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生理落果数・生理落果率" sheetId="1" r:id="rId1"/>
    <sheet name="積算" sheetId="2" r:id="rId2"/>
    <sheet name="表年・裏年別積算" sheetId="3" r:id="rId3"/>
  </sheets>
  <definedNames>
    <definedName name="_xlnm.Print_Area" localSheetId="0">'生理落果数・生理落果率'!$A$1:$R$47</definedName>
    <definedName name="_xlnm.Print_Area" localSheetId="2">'表年・裏年別積算'!#REF!</definedName>
  </definedNames>
  <calcPr fullCalcOnLoad="1"/>
</workbook>
</file>

<file path=xl/comments1.xml><?xml version="1.0" encoding="utf-8"?>
<comments xmlns="http://schemas.openxmlformats.org/spreadsheetml/2006/main">
  <authors>
    <author>choujuu-1</author>
  </authors>
  <commentList>
    <comment ref="Q34" authorId="0">
      <text>
        <r>
          <rPr>
            <b/>
            <sz val="9"/>
            <rFont val="ＭＳ Ｐゴシック"/>
            <family val="3"/>
          </rPr>
          <t>台風の影響で一部計測できず。
カメムシ被害果あり</t>
        </r>
      </text>
    </comment>
    <comment ref="R34" authorId="0">
      <text>
        <r>
          <rPr>
            <b/>
            <sz val="9"/>
            <rFont val="ＭＳ Ｐゴシック"/>
            <family val="3"/>
          </rPr>
          <t>カメムシ被害果あり</t>
        </r>
      </text>
    </comment>
  </commentList>
</comments>
</file>

<file path=xl/sharedStrings.xml><?xml version="1.0" encoding="utf-8"?>
<sst xmlns="http://schemas.openxmlformats.org/spreadsheetml/2006/main" count="78" uniqueCount="31">
  <si>
    <t>10日</t>
  </si>
  <si>
    <t>5月</t>
  </si>
  <si>
    <t>5日</t>
  </si>
  <si>
    <t>30日</t>
  </si>
  <si>
    <t>15日</t>
  </si>
  <si>
    <t>20日</t>
  </si>
  <si>
    <t>25日</t>
  </si>
  <si>
    <t>6月</t>
  </si>
  <si>
    <t>7月</t>
  </si>
  <si>
    <t>1985（昭和60）</t>
  </si>
  <si>
    <t>1988（昭和63）</t>
  </si>
  <si>
    <t>1989（平成元）</t>
  </si>
  <si>
    <t>1993（平成5）</t>
  </si>
  <si>
    <t>1998（平成10）</t>
  </si>
  <si>
    <t>合計</t>
  </si>
  <si>
    <t>年　次</t>
  </si>
  <si>
    <t>興津早生生理落果率の推移＜全落果数に対する落果率（％）＞</t>
  </si>
  <si>
    <t>2008(平成20）</t>
  </si>
  <si>
    <t>2003(平成15）</t>
  </si>
  <si>
    <t>興津早生生理落果数の推移</t>
  </si>
  <si>
    <t>表年</t>
  </si>
  <si>
    <t>裏年</t>
  </si>
  <si>
    <t>平年値</t>
  </si>
  <si>
    <t>（注意）平年値は過去10年間の平均値で、落果数は5日間の生理落果数です。</t>
  </si>
  <si>
    <t>（注意）平年値は過去10年間の平均値で、合計はその年の落果数です。</t>
  </si>
  <si>
    <t>興津早生温州の表年積算</t>
  </si>
  <si>
    <t>興津早生の裏年積算</t>
  </si>
  <si>
    <t>興津早生温州の積算</t>
  </si>
  <si>
    <t>2013（平成２５）</t>
  </si>
  <si>
    <t>4月</t>
  </si>
  <si>
    <t>グラフ横軸用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</si>
</sst>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#,##0.0;[Red]\-#,##0.0"/>
    <numFmt numFmtId="181" formatCode="0.000000"/>
    <numFmt numFmtId="182" formatCode="0.0_ "/>
    <numFmt numFmtId="183" formatCode="0.0_);[Red]\(0.0\)"/>
    <numFmt numFmtId="184" formatCode="0_);[Red]\(0\)"/>
    <numFmt numFmtId="185" formatCode="#,##0.0_);[Red]\(#,##0.0\)"/>
    <numFmt numFmtId="186" formatCode="m/d;@"/>
    <numFmt numFmtId="187" formatCode="m/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 quotePrefix="1">
      <alignment horizontal="center"/>
    </xf>
    <xf numFmtId="0" fontId="2" fillId="33" borderId="23" xfId="0" applyFont="1" applyFill="1" applyBorder="1" applyAlignment="1" quotePrefix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28" xfId="49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83" fontId="0" fillId="0" borderId="0" xfId="0" applyNumberFormat="1" applyAlignment="1">
      <alignment horizontal="right"/>
    </xf>
    <xf numFmtId="183" fontId="0" fillId="0" borderId="0" xfId="0" applyNumberFormat="1" applyBorder="1" applyAlignment="1">
      <alignment horizontal="right"/>
    </xf>
    <xf numFmtId="184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38" fontId="0" fillId="0" borderId="0" xfId="49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38" fontId="0" fillId="0" borderId="33" xfId="49" applyFont="1" applyBorder="1" applyAlignment="1">
      <alignment/>
    </xf>
    <xf numFmtId="0" fontId="0" fillId="0" borderId="34" xfId="0" applyFill="1" applyBorder="1" applyAlignment="1">
      <alignment/>
    </xf>
    <xf numFmtId="0" fontId="0" fillId="0" borderId="29" xfId="0" applyFill="1" applyBorder="1" applyAlignment="1">
      <alignment/>
    </xf>
    <xf numFmtId="183" fontId="0" fillId="0" borderId="30" xfId="0" applyNumberFormat="1" applyBorder="1" applyAlignment="1">
      <alignment horizontal="right"/>
    </xf>
    <xf numFmtId="0" fontId="2" fillId="33" borderId="35" xfId="0" applyFont="1" applyFill="1" applyBorder="1" applyAlignment="1" quotePrefix="1">
      <alignment horizontal="center"/>
    </xf>
    <xf numFmtId="0" fontId="2" fillId="33" borderId="36" xfId="0" applyFont="1" applyFill="1" applyBorder="1" applyAlignment="1" quotePrefix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183" fontId="0" fillId="0" borderId="37" xfId="0" applyNumberFormat="1" applyFill="1" applyBorder="1" applyAlignment="1">
      <alignment horizontal="right"/>
    </xf>
    <xf numFmtId="0" fontId="2" fillId="33" borderId="35" xfId="0" applyFont="1" applyFill="1" applyBorder="1" applyAlignment="1">
      <alignment horizontal="center"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83" fontId="0" fillId="0" borderId="37" xfId="0" applyNumberFormat="1" applyBorder="1" applyAlignment="1">
      <alignment horizontal="right"/>
    </xf>
    <xf numFmtId="183" fontId="0" fillId="0" borderId="40" xfId="0" applyNumberFormat="1" applyBorder="1" applyAlignment="1">
      <alignment horizontal="right"/>
    </xf>
    <xf numFmtId="176" fontId="0" fillId="0" borderId="37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right"/>
    </xf>
    <xf numFmtId="183" fontId="0" fillId="0" borderId="37" xfId="0" applyNumberFormat="1" applyFill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Border="1" applyAlignment="1">
      <alignment/>
    </xf>
    <xf numFmtId="183" fontId="0" fillId="0" borderId="40" xfId="0" applyNumberFormat="1" applyFill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30" xfId="0" applyNumberFormat="1" applyFill="1" applyBorder="1" applyAlignment="1">
      <alignment/>
    </xf>
    <xf numFmtId="183" fontId="0" fillId="0" borderId="41" xfId="0" applyNumberFormat="1" applyFill="1" applyBorder="1" applyAlignment="1">
      <alignment/>
    </xf>
    <xf numFmtId="183" fontId="0" fillId="0" borderId="42" xfId="0" applyNumberFormat="1" applyBorder="1" applyAlignment="1">
      <alignment horizontal="right"/>
    </xf>
    <xf numFmtId="183" fontId="0" fillId="0" borderId="43" xfId="0" applyNumberFormat="1" applyBorder="1" applyAlignment="1">
      <alignment horizontal="right"/>
    </xf>
    <xf numFmtId="183" fontId="0" fillId="0" borderId="34" xfId="0" applyNumberFormat="1" applyBorder="1" applyAlignment="1">
      <alignment horizontal="right"/>
    </xf>
    <xf numFmtId="183" fontId="0" fillId="0" borderId="29" xfId="0" applyNumberFormat="1" applyBorder="1" applyAlignment="1">
      <alignment horizontal="right"/>
    </xf>
    <xf numFmtId="187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2" fillId="0" borderId="4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183" fontId="0" fillId="0" borderId="41" xfId="0" applyNumberFormat="1" applyBorder="1" applyAlignment="1">
      <alignment/>
    </xf>
    <xf numFmtId="186" fontId="0" fillId="34" borderId="47" xfId="0" applyNumberFormat="1" applyFill="1" applyBorder="1" applyAlignment="1">
      <alignment/>
    </xf>
    <xf numFmtId="0" fontId="3" fillId="34" borderId="48" xfId="0" applyFont="1" applyFill="1" applyBorder="1" applyAlignment="1">
      <alignment/>
    </xf>
    <xf numFmtId="0" fontId="2" fillId="0" borderId="41" xfId="0" applyFont="1" applyBorder="1" applyAlignment="1">
      <alignment/>
    </xf>
    <xf numFmtId="183" fontId="0" fillId="0" borderId="29" xfId="0" applyNumberFormat="1" applyBorder="1" applyAlignment="1">
      <alignment/>
    </xf>
    <xf numFmtId="191" fontId="0" fillId="0" borderId="29" xfId="0" applyNumberFormat="1" applyBorder="1" applyAlignment="1">
      <alignment/>
    </xf>
    <xf numFmtId="176" fontId="0" fillId="0" borderId="49" xfId="0" applyNumberFormat="1" applyBorder="1" applyAlignment="1">
      <alignment/>
    </xf>
    <xf numFmtId="1" fontId="0" fillId="0" borderId="49" xfId="0" applyNumberFormat="1" applyBorder="1" applyAlignment="1">
      <alignment/>
    </xf>
    <xf numFmtId="191" fontId="0" fillId="0" borderId="50" xfId="0" applyNumberFormat="1" applyBorder="1" applyAlignment="1">
      <alignment/>
    </xf>
    <xf numFmtId="183" fontId="0" fillId="0" borderId="50" xfId="0" applyNumberFormat="1" applyBorder="1" applyAlignment="1">
      <alignment/>
    </xf>
    <xf numFmtId="191" fontId="0" fillId="0" borderId="51" xfId="0" applyNumberFormat="1" applyBorder="1" applyAlignment="1">
      <alignment/>
    </xf>
    <xf numFmtId="183" fontId="0" fillId="0" borderId="51" xfId="0" applyNumberFormat="1" applyBorder="1" applyAlignment="1">
      <alignment/>
    </xf>
    <xf numFmtId="191" fontId="0" fillId="0" borderId="41" xfId="0" applyNumberFormat="1" applyBorder="1" applyAlignment="1">
      <alignment/>
    </xf>
    <xf numFmtId="0" fontId="2" fillId="0" borderId="41" xfId="0" applyFont="1" applyFill="1" applyBorder="1" applyAlignment="1">
      <alignment/>
    </xf>
    <xf numFmtId="176" fontId="0" fillId="0" borderId="52" xfId="0" applyNumberFormat="1" applyBorder="1" applyAlignment="1">
      <alignment/>
    </xf>
    <xf numFmtId="0" fontId="2" fillId="33" borderId="53" xfId="0" applyFont="1" applyFill="1" applyBorder="1" applyAlignment="1" quotePrefix="1">
      <alignment horizontal="center"/>
    </xf>
    <xf numFmtId="0" fontId="2" fillId="0" borderId="54" xfId="0" applyFont="1" applyBorder="1" applyAlignment="1">
      <alignment horizontal="left"/>
    </xf>
    <xf numFmtId="0" fontId="2" fillId="33" borderId="20" xfId="0" applyFont="1" applyFill="1" applyBorder="1" applyAlignment="1" quotePrefix="1">
      <alignment horizontal="center"/>
    </xf>
    <xf numFmtId="0" fontId="2" fillId="33" borderId="24" xfId="0" applyFont="1" applyFill="1" applyBorder="1" applyAlignment="1" quotePrefix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2" fillId="33" borderId="48" xfId="0" applyFont="1" applyFill="1" applyBorder="1" applyAlignment="1">
      <alignment/>
    </xf>
    <xf numFmtId="1" fontId="0" fillId="0" borderId="0" xfId="0" applyNumberFormat="1" applyBorder="1" applyAlignment="1">
      <alignment/>
    </xf>
    <xf numFmtId="183" fontId="0" fillId="0" borderId="37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興津早生の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生理落果数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注意）数値は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日間の落果数で、調査樹は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47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年生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平年値は過去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年間の平均値</a:t>
            </a:r>
          </a:p>
        </c:rich>
      </c:tx>
      <c:layout>
        <c:manualLayout>
          <c:xMode val="factor"/>
          <c:yMode val="factor"/>
          <c:x val="-0.03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2165"/>
          <c:w val="0.87825"/>
          <c:h val="0.749"/>
        </c:manualLayout>
      </c:layout>
      <c:lineChart>
        <c:grouping val="standard"/>
        <c:varyColors val="0"/>
        <c:ser>
          <c:idx val="4"/>
          <c:order val="0"/>
          <c:tx>
            <c:strRef>
              <c:f>'生理落果数・生理落果率'!$A$45</c:f>
              <c:strCache>
                <c:ptCount val="1"/>
                <c:pt idx="0">
                  <c:v>平年値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'生理落果数・生理落果率'!$B$73:$T$73</c:f>
              <c:strCache/>
            </c:strRef>
          </c:cat>
          <c:val>
            <c:numRef>
              <c:f>'生理落果数・生理落果率'!$B$45:$T$45</c:f>
              <c:numCache/>
            </c:numRef>
          </c:val>
          <c:smooth val="0"/>
        </c:ser>
        <c:ser>
          <c:idx val="1"/>
          <c:order val="1"/>
          <c:tx>
            <c:strRef>
              <c:f>'生理落果数・生理落果率'!$A$41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'生理落果数・生理落果率'!$B$73:$T$73</c:f>
              <c:strCache/>
            </c:strRef>
          </c:cat>
          <c:val>
            <c:numRef>
              <c:f>'生理落果数・生理落果率'!$B$41:$T$41</c:f>
              <c:numCache/>
            </c:numRef>
          </c:val>
          <c:smooth val="0"/>
        </c:ser>
        <c:ser>
          <c:idx val="2"/>
          <c:order val="2"/>
          <c:tx>
            <c:strRef>
              <c:f>'生理落果数・生理落果率'!$A$42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'生理落果数・生理落果率'!$B$73:$T$73</c:f>
              <c:strCache/>
            </c:strRef>
          </c:cat>
          <c:val>
            <c:numRef>
              <c:f>'生理落果数・生理落果率'!$B$42:$T$42</c:f>
              <c:numCache/>
            </c:numRef>
          </c:val>
          <c:smooth val="0"/>
        </c:ser>
        <c:ser>
          <c:idx val="3"/>
          <c:order val="3"/>
          <c:tx>
            <c:strRef>
              <c:f>'生理落果数・生理落果率'!$A$43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'生理落果数・生理落果率'!$B$73:$T$73</c:f>
              <c:strCache/>
            </c:strRef>
          </c:cat>
          <c:val>
            <c:numRef>
              <c:f>'生理落果数・生理落果率'!$B$43:$T$43</c:f>
              <c:numCache/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95339"/>
        <c:crosses val="autoZero"/>
        <c:auto val="0"/>
        <c:lblOffset val="100"/>
        <c:tickLblSkip val="3"/>
        <c:tickMarkSkip val="3"/>
        <c:noMultiLvlLbl val="0"/>
      </c:catAx>
      <c:valAx>
        <c:axId val="215953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落果数（個）</a:t>
                </a:r>
              </a:p>
            </c:rich>
          </c:tx>
          <c:layout>
            <c:manualLayout>
              <c:xMode val="factor"/>
              <c:yMode val="factor"/>
              <c:x val="-0.023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midCat"/>
        <c:dispUnits/>
        <c:majorUnit val="1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25"/>
          <c:y val="0.29275"/>
          <c:w val="0.17025"/>
          <c:h val="0.241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興津早生の生理落果率の推移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注意）平年値は過去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年間の平均値</a:t>
            </a:r>
          </a:p>
        </c:rich>
      </c:tx>
      <c:layout>
        <c:manualLayout>
          <c:xMode val="factor"/>
          <c:yMode val="factor"/>
          <c:x val="0.022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7875"/>
          <c:w val="0.79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'生理落果数・生理落果率'!$W$45</c:f>
              <c:strCache>
                <c:ptCount val="1"/>
                <c:pt idx="0">
                  <c:v>平年値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'生理落果数・生理落果率'!$B$73:$Q$73</c:f>
              <c:strCache/>
            </c:strRef>
          </c:cat>
          <c:val>
            <c:numRef>
              <c:f>'生理落果数・生理落果率'!$X$45:$AP$45</c:f>
              <c:numCache/>
            </c:numRef>
          </c:val>
          <c:smooth val="0"/>
        </c:ser>
        <c:ser>
          <c:idx val="2"/>
          <c:order val="1"/>
          <c:tx>
            <c:strRef>
              <c:f>'生理落果数・生理落果率'!$W$41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'生理落果数・生理落果率'!$B$73:$Q$73</c:f>
              <c:strCache/>
            </c:strRef>
          </c:cat>
          <c:val>
            <c:numRef>
              <c:f>'生理落果数・生理落果率'!$X$41:$AP$41</c:f>
              <c:numCache/>
            </c:numRef>
          </c:val>
          <c:smooth val="0"/>
        </c:ser>
        <c:ser>
          <c:idx val="3"/>
          <c:order val="2"/>
          <c:tx>
            <c:strRef>
              <c:f>'生理落果数・生理落果率'!$W$42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'生理落果数・生理落果率'!$B$73:$Q$73</c:f>
              <c:strCache/>
            </c:strRef>
          </c:cat>
          <c:val>
            <c:numRef>
              <c:f>'生理落果数・生理落果率'!$X$42:$AP$42</c:f>
              <c:numCache/>
            </c:numRef>
          </c:val>
          <c:smooth val="0"/>
        </c:ser>
        <c:ser>
          <c:idx val="4"/>
          <c:order val="3"/>
          <c:tx>
            <c:strRef>
              <c:f>'生理落果数・生理落果率'!$W$43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'生理落果数・生理落果率'!$B$73:$Q$73</c:f>
              <c:strCache/>
            </c:strRef>
          </c:cat>
          <c:val>
            <c:numRef>
              <c:f>'生理落果数・生理落果率'!$X$43:$AD$43</c:f>
              <c:numCache/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2005"/>
        <c:crosses val="autoZero"/>
        <c:auto val="0"/>
        <c:lblOffset val="100"/>
        <c:tickLblSkip val="3"/>
        <c:tickMarkSkip val="3"/>
        <c:noMultiLvlLbl val="0"/>
      </c:catAx>
      <c:valAx>
        <c:axId val="439200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落果率（％）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midCat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925"/>
          <c:y val="0.2605"/>
          <c:w val="0.2065"/>
          <c:h val="0.28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生理落果数積算（興津早生）</a:t>
            </a:r>
          </a:p>
        </c:rich>
      </c:tx>
      <c:layout>
        <c:manualLayout>
          <c:xMode val="factor"/>
          <c:yMode val="factor"/>
          <c:x val="-0.021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3625"/>
          <c:w val="0.7865"/>
          <c:h val="0.79625"/>
        </c:manualLayout>
      </c:layout>
      <c:lineChart>
        <c:grouping val="standard"/>
        <c:varyColors val="0"/>
        <c:ser>
          <c:idx val="1"/>
          <c:order val="0"/>
          <c:tx>
            <c:strRef>
              <c:f>'積算'!$A$18</c:f>
              <c:strCache>
                <c:ptCount val="1"/>
                <c:pt idx="0">
                  <c:v>平年値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'積算'!$B$18:$T$18</c:f>
              <c:numCache/>
            </c:numRef>
          </c:val>
          <c:smooth val="0"/>
        </c:ser>
        <c:ser>
          <c:idx val="3"/>
          <c:order val="1"/>
          <c:tx>
            <c:strRef>
              <c:f>'積算'!$A$13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'積算'!$B$13:$T$13</c:f>
              <c:numCache/>
            </c:numRef>
          </c:val>
          <c:smooth val="0"/>
        </c:ser>
        <c:ser>
          <c:idx val="4"/>
          <c:order val="2"/>
          <c:tx>
            <c:strRef>
              <c:f>'積算'!$A$14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'積算'!$B$14:$T$14</c:f>
              <c:numCache/>
            </c:numRef>
          </c:val>
          <c:smooth val="0"/>
        </c:ser>
        <c:ser>
          <c:idx val="0"/>
          <c:order val="3"/>
          <c:tx>
            <c:strRef>
              <c:f>'積算'!$A$15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'積算'!$B$15:$T$15</c:f>
              <c:numCache/>
            </c:numRef>
          </c:val>
          <c:smooth val="0"/>
        </c:ser>
        <c:ser>
          <c:idx val="5"/>
          <c:order val="4"/>
          <c:tx>
            <c:strRef>
              <c:f>'積算'!$A$16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'積算'!$B$16:$T$16</c:f>
              <c:numCache/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m/d;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208095"/>
        <c:crossesAt val="0"/>
        <c:auto val="0"/>
        <c:lblOffset val="100"/>
        <c:tickLblSkip val="3"/>
        <c:tickMarkSkip val="3"/>
        <c:noMultiLvlLbl val="0"/>
      </c:catAx>
      <c:valAx>
        <c:axId val="20208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落果数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個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996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midCat"/>
        <c:dispUnits/>
        <c:majorUnit val="4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26275"/>
          <c:w val="0.150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表年の生理落果数積算（興津早生）</a:t>
            </a:r>
          </a:p>
        </c:rich>
      </c:tx>
      <c:layout>
        <c:manualLayout>
          <c:xMode val="factor"/>
          <c:yMode val="factor"/>
          <c:x val="0.014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8575"/>
          <c:w val="0.79075"/>
          <c:h val="0.846"/>
        </c:manualLayout>
      </c:layout>
      <c:lineChart>
        <c:grouping val="standard"/>
        <c:varyColors val="0"/>
        <c:ser>
          <c:idx val="5"/>
          <c:order val="0"/>
          <c:tx>
            <c:strRef>
              <c:f>'表年・裏年別積算'!$A$21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'表年・裏年別積算'!$B$2:$T$2</c:f>
              <c:strCache/>
            </c:strRef>
          </c:cat>
          <c:val>
            <c:numRef>
              <c:f>'表年・裏年別積算'!$B$21:$T$21</c:f>
              <c:numCache/>
            </c:numRef>
          </c:val>
          <c:smooth val="0"/>
        </c:ser>
        <c:ser>
          <c:idx val="4"/>
          <c:order val="1"/>
          <c:tx>
            <c:strRef>
              <c:f>'表年・裏年別積算'!$A$20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'表年・裏年別積算'!$B$2:$T$2</c:f>
              <c:strCache/>
            </c:strRef>
          </c:cat>
          <c:val>
            <c:numRef>
              <c:f>'表年・裏年別積算'!$B$20:$T$20</c:f>
              <c:numCache/>
            </c:numRef>
          </c:val>
          <c:smooth val="0"/>
        </c:ser>
        <c:ser>
          <c:idx val="3"/>
          <c:order val="2"/>
          <c:tx>
            <c:strRef>
              <c:f>'表年・裏年別積算'!$A$19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'表年・裏年別積算'!$B$2:$T$2</c:f>
              <c:strCache/>
            </c:strRef>
          </c:cat>
          <c:val>
            <c:numRef>
              <c:f>'表年・裏年別積算'!$B$19:$T$19</c:f>
              <c:numCache/>
            </c:numRef>
          </c:val>
          <c:smooth val="0"/>
        </c:ser>
        <c:ser>
          <c:idx val="2"/>
          <c:order val="3"/>
          <c:tx>
            <c:strRef>
              <c:f>'表年・裏年別積算'!$A$18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'表年・裏年別積算'!$B$2:$T$2</c:f>
              <c:strCache/>
            </c:strRef>
          </c:cat>
          <c:val>
            <c:numRef>
              <c:f>'表年・裏年別積算'!$B$18:$T$18</c:f>
              <c:numCache/>
            </c:numRef>
          </c:val>
          <c:smooth val="0"/>
        </c:ser>
        <c:ser>
          <c:idx val="1"/>
          <c:order val="4"/>
          <c:tx>
            <c:strRef>
              <c:f>'表年・裏年別積算'!$A$17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33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'表年・裏年別積算'!$B$2:$T$2</c:f>
              <c:strCache/>
            </c:strRef>
          </c:cat>
          <c:val>
            <c:numRef>
              <c:f>'表年・裏年別積算'!$B$17:$T$17</c:f>
              <c:numCache/>
            </c:numRef>
          </c:val>
          <c:smooth val="0"/>
        </c:ser>
        <c:marker val="1"/>
        <c:axId val="47655128"/>
        <c:axId val="26242969"/>
      </c:lineChart>
      <c:dateAx>
        <c:axId val="47655128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0"/>
        <c:auto val="0"/>
        <c:baseTimeUnit val="days"/>
        <c:majorUnit val="15"/>
        <c:majorTimeUnit val="days"/>
        <c:minorUnit val="1"/>
        <c:minorTimeUnit val="months"/>
        <c:noMultiLvlLbl val="0"/>
      </c:dateAx>
      <c:valAx>
        <c:axId val="262429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落果数（個）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  <c:majorUnit val="6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26"/>
          <c:w val="0.1575"/>
          <c:h val="0.4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裏年の生理落果数積算（興津早生）</a:t>
            </a:r>
          </a:p>
        </c:rich>
      </c:tx>
      <c:layout>
        <c:manualLayout>
          <c:xMode val="factor"/>
          <c:yMode val="factor"/>
          <c:x val="0.0367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03"/>
          <c:w val="0.836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'表年・裏年別積算'!$V$23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'表年・裏年別積算'!$W$23:$AE$23</c:f>
              <c:numCache/>
            </c:numRef>
          </c:val>
          <c:smooth val="0"/>
        </c:ser>
        <c:ser>
          <c:idx val="2"/>
          <c:order val="1"/>
          <c:tx>
            <c:strRef>
              <c:f>'表年・裏年別積算'!$V$22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'表年・裏年別積算'!$W$22:$AO$22</c:f>
              <c:numCache/>
            </c:numRef>
          </c:val>
          <c:smooth val="0"/>
        </c:ser>
        <c:ser>
          <c:idx val="3"/>
          <c:order val="2"/>
          <c:tx>
            <c:strRef>
              <c:f>'表年・裏年別積算'!$V$21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'表年・裏年別積算'!$W$21:$AO$21</c:f>
              <c:numCache/>
            </c:numRef>
          </c:val>
          <c:smooth val="0"/>
        </c:ser>
        <c:ser>
          <c:idx val="4"/>
          <c:order val="3"/>
          <c:tx>
            <c:strRef>
              <c:f>'表年・裏年別積算'!$V$20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noFill/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'表年・裏年別積算'!$W$20:$AO$20</c:f>
              <c:numCache/>
            </c:numRef>
          </c:val>
          <c:smooth val="0"/>
        </c:ser>
        <c:ser>
          <c:idx val="1"/>
          <c:order val="4"/>
          <c:tx>
            <c:strRef>
              <c:f>'表年・裏年別積算'!$V$19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'生理落果数・生理落果率'!$B$73:$T$73</c:f>
              <c:strCache>
                <c:ptCount val="19"/>
                <c:pt idx="0">
                  <c:v>38837</c:v>
                </c:pt>
                <c:pt idx="1">
                  <c:v>38842</c:v>
                </c:pt>
                <c:pt idx="2">
                  <c:v>38847</c:v>
                </c:pt>
                <c:pt idx="3">
                  <c:v>38852</c:v>
                </c:pt>
                <c:pt idx="4">
                  <c:v>38857</c:v>
                </c:pt>
                <c:pt idx="5">
                  <c:v>38862</c:v>
                </c:pt>
                <c:pt idx="6">
                  <c:v>38867</c:v>
                </c:pt>
                <c:pt idx="7">
                  <c:v>38873</c:v>
                </c:pt>
                <c:pt idx="8">
                  <c:v>38878</c:v>
                </c:pt>
                <c:pt idx="9">
                  <c:v>38883</c:v>
                </c:pt>
                <c:pt idx="10">
                  <c:v>38888</c:v>
                </c:pt>
                <c:pt idx="11">
                  <c:v>38893</c:v>
                </c:pt>
                <c:pt idx="12">
                  <c:v>38898</c:v>
                </c:pt>
                <c:pt idx="13">
                  <c:v>38903</c:v>
                </c:pt>
                <c:pt idx="14">
                  <c:v>38908</c:v>
                </c:pt>
                <c:pt idx="15">
                  <c:v>38913</c:v>
                </c:pt>
                <c:pt idx="16">
                  <c:v>38918</c:v>
                </c:pt>
                <c:pt idx="17">
                  <c:v>38923</c:v>
                </c:pt>
                <c:pt idx="18">
                  <c:v>38928</c:v>
                </c:pt>
              </c:strCache>
            </c:strRef>
          </c:cat>
          <c:val>
            <c:numRef>
              <c:f>'表年・裏年別積算'!$W$19:$AO$19</c:f>
              <c:numCache/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auto val="0"/>
        <c:lblOffset val="100"/>
        <c:tickLblSkip val="3"/>
        <c:tickMarkSkip val="3"/>
        <c:noMultiLvlLbl val="0"/>
      </c:catAx>
      <c:valAx>
        <c:axId val="4530571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落果数（個）</a:t>
                </a:r>
              </a:p>
            </c:rich>
          </c:tx>
          <c:layout>
            <c:manualLayout>
              <c:xMode val="factor"/>
              <c:yMode val="factor"/>
              <c:x val="-0.028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CCCC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midCat"/>
        <c:dispUnits/>
        <c:majorUnit val="1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57675"/>
          <c:w val="0.184"/>
          <c:h val="0.248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47</xdr:row>
      <xdr:rowOff>57150</xdr:rowOff>
    </xdr:from>
    <xdr:ext cx="5400675" cy="3600450"/>
    <xdr:graphicFrame>
      <xdr:nvGraphicFramePr>
        <xdr:cNvPr id="1" name="グラフ 1"/>
        <xdr:cNvGraphicFramePr/>
      </xdr:nvGraphicFramePr>
      <xdr:xfrm>
        <a:off x="1152525" y="81629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23</xdr:col>
      <xdr:colOff>28575</xdr:colOff>
      <xdr:row>47</xdr:row>
      <xdr:rowOff>9525</xdr:rowOff>
    </xdr:from>
    <xdr:ext cx="4838700" cy="3486150"/>
    <xdr:graphicFrame>
      <xdr:nvGraphicFramePr>
        <xdr:cNvPr id="2" name="グラフ 1"/>
        <xdr:cNvGraphicFramePr/>
      </xdr:nvGraphicFramePr>
      <xdr:xfrm>
        <a:off x="12192000" y="8115300"/>
        <a:ext cx="48387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19</xdr:row>
      <xdr:rowOff>9525</xdr:rowOff>
    </xdr:from>
    <xdr:to>
      <xdr:col>9</xdr:col>
      <xdr:colOff>333375</xdr:colOff>
      <xdr:row>40</xdr:row>
      <xdr:rowOff>9525</xdr:rowOff>
    </xdr:to>
    <xdr:graphicFrame>
      <xdr:nvGraphicFramePr>
        <xdr:cNvPr id="1" name="グラフ 2"/>
        <xdr:cNvGraphicFramePr/>
      </xdr:nvGraphicFramePr>
      <xdr:xfrm>
        <a:off x="1104900" y="32861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38100</xdr:rowOff>
    </xdr:from>
    <xdr:to>
      <xdr:col>10</xdr:col>
      <xdr:colOff>447675</xdr:colOff>
      <xdr:row>40</xdr:row>
      <xdr:rowOff>66675</xdr:rowOff>
    </xdr:to>
    <xdr:graphicFrame>
      <xdr:nvGraphicFramePr>
        <xdr:cNvPr id="1" name="グラフ 2"/>
        <xdr:cNvGraphicFramePr/>
      </xdr:nvGraphicFramePr>
      <xdr:xfrm>
        <a:off x="704850" y="3838575"/>
        <a:ext cx="4705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542925</xdr:colOff>
      <xdr:row>24</xdr:row>
      <xdr:rowOff>123825</xdr:rowOff>
    </xdr:from>
    <xdr:to>
      <xdr:col>31</xdr:col>
      <xdr:colOff>457200</xdr:colOff>
      <xdr:row>43</xdr:row>
      <xdr:rowOff>9525</xdr:rowOff>
    </xdr:to>
    <xdr:graphicFrame>
      <xdr:nvGraphicFramePr>
        <xdr:cNvPr id="2" name="グラフ 3"/>
        <xdr:cNvGraphicFramePr/>
      </xdr:nvGraphicFramePr>
      <xdr:xfrm>
        <a:off x="10963275" y="4267200"/>
        <a:ext cx="49720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tabSelected="1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T44" sqref="T44"/>
    </sheetView>
  </sheetViews>
  <sheetFormatPr defaultColWidth="9.00390625" defaultRowHeight="13.5"/>
  <cols>
    <col min="1" max="1" width="13.875" style="0" customWidth="1"/>
    <col min="2" max="17" width="6.25390625" style="0" customWidth="1"/>
    <col min="18" max="22" width="6.375" style="0" customWidth="1"/>
    <col min="23" max="23" width="13.875" style="0" customWidth="1"/>
    <col min="24" max="36" width="6.375" style="0" customWidth="1"/>
  </cols>
  <sheetData>
    <row r="1" spans="1:23" ht="14.25">
      <c r="A1" s="22" t="s">
        <v>19</v>
      </c>
      <c r="W1" s="22" t="s">
        <v>16</v>
      </c>
    </row>
    <row r="2" spans="1:43" ht="13.5">
      <c r="A2" s="101"/>
      <c r="B2" s="96" t="s">
        <v>29</v>
      </c>
      <c r="C2" s="12" t="s">
        <v>1</v>
      </c>
      <c r="D2" s="11"/>
      <c r="E2" s="11"/>
      <c r="F2" s="11"/>
      <c r="G2" s="11"/>
      <c r="H2" s="11"/>
      <c r="I2" s="13" t="s">
        <v>7</v>
      </c>
      <c r="J2" s="11"/>
      <c r="K2" s="11"/>
      <c r="L2" s="11"/>
      <c r="M2" s="11"/>
      <c r="N2" s="14"/>
      <c r="O2" s="11" t="s">
        <v>8</v>
      </c>
      <c r="P2" s="11"/>
      <c r="Q2" s="11"/>
      <c r="R2" s="11"/>
      <c r="S2" s="11"/>
      <c r="T2" s="11"/>
      <c r="U2" s="15"/>
      <c r="W2" s="16"/>
      <c r="X2" s="12"/>
      <c r="Y2" s="45" t="s">
        <v>1</v>
      </c>
      <c r="Z2" s="11"/>
      <c r="AA2" s="11"/>
      <c r="AB2" s="11"/>
      <c r="AC2" s="11"/>
      <c r="AD2" s="11"/>
      <c r="AE2" s="52" t="s">
        <v>7</v>
      </c>
      <c r="AF2" s="11"/>
      <c r="AG2" s="11"/>
      <c r="AH2" s="11"/>
      <c r="AI2" s="11"/>
      <c r="AJ2" s="11"/>
      <c r="AK2" s="52" t="s">
        <v>8</v>
      </c>
      <c r="AL2" s="11"/>
      <c r="AM2" s="11"/>
      <c r="AN2" s="11"/>
      <c r="AO2" s="11"/>
      <c r="AP2" s="11"/>
      <c r="AQ2" s="15"/>
    </row>
    <row r="3" spans="1:43" ht="13.5" customHeight="1" thickBot="1">
      <c r="A3" s="94" t="s">
        <v>15</v>
      </c>
      <c r="B3" s="97" t="s">
        <v>3</v>
      </c>
      <c r="C3" s="18" t="s">
        <v>2</v>
      </c>
      <c r="D3" s="17" t="s">
        <v>0</v>
      </c>
      <c r="E3" s="17" t="s">
        <v>4</v>
      </c>
      <c r="F3" s="17" t="s">
        <v>5</v>
      </c>
      <c r="G3" s="17" t="s">
        <v>6</v>
      </c>
      <c r="H3" s="17" t="s">
        <v>3</v>
      </c>
      <c r="I3" s="19" t="s">
        <v>2</v>
      </c>
      <c r="J3" s="17" t="s">
        <v>0</v>
      </c>
      <c r="K3" s="17" t="s">
        <v>4</v>
      </c>
      <c r="L3" s="17" t="s">
        <v>5</v>
      </c>
      <c r="M3" s="17" t="s">
        <v>6</v>
      </c>
      <c r="N3" s="20" t="s">
        <v>3</v>
      </c>
      <c r="O3" s="18" t="s">
        <v>2</v>
      </c>
      <c r="P3" s="17" t="s">
        <v>0</v>
      </c>
      <c r="Q3" s="17" t="s">
        <v>4</v>
      </c>
      <c r="R3" s="17" t="s">
        <v>5</v>
      </c>
      <c r="S3" s="17" t="s">
        <v>6</v>
      </c>
      <c r="T3" s="17" t="s">
        <v>3</v>
      </c>
      <c r="U3" s="21" t="s">
        <v>14</v>
      </c>
      <c r="W3" s="94" t="s">
        <v>15</v>
      </c>
      <c r="X3" s="18" t="s">
        <v>3</v>
      </c>
      <c r="Y3" s="46" t="s">
        <v>2</v>
      </c>
      <c r="Z3" s="17" t="s">
        <v>0</v>
      </c>
      <c r="AA3" s="17" t="s">
        <v>4</v>
      </c>
      <c r="AB3" s="17" t="s">
        <v>5</v>
      </c>
      <c r="AC3" s="17" t="s">
        <v>6</v>
      </c>
      <c r="AD3" s="17" t="s">
        <v>3</v>
      </c>
      <c r="AE3" s="46" t="s">
        <v>2</v>
      </c>
      <c r="AF3" s="17" t="s">
        <v>0</v>
      </c>
      <c r="AG3" s="17" t="s">
        <v>4</v>
      </c>
      <c r="AH3" s="17" t="s">
        <v>5</v>
      </c>
      <c r="AI3" s="17" t="s">
        <v>6</v>
      </c>
      <c r="AJ3" s="17" t="s">
        <v>3</v>
      </c>
      <c r="AK3" s="46" t="s">
        <v>2</v>
      </c>
      <c r="AL3" s="17" t="s">
        <v>0</v>
      </c>
      <c r="AM3" s="17" t="s">
        <v>4</v>
      </c>
      <c r="AN3" s="17" t="s">
        <v>5</v>
      </c>
      <c r="AO3" s="17" t="s">
        <v>6</v>
      </c>
      <c r="AP3" s="17" t="s">
        <v>3</v>
      </c>
      <c r="AQ3" s="21" t="s">
        <v>14</v>
      </c>
    </row>
    <row r="4" spans="1:43" ht="13.5" customHeight="1" thickTop="1">
      <c r="A4" s="76">
        <v>1984</v>
      </c>
      <c r="B4" s="6">
        <v>0</v>
      </c>
      <c r="C4">
        <v>0</v>
      </c>
      <c r="D4">
        <v>0</v>
      </c>
      <c r="E4">
        <v>10</v>
      </c>
      <c r="F4">
        <v>50</v>
      </c>
      <c r="G4">
        <v>136</v>
      </c>
      <c r="H4">
        <v>544</v>
      </c>
      <c r="I4" s="5">
        <v>433</v>
      </c>
      <c r="J4" s="23">
        <v>1232</v>
      </c>
      <c r="K4" s="23">
        <v>212</v>
      </c>
      <c r="L4" s="23">
        <v>200</v>
      </c>
      <c r="M4" s="23">
        <v>20</v>
      </c>
      <c r="N4" s="6">
        <v>36</v>
      </c>
      <c r="O4" s="23">
        <v>18</v>
      </c>
      <c r="P4" s="23">
        <v>12</v>
      </c>
      <c r="Q4" s="23">
        <v>61</v>
      </c>
      <c r="R4" s="23">
        <v>4</v>
      </c>
      <c r="S4" s="23">
        <v>2</v>
      </c>
      <c r="T4" s="23">
        <v>0</v>
      </c>
      <c r="U4" s="24">
        <f aca="true" t="shared" si="0" ref="U4:U31">SUM(B4:T4)</f>
        <v>2970</v>
      </c>
      <c r="W4" s="76">
        <v>1984</v>
      </c>
      <c r="X4" s="30">
        <v>0</v>
      </c>
      <c r="Y4" s="47">
        <v>0</v>
      </c>
      <c r="Z4">
        <v>0</v>
      </c>
      <c r="AA4">
        <v>0.3</v>
      </c>
      <c r="AB4">
        <v>1.7</v>
      </c>
      <c r="AC4">
        <v>4.6</v>
      </c>
      <c r="AD4">
        <v>19.3</v>
      </c>
      <c r="AE4" s="47">
        <v>14.6</v>
      </c>
      <c r="AF4" s="23">
        <v>41.5</v>
      </c>
      <c r="AG4" s="23">
        <v>7.1</v>
      </c>
      <c r="AH4" s="23">
        <v>6.7</v>
      </c>
      <c r="AI4" s="23">
        <v>0.7</v>
      </c>
      <c r="AJ4" s="30">
        <v>1.2</v>
      </c>
      <c r="AK4" s="49">
        <v>0.6</v>
      </c>
      <c r="AL4" s="23">
        <v>0.4</v>
      </c>
      <c r="AM4" s="23">
        <v>2.1</v>
      </c>
      <c r="AN4" s="23">
        <v>0.1</v>
      </c>
      <c r="AO4" s="23">
        <v>0.1</v>
      </c>
      <c r="AP4" s="23">
        <v>0</v>
      </c>
      <c r="AQ4" s="24">
        <v>2970</v>
      </c>
    </row>
    <row r="5" spans="1:43" ht="13.5" customHeight="1">
      <c r="A5" s="76" t="s">
        <v>9</v>
      </c>
      <c r="B5" s="6">
        <v>0</v>
      </c>
      <c r="C5">
        <v>0</v>
      </c>
      <c r="D5">
        <v>416</v>
      </c>
      <c r="E5">
        <v>1093</v>
      </c>
      <c r="F5">
        <v>1272</v>
      </c>
      <c r="G5">
        <v>768</v>
      </c>
      <c r="H5">
        <v>2213</v>
      </c>
      <c r="I5" s="5">
        <v>2335</v>
      </c>
      <c r="J5" s="23">
        <v>1310</v>
      </c>
      <c r="K5" s="23">
        <v>1096</v>
      </c>
      <c r="L5" s="23">
        <v>502</v>
      </c>
      <c r="M5" s="23">
        <v>144</v>
      </c>
      <c r="N5" s="6">
        <v>232</v>
      </c>
      <c r="O5" s="23">
        <v>355</v>
      </c>
      <c r="P5" s="23">
        <v>133</v>
      </c>
      <c r="Q5" s="23">
        <v>84</v>
      </c>
      <c r="R5" s="23">
        <v>27</v>
      </c>
      <c r="S5" s="23">
        <v>21</v>
      </c>
      <c r="T5" s="23">
        <v>9</v>
      </c>
      <c r="U5" s="24">
        <f t="shared" si="0"/>
        <v>12010</v>
      </c>
      <c r="W5" s="76" t="s">
        <v>9</v>
      </c>
      <c r="X5" s="30">
        <v>0</v>
      </c>
      <c r="Y5" s="47">
        <v>0</v>
      </c>
      <c r="Z5">
        <v>3.4</v>
      </c>
      <c r="AA5">
        <v>9.1</v>
      </c>
      <c r="AB5">
        <v>10.6</v>
      </c>
      <c r="AC5">
        <v>6.4</v>
      </c>
      <c r="AD5">
        <v>18.4</v>
      </c>
      <c r="AE5" s="47">
        <v>19.4</v>
      </c>
      <c r="AF5" s="23">
        <v>10.9</v>
      </c>
      <c r="AG5" s="23">
        <v>9.1</v>
      </c>
      <c r="AH5" s="23">
        <v>4.2</v>
      </c>
      <c r="AI5" s="23">
        <v>1.2</v>
      </c>
      <c r="AJ5" s="30">
        <v>1.9</v>
      </c>
      <c r="AK5" s="58">
        <v>3</v>
      </c>
      <c r="AL5" s="23">
        <v>1.1</v>
      </c>
      <c r="AM5" s="23">
        <v>0.7</v>
      </c>
      <c r="AN5" s="23">
        <v>0.2</v>
      </c>
      <c r="AO5" s="23">
        <v>0.2</v>
      </c>
      <c r="AP5" s="23">
        <v>0.1</v>
      </c>
      <c r="AQ5" s="24">
        <v>12010</v>
      </c>
    </row>
    <row r="6" spans="1:43" ht="13.5" customHeight="1">
      <c r="A6" s="95">
        <v>1986</v>
      </c>
      <c r="B6" s="8">
        <v>0</v>
      </c>
      <c r="C6" s="3">
        <v>0</v>
      </c>
      <c r="D6" s="3">
        <v>0</v>
      </c>
      <c r="E6" s="3">
        <v>200</v>
      </c>
      <c r="F6" s="3">
        <v>473</v>
      </c>
      <c r="G6" s="3">
        <v>127</v>
      </c>
      <c r="H6" s="3">
        <v>280</v>
      </c>
      <c r="I6" s="7">
        <v>493</v>
      </c>
      <c r="J6" s="3">
        <v>450</v>
      </c>
      <c r="K6" s="3">
        <v>174</v>
      </c>
      <c r="L6" s="3">
        <v>81</v>
      </c>
      <c r="M6" s="3">
        <v>30</v>
      </c>
      <c r="N6" s="8">
        <v>40</v>
      </c>
      <c r="O6" s="3">
        <v>51</v>
      </c>
      <c r="P6" s="3">
        <v>23</v>
      </c>
      <c r="Q6" s="3">
        <v>10</v>
      </c>
      <c r="R6" s="3">
        <v>3</v>
      </c>
      <c r="S6" s="3">
        <v>2</v>
      </c>
      <c r="T6" s="3">
        <v>5</v>
      </c>
      <c r="U6" s="25">
        <f t="shared" si="0"/>
        <v>2442</v>
      </c>
      <c r="W6" s="95">
        <v>1986</v>
      </c>
      <c r="X6" s="3">
        <v>0</v>
      </c>
      <c r="Y6" s="48">
        <v>0</v>
      </c>
      <c r="Z6" s="3">
        <v>0</v>
      </c>
      <c r="AA6" s="3">
        <v>8.2</v>
      </c>
      <c r="AB6" s="3">
        <v>19.4</v>
      </c>
      <c r="AC6" s="3">
        <v>5.2</v>
      </c>
      <c r="AD6" s="3">
        <v>11.5</v>
      </c>
      <c r="AE6" s="48">
        <v>20.2</v>
      </c>
      <c r="AF6" s="3">
        <v>18.4</v>
      </c>
      <c r="AG6" s="3">
        <v>7.1</v>
      </c>
      <c r="AH6" s="3">
        <v>3.3</v>
      </c>
      <c r="AI6" s="3">
        <v>1.2</v>
      </c>
      <c r="AJ6" s="3">
        <v>1.6</v>
      </c>
      <c r="AK6" s="48">
        <v>2.1</v>
      </c>
      <c r="AL6" s="3">
        <v>0.9</v>
      </c>
      <c r="AM6" s="3">
        <v>0.4</v>
      </c>
      <c r="AN6" s="3">
        <v>0.1</v>
      </c>
      <c r="AO6" s="3">
        <v>0.1</v>
      </c>
      <c r="AP6" s="3">
        <v>0.2</v>
      </c>
      <c r="AQ6" s="25">
        <v>2442</v>
      </c>
    </row>
    <row r="7" spans="1:43" ht="13.5" customHeight="1">
      <c r="A7" s="76">
        <v>1987</v>
      </c>
      <c r="B7" s="6">
        <v>0</v>
      </c>
      <c r="C7" s="23">
        <v>0</v>
      </c>
      <c r="D7" s="23">
        <v>0</v>
      </c>
      <c r="E7" s="23">
        <v>13</v>
      </c>
      <c r="F7" s="23">
        <v>636</v>
      </c>
      <c r="G7" s="23">
        <v>252</v>
      </c>
      <c r="H7" s="23">
        <v>1356</v>
      </c>
      <c r="I7" s="5">
        <v>1492</v>
      </c>
      <c r="J7" s="23">
        <v>929</v>
      </c>
      <c r="K7" s="23">
        <v>321</v>
      </c>
      <c r="L7" s="23">
        <v>48</v>
      </c>
      <c r="M7" s="23">
        <v>26</v>
      </c>
      <c r="N7" s="6">
        <v>2</v>
      </c>
      <c r="O7" s="23">
        <v>13</v>
      </c>
      <c r="P7" s="23">
        <v>4</v>
      </c>
      <c r="Q7" s="23">
        <v>2</v>
      </c>
      <c r="R7" s="23">
        <v>2</v>
      </c>
      <c r="S7" s="23">
        <v>0</v>
      </c>
      <c r="T7" s="23">
        <v>0</v>
      </c>
      <c r="U7" s="24">
        <f t="shared" si="0"/>
        <v>5096</v>
      </c>
      <c r="W7" s="76">
        <v>1987</v>
      </c>
      <c r="X7" s="30">
        <v>0</v>
      </c>
      <c r="Y7" s="49">
        <v>0</v>
      </c>
      <c r="Z7" s="23">
        <v>0</v>
      </c>
      <c r="AA7" s="23">
        <v>0.3</v>
      </c>
      <c r="AB7" s="23">
        <v>12.5</v>
      </c>
      <c r="AC7" s="23">
        <v>4.9</v>
      </c>
      <c r="AD7" s="23">
        <v>26.6</v>
      </c>
      <c r="AE7" s="47">
        <v>29.3</v>
      </c>
      <c r="AF7" s="23">
        <v>18.2</v>
      </c>
      <c r="AG7" s="23">
        <v>6.3</v>
      </c>
      <c r="AH7" s="23">
        <v>0.9</v>
      </c>
      <c r="AI7" s="23">
        <v>0.5</v>
      </c>
      <c r="AJ7" s="30">
        <v>0</v>
      </c>
      <c r="AK7" s="49">
        <v>0.3</v>
      </c>
      <c r="AL7" s="23">
        <v>0.1</v>
      </c>
      <c r="AM7" s="23">
        <v>0</v>
      </c>
      <c r="AN7" s="23">
        <v>0</v>
      </c>
      <c r="AO7" s="23">
        <v>0</v>
      </c>
      <c r="AP7" s="23">
        <v>0</v>
      </c>
      <c r="AQ7" s="24">
        <v>5096</v>
      </c>
    </row>
    <row r="8" spans="1:43" ht="13.5" customHeight="1">
      <c r="A8" s="76" t="s">
        <v>10</v>
      </c>
      <c r="B8" s="6">
        <v>0</v>
      </c>
      <c r="C8" s="23">
        <v>0</v>
      </c>
      <c r="D8" s="23">
        <v>0</v>
      </c>
      <c r="E8" s="23">
        <v>0</v>
      </c>
      <c r="F8" s="23">
        <v>972</v>
      </c>
      <c r="G8" s="23">
        <v>678</v>
      </c>
      <c r="H8" s="23">
        <v>750</v>
      </c>
      <c r="I8" s="5">
        <v>1105</v>
      </c>
      <c r="J8" s="23">
        <v>3646</v>
      </c>
      <c r="K8" s="23">
        <v>1306</v>
      </c>
      <c r="L8" s="23">
        <v>578</v>
      </c>
      <c r="M8" s="23">
        <v>126</v>
      </c>
      <c r="N8" s="6">
        <v>42</v>
      </c>
      <c r="O8" s="23">
        <v>81</v>
      </c>
      <c r="P8" s="23">
        <v>37</v>
      </c>
      <c r="Q8" s="23">
        <v>37</v>
      </c>
      <c r="R8" s="23">
        <v>43</v>
      </c>
      <c r="S8" s="23">
        <v>21</v>
      </c>
      <c r="T8" s="23">
        <v>3</v>
      </c>
      <c r="U8" s="24">
        <f t="shared" si="0"/>
        <v>9425</v>
      </c>
      <c r="W8" s="76" t="s">
        <v>10</v>
      </c>
      <c r="X8" s="30">
        <v>0</v>
      </c>
      <c r="Y8" s="49">
        <v>0</v>
      </c>
      <c r="Z8" s="23">
        <v>0</v>
      </c>
      <c r="AA8" s="23">
        <v>0</v>
      </c>
      <c r="AB8" s="23">
        <v>10.3</v>
      </c>
      <c r="AC8" s="23">
        <v>7.2</v>
      </c>
      <c r="AD8" s="27">
        <v>8</v>
      </c>
      <c r="AE8" s="47">
        <v>11.7</v>
      </c>
      <c r="AF8" s="23">
        <v>38.7</v>
      </c>
      <c r="AG8" s="23">
        <v>13.9</v>
      </c>
      <c r="AH8" s="23">
        <v>6.1</v>
      </c>
      <c r="AI8" s="23">
        <v>1.3</v>
      </c>
      <c r="AJ8" s="30">
        <v>0.4</v>
      </c>
      <c r="AK8" s="49">
        <v>0.9</v>
      </c>
      <c r="AL8" s="23">
        <v>0.4</v>
      </c>
      <c r="AM8" s="23">
        <v>0.4</v>
      </c>
      <c r="AN8" s="23">
        <v>0.5</v>
      </c>
      <c r="AO8" s="23">
        <v>0.2</v>
      </c>
      <c r="AP8" s="23">
        <v>0</v>
      </c>
      <c r="AQ8" s="24">
        <v>9425</v>
      </c>
    </row>
    <row r="9" spans="1:43" ht="13.5" customHeight="1">
      <c r="A9" s="76" t="s">
        <v>11</v>
      </c>
      <c r="B9" s="6">
        <v>0</v>
      </c>
      <c r="C9" s="23">
        <v>0</v>
      </c>
      <c r="D9" s="23">
        <v>0</v>
      </c>
      <c r="E9" s="23">
        <v>563</v>
      </c>
      <c r="F9" s="23">
        <v>806</v>
      </c>
      <c r="G9" s="23">
        <v>1187</v>
      </c>
      <c r="H9" s="23">
        <v>778</v>
      </c>
      <c r="I9" s="5">
        <v>1873</v>
      </c>
      <c r="J9" s="23">
        <v>433</v>
      </c>
      <c r="K9" s="23">
        <v>98</v>
      </c>
      <c r="L9" s="23">
        <v>22</v>
      </c>
      <c r="M9" s="23">
        <v>36</v>
      </c>
      <c r="N9" s="6">
        <v>8</v>
      </c>
      <c r="O9" s="23">
        <v>29</v>
      </c>
      <c r="P9" s="23">
        <v>11</v>
      </c>
      <c r="Q9" s="23">
        <v>5</v>
      </c>
      <c r="R9" s="23">
        <v>4</v>
      </c>
      <c r="S9" s="23">
        <v>1</v>
      </c>
      <c r="T9" s="23">
        <v>0</v>
      </c>
      <c r="U9" s="24">
        <f t="shared" si="0"/>
        <v>5854</v>
      </c>
      <c r="W9" s="76" t="s">
        <v>11</v>
      </c>
      <c r="X9" s="30">
        <v>0</v>
      </c>
      <c r="Y9" s="49">
        <v>0</v>
      </c>
      <c r="Z9" s="23">
        <v>0</v>
      </c>
      <c r="AA9" s="23">
        <v>9.6</v>
      </c>
      <c r="AB9" s="23">
        <v>13.8</v>
      </c>
      <c r="AC9" s="23">
        <v>20.3</v>
      </c>
      <c r="AD9" s="23">
        <v>13.3</v>
      </c>
      <c r="AE9" s="53">
        <v>32</v>
      </c>
      <c r="AF9" s="23">
        <v>7.4</v>
      </c>
      <c r="AG9" s="23">
        <v>1.7</v>
      </c>
      <c r="AH9" s="23">
        <v>0.4</v>
      </c>
      <c r="AI9" s="23">
        <v>0.6</v>
      </c>
      <c r="AJ9" s="30">
        <v>0.1</v>
      </c>
      <c r="AK9" s="49">
        <v>0.5</v>
      </c>
      <c r="AL9" s="23">
        <v>0.2</v>
      </c>
      <c r="AM9" s="23">
        <v>0.1</v>
      </c>
      <c r="AN9" s="23">
        <v>0.1</v>
      </c>
      <c r="AO9" s="23">
        <v>0</v>
      </c>
      <c r="AP9" s="23">
        <v>0</v>
      </c>
      <c r="AQ9" s="24">
        <v>5854</v>
      </c>
    </row>
    <row r="10" spans="1:43" ht="13.5" customHeight="1">
      <c r="A10" s="75">
        <v>1990</v>
      </c>
      <c r="B10" s="10">
        <v>0</v>
      </c>
      <c r="C10" s="4">
        <v>0</v>
      </c>
      <c r="D10" s="4">
        <v>0</v>
      </c>
      <c r="E10" s="4">
        <v>61</v>
      </c>
      <c r="F10" s="4">
        <v>44</v>
      </c>
      <c r="G10" s="4">
        <v>786</v>
      </c>
      <c r="H10" s="4">
        <v>1002</v>
      </c>
      <c r="I10" s="9">
        <v>569</v>
      </c>
      <c r="J10" s="4">
        <v>270</v>
      </c>
      <c r="K10" s="4">
        <v>92</v>
      </c>
      <c r="L10" s="4">
        <v>80</v>
      </c>
      <c r="M10" s="4">
        <v>117</v>
      </c>
      <c r="N10" s="10">
        <v>267</v>
      </c>
      <c r="O10" s="4">
        <v>12</v>
      </c>
      <c r="P10" s="4">
        <v>3</v>
      </c>
      <c r="Q10" s="4">
        <v>0</v>
      </c>
      <c r="R10" s="4">
        <v>0</v>
      </c>
      <c r="S10" s="4">
        <v>0</v>
      </c>
      <c r="T10" s="4">
        <v>0</v>
      </c>
      <c r="U10" s="26">
        <f t="shared" si="0"/>
        <v>3303</v>
      </c>
      <c r="W10" s="75">
        <v>1990</v>
      </c>
      <c r="X10" s="4">
        <v>0</v>
      </c>
      <c r="Y10" s="50">
        <v>0</v>
      </c>
      <c r="Z10" s="4">
        <v>0</v>
      </c>
      <c r="AA10" s="4">
        <v>1.8</v>
      </c>
      <c r="AB10" s="4">
        <v>1.3</v>
      </c>
      <c r="AC10" s="4">
        <v>23.8</v>
      </c>
      <c r="AD10" s="4">
        <v>30.3</v>
      </c>
      <c r="AE10" s="50">
        <v>17.2</v>
      </c>
      <c r="AF10" s="4">
        <v>8.2</v>
      </c>
      <c r="AG10" s="4">
        <v>2.8</v>
      </c>
      <c r="AH10" s="4">
        <v>2.4</v>
      </c>
      <c r="AI10" s="4">
        <v>3.5</v>
      </c>
      <c r="AJ10" s="4">
        <v>8.1</v>
      </c>
      <c r="AK10" s="50">
        <v>0.4</v>
      </c>
      <c r="AL10" s="4">
        <v>0.1</v>
      </c>
      <c r="AM10" s="4">
        <v>0</v>
      </c>
      <c r="AN10" s="4">
        <v>0</v>
      </c>
      <c r="AO10" s="4">
        <v>0</v>
      </c>
      <c r="AP10" s="4">
        <v>0</v>
      </c>
      <c r="AQ10" s="26">
        <v>3303</v>
      </c>
    </row>
    <row r="11" spans="1:43" ht="13.5" customHeight="1">
      <c r="A11" s="76">
        <v>1991</v>
      </c>
      <c r="B11" s="6">
        <v>0</v>
      </c>
      <c r="C11" s="23">
        <v>0</v>
      </c>
      <c r="D11" s="23">
        <v>0</v>
      </c>
      <c r="E11" s="23">
        <v>35</v>
      </c>
      <c r="F11" s="23">
        <v>105</v>
      </c>
      <c r="G11" s="23">
        <v>417</v>
      </c>
      <c r="H11" s="23">
        <v>3435</v>
      </c>
      <c r="I11" s="5">
        <v>800</v>
      </c>
      <c r="J11" s="23">
        <v>1460</v>
      </c>
      <c r="K11" s="23">
        <v>46</v>
      </c>
      <c r="L11" s="23">
        <v>60</v>
      </c>
      <c r="M11" s="23">
        <v>43</v>
      </c>
      <c r="N11" s="6">
        <v>19</v>
      </c>
      <c r="O11" s="23">
        <v>18</v>
      </c>
      <c r="P11" s="23">
        <v>11</v>
      </c>
      <c r="Q11" s="23">
        <v>1</v>
      </c>
      <c r="R11" s="23">
        <v>1</v>
      </c>
      <c r="S11" s="23">
        <v>0</v>
      </c>
      <c r="T11" s="23">
        <v>0</v>
      </c>
      <c r="U11" s="24">
        <f t="shared" si="0"/>
        <v>6451</v>
      </c>
      <c r="W11" s="76">
        <v>1991</v>
      </c>
      <c r="X11" s="30">
        <v>0</v>
      </c>
      <c r="Y11" s="47">
        <v>0</v>
      </c>
      <c r="Z11" s="23">
        <v>0</v>
      </c>
      <c r="AA11" s="23">
        <v>0.5</v>
      </c>
      <c r="AB11" s="23">
        <v>1.6</v>
      </c>
      <c r="AC11" s="23">
        <v>6.5</v>
      </c>
      <c r="AD11" s="23">
        <v>53.2</v>
      </c>
      <c r="AE11" s="47">
        <v>12.4</v>
      </c>
      <c r="AF11" s="23">
        <v>22.6</v>
      </c>
      <c r="AG11" s="23">
        <v>0.7</v>
      </c>
      <c r="AH11" s="23">
        <v>0.9</v>
      </c>
      <c r="AI11" s="23">
        <v>0.7</v>
      </c>
      <c r="AJ11" s="30">
        <v>0.3</v>
      </c>
      <c r="AK11" s="49">
        <v>0.3</v>
      </c>
      <c r="AL11" s="23">
        <v>0.2</v>
      </c>
      <c r="AM11" s="23">
        <v>0</v>
      </c>
      <c r="AN11" s="23">
        <v>0</v>
      </c>
      <c r="AO11" s="23">
        <v>0</v>
      </c>
      <c r="AP11" s="23">
        <v>0</v>
      </c>
      <c r="AQ11" s="24">
        <v>6451</v>
      </c>
    </row>
    <row r="12" spans="1:43" ht="13.5" customHeight="1">
      <c r="A12" s="76">
        <v>1992</v>
      </c>
      <c r="B12" s="6">
        <v>0</v>
      </c>
      <c r="C12" s="23">
        <v>0</v>
      </c>
      <c r="D12" s="23">
        <v>0</v>
      </c>
      <c r="E12" s="23">
        <v>22</v>
      </c>
      <c r="F12" s="23">
        <v>129</v>
      </c>
      <c r="G12" s="23">
        <v>582</v>
      </c>
      <c r="H12" s="23">
        <v>608</v>
      </c>
      <c r="I12" s="5">
        <v>990</v>
      </c>
      <c r="J12" s="23">
        <v>838</v>
      </c>
      <c r="K12" s="23">
        <v>183</v>
      </c>
      <c r="L12" s="23">
        <v>37</v>
      </c>
      <c r="M12" s="23">
        <v>3</v>
      </c>
      <c r="N12" s="6">
        <v>1</v>
      </c>
      <c r="O12" s="23">
        <v>1</v>
      </c>
      <c r="P12" s="23">
        <v>5</v>
      </c>
      <c r="Q12" s="23">
        <v>6</v>
      </c>
      <c r="R12" s="23">
        <v>2</v>
      </c>
      <c r="S12" s="23">
        <v>0</v>
      </c>
      <c r="T12" s="23">
        <v>0</v>
      </c>
      <c r="U12" s="24">
        <f t="shared" si="0"/>
        <v>3407</v>
      </c>
      <c r="W12" s="76">
        <v>1992</v>
      </c>
      <c r="X12" s="30">
        <v>0</v>
      </c>
      <c r="Y12" s="47">
        <v>0</v>
      </c>
      <c r="Z12" s="23">
        <v>0</v>
      </c>
      <c r="AA12" s="23">
        <v>0.6</v>
      </c>
      <c r="AB12" s="23">
        <v>3.8</v>
      </c>
      <c r="AC12" s="23">
        <v>17.1</v>
      </c>
      <c r="AD12" s="23">
        <v>17.8</v>
      </c>
      <c r="AE12" s="47">
        <v>29.1</v>
      </c>
      <c r="AF12" s="23">
        <v>24.6</v>
      </c>
      <c r="AG12" s="23">
        <v>5.4</v>
      </c>
      <c r="AH12" s="23">
        <v>1.1</v>
      </c>
      <c r="AI12" s="23">
        <v>0.1</v>
      </c>
      <c r="AJ12" s="30">
        <v>0</v>
      </c>
      <c r="AK12" s="49">
        <v>0</v>
      </c>
      <c r="AL12" s="23">
        <v>0.1</v>
      </c>
      <c r="AM12" s="23">
        <v>0.2</v>
      </c>
      <c r="AN12" s="23">
        <v>0.1</v>
      </c>
      <c r="AO12" s="23">
        <v>0</v>
      </c>
      <c r="AP12" s="23">
        <v>0</v>
      </c>
      <c r="AQ12" s="24">
        <v>3407</v>
      </c>
    </row>
    <row r="13" spans="1:43" ht="13.5" customHeight="1">
      <c r="A13" s="76" t="s">
        <v>12</v>
      </c>
      <c r="B13" s="6">
        <v>0</v>
      </c>
      <c r="C13" s="23">
        <v>0</v>
      </c>
      <c r="D13" s="23">
        <v>0</v>
      </c>
      <c r="E13" s="23">
        <v>0</v>
      </c>
      <c r="F13" s="23">
        <v>109</v>
      </c>
      <c r="G13" s="23">
        <v>790</v>
      </c>
      <c r="H13" s="23">
        <v>2062</v>
      </c>
      <c r="I13" s="5">
        <v>850</v>
      </c>
      <c r="J13" s="23">
        <v>393</v>
      </c>
      <c r="K13" s="23">
        <v>122</v>
      </c>
      <c r="L13" s="23">
        <v>111</v>
      </c>
      <c r="M13" s="23">
        <v>98</v>
      </c>
      <c r="N13" s="6">
        <v>56</v>
      </c>
      <c r="O13" s="23">
        <v>6</v>
      </c>
      <c r="P13" s="23">
        <v>1</v>
      </c>
      <c r="Q13" s="23">
        <v>8</v>
      </c>
      <c r="R13" s="23">
        <v>2</v>
      </c>
      <c r="S13" s="23">
        <v>0</v>
      </c>
      <c r="T13" s="23">
        <v>0</v>
      </c>
      <c r="U13" s="24">
        <f t="shared" si="0"/>
        <v>4608</v>
      </c>
      <c r="W13" s="76" t="s">
        <v>12</v>
      </c>
      <c r="X13" s="30">
        <v>0</v>
      </c>
      <c r="Y13" s="47">
        <v>0</v>
      </c>
      <c r="Z13" s="23">
        <v>0</v>
      </c>
      <c r="AA13" s="23">
        <v>0</v>
      </c>
      <c r="AB13" s="23">
        <v>2.4</v>
      </c>
      <c r="AC13" s="23">
        <v>17.1</v>
      </c>
      <c r="AD13" s="23">
        <v>44.7</v>
      </c>
      <c r="AE13" s="47">
        <v>18.4</v>
      </c>
      <c r="AF13" s="23">
        <v>8.5</v>
      </c>
      <c r="AG13" s="23">
        <v>2.6</v>
      </c>
      <c r="AH13" s="23">
        <v>2.4</v>
      </c>
      <c r="AI13" s="23">
        <v>2.1</v>
      </c>
      <c r="AJ13" s="30">
        <v>1.2</v>
      </c>
      <c r="AK13" s="49">
        <v>0.1</v>
      </c>
      <c r="AL13" s="23">
        <v>0</v>
      </c>
      <c r="AM13" s="23">
        <v>0.2</v>
      </c>
      <c r="AN13" s="23">
        <v>0</v>
      </c>
      <c r="AO13" s="23">
        <v>0</v>
      </c>
      <c r="AP13" s="23">
        <v>0</v>
      </c>
      <c r="AQ13" s="24">
        <v>4608</v>
      </c>
    </row>
    <row r="14" spans="1:43" ht="13.5" customHeight="1">
      <c r="A14" s="76">
        <v>1994</v>
      </c>
      <c r="B14" s="6">
        <v>0</v>
      </c>
      <c r="C14" s="23">
        <v>0</v>
      </c>
      <c r="D14" s="23">
        <v>69</v>
      </c>
      <c r="E14" s="23">
        <v>602</v>
      </c>
      <c r="F14" s="23">
        <v>984</v>
      </c>
      <c r="G14" s="23">
        <v>895</v>
      </c>
      <c r="H14" s="23">
        <v>200</v>
      </c>
      <c r="I14" s="5">
        <v>93</v>
      </c>
      <c r="J14" s="23">
        <v>32</v>
      </c>
      <c r="K14" s="23">
        <v>10</v>
      </c>
      <c r="L14" s="23">
        <v>14</v>
      </c>
      <c r="M14" s="23">
        <v>7</v>
      </c>
      <c r="N14" s="6">
        <v>0</v>
      </c>
      <c r="O14" s="23">
        <v>3</v>
      </c>
      <c r="P14" s="23">
        <v>13</v>
      </c>
      <c r="Q14" s="23">
        <v>39</v>
      </c>
      <c r="R14" s="23">
        <v>25</v>
      </c>
      <c r="S14" s="23">
        <v>28</v>
      </c>
      <c r="T14" s="23">
        <v>3</v>
      </c>
      <c r="U14" s="24">
        <f t="shared" si="0"/>
        <v>3017</v>
      </c>
      <c r="W14" s="76">
        <v>1994</v>
      </c>
      <c r="X14" s="30">
        <v>0</v>
      </c>
      <c r="Y14" s="47">
        <v>0</v>
      </c>
      <c r="Z14" s="23">
        <v>2.3</v>
      </c>
      <c r="AA14" s="27">
        <v>20</v>
      </c>
      <c r="AB14" s="23">
        <v>32.6</v>
      </c>
      <c r="AC14" s="23">
        <v>29.7</v>
      </c>
      <c r="AD14" s="23">
        <v>6.6</v>
      </c>
      <c r="AE14" s="47">
        <v>3.1</v>
      </c>
      <c r="AF14" s="23">
        <v>1.1</v>
      </c>
      <c r="AG14" s="23">
        <v>0.3</v>
      </c>
      <c r="AH14" s="23">
        <v>0.5</v>
      </c>
      <c r="AI14" s="23">
        <v>0.2</v>
      </c>
      <c r="AJ14" s="30">
        <v>0</v>
      </c>
      <c r="AK14" s="49">
        <v>0.1</v>
      </c>
      <c r="AL14" s="23">
        <v>0.4</v>
      </c>
      <c r="AM14" s="23">
        <v>1.3</v>
      </c>
      <c r="AN14" s="23">
        <v>0.8</v>
      </c>
      <c r="AO14" s="23">
        <v>0.9</v>
      </c>
      <c r="AP14" s="23">
        <v>0.1</v>
      </c>
      <c r="AQ14" s="24">
        <v>3017</v>
      </c>
    </row>
    <row r="15" spans="1:43" ht="13.5" customHeight="1">
      <c r="A15" s="76">
        <v>1995</v>
      </c>
      <c r="B15" s="6">
        <v>0</v>
      </c>
      <c r="C15" s="23">
        <v>0</v>
      </c>
      <c r="D15" s="23">
        <v>67</v>
      </c>
      <c r="E15" s="23">
        <v>91</v>
      </c>
      <c r="F15" s="23">
        <v>100</v>
      </c>
      <c r="G15" s="23">
        <v>144</v>
      </c>
      <c r="H15" s="23">
        <v>429</v>
      </c>
      <c r="I15" s="5">
        <v>1667</v>
      </c>
      <c r="J15" s="23">
        <v>440</v>
      </c>
      <c r="K15" s="23">
        <v>231</v>
      </c>
      <c r="L15" s="23">
        <v>162</v>
      </c>
      <c r="M15" s="23">
        <v>44</v>
      </c>
      <c r="N15" s="6">
        <v>26</v>
      </c>
      <c r="O15" s="23">
        <v>21</v>
      </c>
      <c r="P15" s="23">
        <v>128</v>
      </c>
      <c r="Q15" s="23">
        <v>108</v>
      </c>
      <c r="R15" s="23">
        <v>63</v>
      </c>
      <c r="S15" s="23">
        <v>21</v>
      </c>
      <c r="T15" s="23">
        <v>10</v>
      </c>
      <c r="U15" s="24">
        <f t="shared" si="0"/>
        <v>3752</v>
      </c>
      <c r="W15" s="76">
        <v>1995</v>
      </c>
      <c r="X15" s="30">
        <v>0</v>
      </c>
      <c r="Y15" s="47">
        <v>0</v>
      </c>
      <c r="Z15" s="23">
        <v>1.8</v>
      </c>
      <c r="AA15" s="23">
        <v>2.4</v>
      </c>
      <c r="AB15" s="23">
        <v>2.7</v>
      </c>
      <c r="AC15" s="23">
        <v>3.8</v>
      </c>
      <c r="AD15" s="23">
        <v>11.4</v>
      </c>
      <c r="AE15" s="47">
        <v>44.4</v>
      </c>
      <c r="AF15" s="23">
        <v>11.7</v>
      </c>
      <c r="AG15" s="23">
        <v>6.2</v>
      </c>
      <c r="AH15" s="23">
        <v>4.3</v>
      </c>
      <c r="AI15" s="23">
        <v>1.2</v>
      </c>
      <c r="AJ15" s="30">
        <v>0.7</v>
      </c>
      <c r="AK15" s="49">
        <v>0.6</v>
      </c>
      <c r="AL15" s="23">
        <v>3.4</v>
      </c>
      <c r="AM15" s="23">
        <v>2.9</v>
      </c>
      <c r="AN15" s="23">
        <v>1.7</v>
      </c>
      <c r="AO15" s="23">
        <v>0.6</v>
      </c>
      <c r="AP15" s="23">
        <v>0.3</v>
      </c>
      <c r="AQ15" s="24">
        <v>3752</v>
      </c>
    </row>
    <row r="16" spans="1:43" ht="13.5" customHeight="1">
      <c r="A16" s="95">
        <v>1996</v>
      </c>
      <c r="B16" s="8">
        <v>0</v>
      </c>
      <c r="C16" s="3">
        <v>0</v>
      </c>
      <c r="D16" s="3">
        <v>0</v>
      </c>
      <c r="E16" s="3">
        <v>13</v>
      </c>
      <c r="F16" s="3">
        <v>45</v>
      </c>
      <c r="G16" s="3">
        <v>70</v>
      </c>
      <c r="H16" s="3">
        <v>1521</v>
      </c>
      <c r="I16" s="7">
        <v>5219</v>
      </c>
      <c r="J16" s="3">
        <v>817</v>
      </c>
      <c r="K16" s="3">
        <v>157</v>
      </c>
      <c r="L16" s="3">
        <v>53</v>
      </c>
      <c r="M16" s="3">
        <v>103</v>
      </c>
      <c r="N16" s="8">
        <v>130</v>
      </c>
      <c r="O16" s="3">
        <v>103</v>
      </c>
      <c r="P16" s="3">
        <v>29</v>
      </c>
      <c r="Q16" s="3">
        <v>12</v>
      </c>
      <c r="R16" s="3">
        <v>13</v>
      </c>
      <c r="S16" s="3">
        <v>3</v>
      </c>
      <c r="T16" s="3">
        <v>0</v>
      </c>
      <c r="U16" s="25">
        <f t="shared" si="0"/>
        <v>8288</v>
      </c>
      <c r="W16" s="95">
        <v>1996</v>
      </c>
      <c r="X16" s="3">
        <v>0</v>
      </c>
      <c r="Y16" s="48">
        <v>0</v>
      </c>
      <c r="Z16" s="3">
        <v>0</v>
      </c>
      <c r="AA16" s="3">
        <v>0.2</v>
      </c>
      <c r="AB16" s="3">
        <v>0.5</v>
      </c>
      <c r="AC16" s="3">
        <v>0.8</v>
      </c>
      <c r="AD16" s="3">
        <v>18.4</v>
      </c>
      <c r="AE16" s="54">
        <v>63</v>
      </c>
      <c r="AF16" s="3">
        <v>9.9</v>
      </c>
      <c r="AG16" s="3">
        <v>1.9</v>
      </c>
      <c r="AH16" s="3">
        <v>0.6</v>
      </c>
      <c r="AI16" s="3">
        <v>1.2</v>
      </c>
      <c r="AJ16" s="3">
        <v>1.6</v>
      </c>
      <c r="AK16" s="48">
        <v>1.2</v>
      </c>
      <c r="AL16" s="3">
        <v>0.3</v>
      </c>
      <c r="AM16" s="3">
        <v>0.1</v>
      </c>
      <c r="AN16" s="3">
        <v>0.2</v>
      </c>
      <c r="AO16" s="3">
        <v>0</v>
      </c>
      <c r="AP16" s="3">
        <v>0</v>
      </c>
      <c r="AQ16" s="25">
        <v>8288</v>
      </c>
    </row>
    <row r="17" spans="1:43" ht="13.5" customHeight="1">
      <c r="A17" s="76">
        <v>1997</v>
      </c>
      <c r="B17" s="6">
        <v>0</v>
      </c>
      <c r="C17" s="23">
        <v>0</v>
      </c>
      <c r="D17" s="23">
        <v>169</v>
      </c>
      <c r="E17" s="23">
        <v>678</v>
      </c>
      <c r="F17" s="23">
        <v>2284</v>
      </c>
      <c r="G17" s="23">
        <v>2021</v>
      </c>
      <c r="H17" s="23">
        <v>563</v>
      </c>
      <c r="I17" s="5">
        <v>450</v>
      </c>
      <c r="J17" s="23">
        <v>39</v>
      </c>
      <c r="K17" s="23">
        <v>35</v>
      </c>
      <c r="L17" s="23">
        <v>22</v>
      </c>
      <c r="M17" s="23">
        <v>6</v>
      </c>
      <c r="N17" s="6">
        <v>41</v>
      </c>
      <c r="O17" s="23">
        <v>18</v>
      </c>
      <c r="P17" s="23">
        <v>13</v>
      </c>
      <c r="Q17" s="23">
        <v>11</v>
      </c>
      <c r="R17" s="23">
        <v>2</v>
      </c>
      <c r="S17" s="23">
        <v>0</v>
      </c>
      <c r="T17" s="23">
        <v>0</v>
      </c>
      <c r="U17" s="24">
        <f t="shared" si="0"/>
        <v>6352</v>
      </c>
      <c r="W17" s="76">
        <v>1997</v>
      </c>
      <c r="X17" s="30">
        <v>0</v>
      </c>
      <c r="Y17" s="49">
        <v>0</v>
      </c>
      <c r="Z17" s="23">
        <v>2.7</v>
      </c>
      <c r="AA17" s="23">
        <v>10.7</v>
      </c>
      <c r="AB17" s="27">
        <v>36</v>
      </c>
      <c r="AC17" s="23">
        <v>31.8</v>
      </c>
      <c r="AD17" s="23">
        <v>8.9</v>
      </c>
      <c r="AE17" s="47">
        <v>7.1</v>
      </c>
      <c r="AF17" s="23">
        <v>0.6</v>
      </c>
      <c r="AG17" s="23">
        <v>0.6</v>
      </c>
      <c r="AH17" s="23">
        <v>0.3</v>
      </c>
      <c r="AI17" s="23">
        <v>0.1</v>
      </c>
      <c r="AJ17" s="30">
        <v>0.6</v>
      </c>
      <c r="AK17" s="49">
        <v>0.3</v>
      </c>
      <c r="AL17" s="23">
        <v>0.2</v>
      </c>
      <c r="AM17" s="23">
        <v>0.2</v>
      </c>
      <c r="AN17" s="23">
        <v>0</v>
      </c>
      <c r="AO17" s="23">
        <v>0</v>
      </c>
      <c r="AP17" s="23">
        <v>0</v>
      </c>
      <c r="AQ17" s="24">
        <v>6352</v>
      </c>
    </row>
    <row r="18" spans="1:43" ht="13.5" customHeight="1">
      <c r="A18" s="76" t="s">
        <v>13</v>
      </c>
      <c r="B18" s="6">
        <v>37</v>
      </c>
      <c r="C18" s="23">
        <v>263</v>
      </c>
      <c r="D18" s="23">
        <v>1684</v>
      </c>
      <c r="E18" s="23">
        <v>2310</v>
      </c>
      <c r="F18" s="23">
        <v>705</v>
      </c>
      <c r="G18" s="23">
        <v>271</v>
      </c>
      <c r="H18" s="23">
        <v>108</v>
      </c>
      <c r="I18" s="5">
        <v>37</v>
      </c>
      <c r="J18" s="23">
        <v>21</v>
      </c>
      <c r="K18" s="23">
        <v>6</v>
      </c>
      <c r="L18" s="23">
        <v>2</v>
      </c>
      <c r="M18" s="23">
        <v>2</v>
      </c>
      <c r="N18" s="6">
        <v>3</v>
      </c>
      <c r="O18" s="23">
        <v>8</v>
      </c>
      <c r="P18" s="23">
        <v>6</v>
      </c>
      <c r="Q18" s="23">
        <v>18</v>
      </c>
      <c r="R18" s="23">
        <v>7</v>
      </c>
      <c r="S18" s="23">
        <v>0</v>
      </c>
      <c r="T18" s="23">
        <v>0</v>
      </c>
      <c r="U18" s="24">
        <f t="shared" si="0"/>
        <v>5488</v>
      </c>
      <c r="W18" s="76" t="s">
        <v>13</v>
      </c>
      <c r="X18" s="30">
        <v>0.7</v>
      </c>
      <c r="Y18" s="49">
        <v>4.8</v>
      </c>
      <c r="Z18" s="23">
        <v>30.7</v>
      </c>
      <c r="AA18" s="23">
        <v>42.1</v>
      </c>
      <c r="AB18" s="23">
        <v>12.8</v>
      </c>
      <c r="AC18" s="23">
        <v>4.9</v>
      </c>
      <c r="AD18" s="27">
        <v>2</v>
      </c>
      <c r="AE18" s="47">
        <v>0.7</v>
      </c>
      <c r="AF18" s="23">
        <v>0.4</v>
      </c>
      <c r="AG18" s="23">
        <v>0.1</v>
      </c>
      <c r="AH18" s="23">
        <v>0</v>
      </c>
      <c r="AI18" s="23">
        <v>0</v>
      </c>
      <c r="AJ18" s="30">
        <v>0</v>
      </c>
      <c r="AK18" s="49">
        <v>0.1</v>
      </c>
      <c r="AL18" s="23">
        <v>0.1</v>
      </c>
      <c r="AM18" s="23">
        <v>0.3</v>
      </c>
      <c r="AN18" s="23">
        <v>0.1</v>
      </c>
      <c r="AO18" s="23">
        <v>0</v>
      </c>
      <c r="AP18" s="23">
        <v>0</v>
      </c>
      <c r="AQ18" s="24">
        <v>5488</v>
      </c>
    </row>
    <row r="19" spans="1:43" ht="13.5" customHeight="1">
      <c r="A19" s="76">
        <v>1999</v>
      </c>
      <c r="B19" s="6">
        <v>0</v>
      </c>
      <c r="C19" s="23">
        <v>0</v>
      </c>
      <c r="D19" s="23">
        <v>36</v>
      </c>
      <c r="E19" s="23">
        <v>67</v>
      </c>
      <c r="F19" s="23">
        <v>3700</v>
      </c>
      <c r="G19" s="23">
        <v>3876</v>
      </c>
      <c r="H19" s="23">
        <v>651</v>
      </c>
      <c r="I19" s="5">
        <v>279</v>
      </c>
      <c r="J19" s="23">
        <v>299</v>
      </c>
      <c r="K19" s="23">
        <v>139</v>
      </c>
      <c r="L19" s="23">
        <v>108</v>
      </c>
      <c r="M19" s="23">
        <v>131</v>
      </c>
      <c r="N19" s="6">
        <v>6</v>
      </c>
      <c r="O19" s="23">
        <v>138</v>
      </c>
      <c r="P19" s="23">
        <v>18</v>
      </c>
      <c r="Q19" s="23">
        <v>5</v>
      </c>
      <c r="R19" s="23">
        <v>5</v>
      </c>
      <c r="S19" s="23">
        <v>2</v>
      </c>
      <c r="T19" s="23">
        <v>8</v>
      </c>
      <c r="U19" s="24">
        <f t="shared" si="0"/>
        <v>9468</v>
      </c>
      <c r="W19" s="76">
        <v>1999</v>
      </c>
      <c r="X19" s="30">
        <v>0</v>
      </c>
      <c r="Y19" s="49">
        <v>0</v>
      </c>
      <c r="Z19" s="23">
        <v>0.4</v>
      </c>
      <c r="AA19" s="23">
        <v>0.7</v>
      </c>
      <c r="AB19" s="23">
        <v>39.1</v>
      </c>
      <c r="AC19" s="23">
        <v>40.9</v>
      </c>
      <c r="AD19" s="23">
        <v>6.9</v>
      </c>
      <c r="AE19" s="47">
        <v>2.9</v>
      </c>
      <c r="AF19" s="23">
        <v>3.2</v>
      </c>
      <c r="AG19" s="23">
        <v>1.5</v>
      </c>
      <c r="AH19" s="23">
        <v>1.1</v>
      </c>
      <c r="AI19" s="23">
        <v>1.4</v>
      </c>
      <c r="AJ19" s="30">
        <v>0.1</v>
      </c>
      <c r="AK19" s="49">
        <v>1.5</v>
      </c>
      <c r="AL19" s="23">
        <v>0.2</v>
      </c>
      <c r="AM19" s="23">
        <v>0.1</v>
      </c>
      <c r="AN19" s="23">
        <v>0.1</v>
      </c>
      <c r="AO19" s="23">
        <v>0</v>
      </c>
      <c r="AP19" s="23">
        <v>0</v>
      </c>
      <c r="AQ19" s="24">
        <v>9468</v>
      </c>
    </row>
    <row r="20" spans="1:43" ht="13.5" customHeight="1">
      <c r="A20" s="75">
        <v>2000</v>
      </c>
      <c r="B20" s="10">
        <v>0</v>
      </c>
      <c r="C20" s="4">
        <v>0</v>
      </c>
      <c r="D20" s="4">
        <v>39</v>
      </c>
      <c r="E20" s="4">
        <v>123</v>
      </c>
      <c r="F20" s="4">
        <v>170</v>
      </c>
      <c r="G20" s="4">
        <v>1036</v>
      </c>
      <c r="H20" s="4">
        <v>5494</v>
      </c>
      <c r="I20" s="9">
        <v>471</v>
      </c>
      <c r="J20" s="4">
        <v>132</v>
      </c>
      <c r="K20" s="4">
        <v>42</v>
      </c>
      <c r="L20" s="4">
        <v>91</v>
      </c>
      <c r="M20" s="4">
        <v>40</v>
      </c>
      <c r="N20" s="10">
        <v>25</v>
      </c>
      <c r="O20" s="4">
        <v>61</v>
      </c>
      <c r="P20" s="4">
        <v>30</v>
      </c>
      <c r="Q20" s="4">
        <v>20</v>
      </c>
      <c r="R20" s="4">
        <v>18</v>
      </c>
      <c r="S20" s="4">
        <v>13</v>
      </c>
      <c r="T20" s="4">
        <v>4</v>
      </c>
      <c r="U20" s="26">
        <f t="shared" si="0"/>
        <v>7809</v>
      </c>
      <c r="W20" s="75">
        <v>2000</v>
      </c>
      <c r="X20" s="4">
        <v>0</v>
      </c>
      <c r="Y20" s="50">
        <v>0</v>
      </c>
      <c r="Z20" s="4">
        <v>0.5</v>
      </c>
      <c r="AA20" s="4">
        <v>1.6</v>
      </c>
      <c r="AB20" s="4">
        <v>2.2</v>
      </c>
      <c r="AC20" s="4">
        <v>13.3</v>
      </c>
      <c r="AD20" s="4">
        <v>70.4</v>
      </c>
      <c r="AE20" s="55">
        <v>6</v>
      </c>
      <c r="AF20" s="4">
        <v>1.7</v>
      </c>
      <c r="AG20" s="4">
        <v>0.5</v>
      </c>
      <c r="AH20" s="4">
        <v>1.2</v>
      </c>
      <c r="AI20" s="4">
        <v>0.5</v>
      </c>
      <c r="AJ20" s="4">
        <v>0.3</v>
      </c>
      <c r="AK20" s="50">
        <v>0.8</v>
      </c>
      <c r="AL20" s="4">
        <v>0.4</v>
      </c>
      <c r="AM20" s="4">
        <v>0.3</v>
      </c>
      <c r="AN20" s="4">
        <v>0.2</v>
      </c>
      <c r="AO20" s="4">
        <v>0.2</v>
      </c>
      <c r="AP20" s="4">
        <v>0.1</v>
      </c>
      <c r="AQ20" s="26">
        <v>7809</v>
      </c>
    </row>
    <row r="21" spans="1:43" ht="13.5" customHeight="1">
      <c r="A21" s="76">
        <v>2001</v>
      </c>
      <c r="B21" s="98">
        <v>0</v>
      </c>
      <c r="C21" s="23">
        <v>110</v>
      </c>
      <c r="D21" s="23">
        <v>248</v>
      </c>
      <c r="E21" s="23">
        <v>466</v>
      </c>
      <c r="F21" s="23">
        <v>3112</v>
      </c>
      <c r="G21" s="23">
        <v>6731</v>
      </c>
      <c r="H21" s="23">
        <v>2717</v>
      </c>
      <c r="I21" s="5">
        <v>534</v>
      </c>
      <c r="J21" s="23">
        <v>395</v>
      </c>
      <c r="K21" s="23">
        <v>130</v>
      </c>
      <c r="L21" s="23">
        <v>127</v>
      </c>
      <c r="M21" s="23">
        <v>41</v>
      </c>
      <c r="N21" s="6">
        <v>92</v>
      </c>
      <c r="O21" s="23">
        <v>54</v>
      </c>
      <c r="P21" s="23">
        <v>31</v>
      </c>
      <c r="Q21" s="23">
        <v>13</v>
      </c>
      <c r="R21" s="23">
        <v>1</v>
      </c>
      <c r="S21" s="23">
        <v>2</v>
      </c>
      <c r="T21" s="23">
        <v>0</v>
      </c>
      <c r="U21" s="24">
        <f t="shared" si="0"/>
        <v>14804</v>
      </c>
      <c r="W21" s="76">
        <v>2001</v>
      </c>
      <c r="X21" s="30">
        <v>0</v>
      </c>
      <c r="Y21" s="49">
        <v>0</v>
      </c>
      <c r="Z21" s="28">
        <f aca="true" t="shared" si="1" ref="Z21:Z30">(D21/U21)*100</f>
        <v>1.6752229127262903</v>
      </c>
      <c r="AA21" s="28">
        <f aca="true" t="shared" si="2" ref="AA21:AA30">(E21/U21)*100</f>
        <v>3.1477978924614973</v>
      </c>
      <c r="AB21" s="28">
        <f aca="true" t="shared" si="3" ref="AB21:AB30">(F21/U21)*100</f>
        <v>21.02134558227506</v>
      </c>
      <c r="AC21" s="28">
        <f aca="true" t="shared" si="4" ref="AC21:AC30">(G21/U21)*100</f>
        <v>45.46744123209943</v>
      </c>
      <c r="AD21" s="28">
        <f aca="true" t="shared" si="5" ref="AD21:AD30">(H21/U21)*100</f>
        <v>18.35314779789246</v>
      </c>
      <c r="AE21" s="54">
        <f aca="true" t="shared" si="6" ref="AE21:AE30">(I21/U21)*100</f>
        <v>3.6071332072412856</v>
      </c>
      <c r="AF21" s="29">
        <f aca="true" t="shared" si="7" ref="AF21:AF30">(J21/U21)*100</f>
        <v>2.6681977843825995</v>
      </c>
      <c r="AG21" s="29">
        <f aca="true" t="shared" si="8" ref="AG21:AG30">(K21/U21)*100</f>
        <v>0.8781410429613618</v>
      </c>
      <c r="AH21" s="29">
        <f aca="true" t="shared" si="9" ref="AH21:AH30">(L21/U21)*100</f>
        <v>0.8578762496622535</v>
      </c>
      <c r="AI21" s="29">
        <f aca="true" t="shared" si="10" ref="AI21:AI30">(M21/U21)*100</f>
        <v>0.2769521750878141</v>
      </c>
      <c r="AJ21" s="29">
        <f aca="true" t="shared" si="11" ref="AJ21:AJ30">(N21/U21)*100</f>
        <v>0.6214536611726561</v>
      </c>
      <c r="AK21" s="54">
        <f aca="true" t="shared" si="12" ref="AK21:AK30">(O21/U21)*100</f>
        <v>0.3647662793839503</v>
      </c>
      <c r="AL21" s="29">
        <f aca="true" t="shared" si="13" ref="AL21:AL30">(P21/U21)*100</f>
        <v>0.2094028640907863</v>
      </c>
      <c r="AM21" s="29">
        <f aca="true" t="shared" si="14" ref="AM21:AM30">(Q21/U21)*100</f>
        <v>0.08781410429613619</v>
      </c>
      <c r="AN21" s="34">
        <f aca="true" t="shared" si="15" ref="AN21:AN30">(R21/U21)*100</f>
        <v>0.006754931099702783</v>
      </c>
      <c r="AO21" s="34">
        <f aca="true" t="shared" si="16" ref="AO21:AO30">(S21/U21)*100</f>
        <v>0.013509862199405566</v>
      </c>
      <c r="AP21" s="23">
        <v>0</v>
      </c>
      <c r="AQ21" s="24">
        <v>14804</v>
      </c>
    </row>
    <row r="22" spans="1:43" ht="13.5">
      <c r="A22" s="76">
        <v>2002</v>
      </c>
      <c r="B22" s="31">
        <v>36</v>
      </c>
      <c r="C22" s="23">
        <v>44</v>
      </c>
      <c r="D22" s="23">
        <v>243</v>
      </c>
      <c r="E22" s="23">
        <v>427</v>
      </c>
      <c r="F22" s="23">
        <v>185</v>
      </c>
      <c r="G22" s="23">
        <v>250</v>
      </c>
      <c r="H22" s="23">
        <v>32</v>
      </c>
      <c r="I22" s="5">
        <v>20</v>
      </c>
      <c r="J22" s="23">
        <v>12</v>
      </c>
      <c r="K22" s="23">
        <v>8</v>
      </c>
      <c r="L22" s="23">
        <v>6</v>
      </c>
      <c r="M22" s="23">
        <v>3</v>
      </c>
      <c r="N22" s="6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4">
        <v>1266</v>
      </c>
      <c r="W22" s="76">
        <v>2002</v>
      </c>
      <c r="X22" s="63">
        <f aca="true" t="shared" si="17" ref="X22:X30">(B22/U22)*100</f>
        <v>2.843601895734597</v>
      </c>
      <c r="Y22" s="51">
        <f aca="true" t="shared" si="18" ref="Y22:Y30">(C22/U22)*100</f>
        <v>3.4755134281200633</v>
      </c>
      <c r="Z22" s="32">
        <f t="shared" si="1"/>
        <v>19.194312796208532</v>
      </c>
      <c r="AA22" s="32">
        <f t="shared" si="2"/>
        <v>33.72827804107425</v>
      </c>
      <c r="AB22" s="32">
        <f t="shared" si="3"/>
        <v>14.612954186413901</v>
      </c>
      <c r="AC22" s="32">
        <f t="shared" si="4"/>
        <v>19.747235387045812</v>
      </c>
      <c r="AD22" s="32">
        <f t="shared" si="5"/>
        <v>2.527646129541864</v>
      </c>
      <c r="AE22" s="56">
        <f t="shared" si="6"/>
        <v>1.579778830963665</v>
      </c>
      <c r="AF22" s="33">
        <f t="shared" si="7"/>
        <v>0.9478672985781991</v>
      </c>
      <c r="AG22" s="33">
        <f t="shared" si="8"/>
        <v>0.631911532385466</v>
      </c>
      <c r="AH22" s="33">
        <f t="shared" si="9"/>
        <v>0.47393364928909953</v>
      </c>
      <c r="AI22" s="33">
        <f t="shared" si="10"/>
        <v>0.23696682464454977</v>
      </c>
      <c r="AJ22" s="33">
        <f t="shared" si="11"/>
        <v>0</v>
      </c>
      <c r="AK22" s="56">
        <f t="shared" si="12"/>
        <v>0</v>
      </c>
      <c r="AL22" s="33">
        <f t="shared" si="13"/>
        <v>0</v>
      </c>
      <c r="AM22" s="33">
        <f t="shared" si="14"/>
        <v>0</v>
      </c>
      <c r="AN22" s="33">
        <f t="shared" si="15"/>
        <v>0</v>
      </c>
      <c r="AO22" s="33">
        <f t="shared" si="16"/>
        <v>0</v>
      </c>
      <c r="AP22" s="59">
        <f aca="true" t="shared" si="19" ref="AP22:AP30">(T22/U22)*100</f>
        <v>0</v>
      </c>
      <c r="AQ22" s="24">
        <f>U22</f>
        <v>1266</v>
      </c>
    </row>
    <row r="23" spans="1:43" ht="13.5">
      <c r="A23" s="76" t="s">
        <v>18</v>
      </c>
      <c r="B23" s="31">
        <v>0</v>
      </c>
      <c r="C23" s="23">
        <v>0</v>
      </c>
      <c r="D23" s="23">
        <v>229</v>
      </c>
      <c r="E23" s="23">
        <v>360</v>
      </c>
      <c r="F23" s="23">
        <v>676</v>
      </c>
      <c r="G23" s="23">
        <v>1687</v>
      </c>
      <c r="H23" s="23">
        <v>2513</v>
      </c>
      <c r="I23" s="5">
        <v>2274</v>
      </c>
      <c r="J23" s="23">
        <v>1221</v>
      </c>
      <c r="K23" s="23">
        <v>252</v>
      </c>
      <c r="L23" s="23">
        <v>49</v>
      </c>
      <c r="M23" s="23">
        <v>273</v>
      </c>
      <c r="N23" s="6">
        <v>74</v>
      </c>
      <c r="O23" s="23">
        <v>16</v>
      </c>
      <c r="P23" s="23">
        <v>5</v>
      </c>
      <c r="Q23" s="23">
        <v>6</v>
      </c>
      <c r="R23" s="23">
        <v>3</v>
      </c>
      <c r="S23" s="23">
        <v>0</v>
      </c>
      <c r="T23" s="23">
        <v>0</v>
      </c>
      <c r="U23" s="24">
        <f t="shared" si="0"/>
        <v>9638</v>
      </c>
      <c r="W23" s="76" t="s">
        <v>18</v>
      </c>
      <c r="X23" s="63">
        <f t="shared" si="17"/>
        <v>0</v>
      </c>
      <c r="Y23" s="60">
        <f t="shared" si="18"/>
        <v>0</v>
      </c>
      <c r="Z23" s="61">
        <f t="shared" si="1"/>
        <v>2.3760116206681885</v>
      </c>
      <c r="AA23" s="61">
        <f t="shared" si="2"/>
        <v>3.735214774849554</v>
      </c>
      <c r="AB23" s="61">
        <f t="shared" si="3"/>
        <v>7.013903299439718</v>
      </c>
      <c r="AC23" s="61">
        <f t="shared" si="4"/>
        <v>17.503631458808883</v>
      </c>
      <c r="AD23" s="61">
        <f t="shared" si="5"/>
        <v>26.073874247769247</v>
      </c>
      <c r="AE23" s="56">
        <f t="shared" si="6"/>
        <v>23.594106661133015</v>
      </c>
      <c r="AF23" s="33">
        <f t="shared" si="7"/>
        <v>12.668603444698071</v>
      </c>
      <c r="AG23" s="33">
        <f t="shared" si="8"/>
        <v>2.6146503423946874</v>
      </c>
      <c r="AH23" s="33">
        <f t="shared" si="9"/>
        <v>0.5084042332434116</v>
      </c>
      <c r="AI23" s="33">
        <f t="shared" si="10"/>
        <v>2.8325378709275784</v>
      </c>
      <c r="AJ23" s="33">
        <f t="shared" si="11"/>
        <v>0.7677941481635194</v>
      </c>
      <c r="AK23" s="56">
        <f t="shared" si="12"/>
        <v>0.16600954554886907</v>
      </c>
      <c r="AL23" s="33">
        <f t="shared" si="13"/>
        <v>0.051877982984021576</v>
      </c>
      <c r="AM23" s="33">
        <f t="shared" si="14"/>
        <v>0.06225357958082589</v>
      </c>
      <c r="AN23" s="33">
        <f t="shared" si="15"/>
        <v>0.031126789790412945</v>
      </c>
      <c r="AO23" s="33">
        <f t="shared" si="16"/>
        <v>0</v>
      </c>
      <c r="AP23" s="62">
        <f t="shared" si="19"/>
        <v>0</v>
      </c>
      <c r="AQ23" s="24">
        <f>U23</f>
        <v>9638</v>
      </c>
    </row>
    <row r="24" spans="1:43" ht="13.5">
      <c r="A24" s="76">
        <v>2004</v>
      </c>
      <c r="B24" s="31">
        <v>39</v>
      </c>
      <c r="C24" s="23">
        <v>9</v>
      </c>
      <c r="D24" s="23">
        <v>13</v>
      </c>
      <c r="E24" s="23">
        <v>243</v>
      </c>
      <c r="F24" s="23">
        <v>579</v>
      </c>
      <c r="G24" s="23">
        <v>394</v>
      </c>
      <c r="H24" s="23">
        <v>164</v>
      </c>
      <c r="I24" s="5">
        <v>44</v>
      </c>
      <c r="J24" s="23">
        <v>14</v>
      </c>
      <c r="K24" s="23">
        <v>8</v>
      </c>
      <c r="L24" s="23">
        <v>9</v>
      </c>
      <c r="M24" s="23">
        <v>36</v>
      </c>
      <c r="N24" s="6">
        <v>35</v>
      </c>
      <c r="O24" s="23">
        <v>4</v>
      </c>
      <c r="P24" s="23">
        <v>5</v>
      </c>
      <c r="Q24" s="23">
        <v>2</v>
      </c>
      <c r="R24" s="23">
        <v>0</v>
      </c>
      <c r="S24" s="23">
        <v>1</v>
      </c>
      <c r="T24" s="23">
        <v>2</v>
      </c>
      <c r="U24" s="24">
        <f t="shared" si="0"/>
        <v>1601</v>
      </c>
      <c r="W24" s="76">
        <v>2004</v>
      </c>
      <c r="X24" s="63">
        <f t="shared" si="17"/>
        <v>2.4359775140537163</v>
      </c>
      <c r="Y24" s="60">
        <f t="shared" si="18"/>
        <v>0.5621486570893192</v>
      </c>
      <c r="Z24" s="61">
        <f t="shared" si="1"/>
        <v>0.8119925046845722</v>
      </c>
      <c r="AA24" s="61">
        <f t="shared" si="2"/>
        <v>15.178013741411617</v>
      </c>
      <c r="AB24" s="61">
        <f t="shared" si="3"/>
        <v>36.16489693941286</v>
      </c>
      <c r="AC24" s="61">
        <f t="shared" si="4"/>
        <v>24.609618988132418</v>
      </c>
      <c r="AD24" s="61">
        <f t="shared" si="5"/>
        <v>10.243597751405371</v>
      </c>
      <c r="AE24" s="56">
        <f t="shared" si="6"/>
        <v>2.7482823235477825</v>
      </c>
      <c r="AF24" s="33">
        <f t="shared" si="7"/>
        <v>0.8744534665833853</v>
      </c>
      <c r="AG24" s="33">
        <f t="shared" si="8"/>
        <v>0.49968769519050593</v>
      </c>
      <c r="AH24" s="33">
        <f t="shared" si="9"/>
        <v>0.5621486570893192</v>
      </c>
      <c r="AI24" s="33">
        <f t="shared" si="10"/>
        <v>2.2485946283572766</v>
      </c>
      <c r="AJ24" s="33">
        <f t="shared" si="11"/>
        <v>2.1861336664584634</v>
      </c>
      <c r="AK24" s="56">
        <f t="shared" si="12"/>
        <v>0.24984384759525297</v>
      </c>
      <c r="AL24" s="63">
        <f t="shared" si="13"/>
        <v>0.3123048094940662</v>
      </c>
      <c r="AM24" s="63">
        <f t="shared" si="14"/>
        <v>0.12492192379762648</v>
      </c>
      <c r="AN24" s="63">
        <f t="shared" si="15"/>
        <v>0</v>
      </c>
      <c r="AO24" s="63">
        <f t="shared" si="16"/>
        <v>0.06246096189881324</v>
      </c>
      <c r="AP24" s="62">
        <f t="shared" si="19"/>
        <v>0.12492192379762648</v>
      </c>
      <c r="AQ24" s="24">
        <f>U24</f>
        <v>1601</v>
      </c>
    </row>
    <row r="25" spans="1:43" ht="13.5">
      <c r="A25" s="77">
        <v>2005</v>
      </c>
      <c r="B25" s="99">
        <v>0</v>
      </c>
      <c r="C25" s="38">
        <v>183</v>
      </c>
      <c r="D25" s="38">
        <v>256</v>
      </c>
      <c r="E25" s="38">
        <v>353</v>
      </c>
      <c r="F25" s="38">
        <v>1020</v>
      </c>
      <c r="G25" s="38">
        <v>6250</v>
      </c>
      <c r="H25" s="38">
        <v>1862</v>
      </c>
      <c r="I25" s="39">
        <v>701</v>
      </c>
      <c r="J25" s="38">
        <v>319</v>
      </c>
      <c r="K25" s="38">
        <v>153</v>
      </c>
      <c r="L25" s="38">
        <v>72</v>
      </c>
      <c r="M25" s="38">
        <v>16</v>
      </c>
      <c r="N25" s="40">
        <v>5</v>
      </c>
      <c r="O25" s="39">
        <v>13</v>
      </c>
      <c r="P25" s="38">
        <v>48</v>
      </c>
      <c r="Q25" s="38">
        <v>2</v>
      </c>
      <c r="R25" s="38">
        <v>3</v>
      </c>
      <c r="S25" s="38">
        <v>0</v>
      </c>
      <c r="T25" s="38">
        <v>0</v>
      </c>
      <c r="U25" s="41">
        <f t="shared" si="0"/>
        <v>11256</v>
      </c>
      <c r="W25" s="77">
        <v>2005</v>
      </c>
      <c r="X25" s="65">
        <f t="shared" si="17"/>
        <v>0</v>
      </c>
      <c r="Y25" s="64">
        <f t="shared" si="18"/>
        <v>1.6257995735607675</v>
      </c>
      <c r="Z25" s="65">
        <f t="shared" si="1"/>
        <v>2.2743425728500357</v>
      </c>
      <c r="AA25" s="65">
        <f t="shared" si="2"/>
        <v>3.136105188343994</v>
      </c>
      <c r="AB25" s="65">
        <f t="shared" si="3"/>
        <v>9.061833688699359</v>
      </c>
      <c r="AC25" s="65">
        <f t="shared" si="4"/>
        <v>55.52594171997157</v>
      </c>
      <c r="AD25" s="65">
        <f t="shared" si="5"/>
        <v>16.54228855721393</v>
      </c>
      <c r="AE25" s="57">
        <f t="shared" si="6"/>
        <v>6.227789623312011</v>
      </c>
      <c r="AF25" s="44">
        <f t="shared" si="7"/>
        <v>2.834044065387349</v>
      </c>
      <c r="AG25" s="44">
        <f t="shared" si="8"/>
        <v>1.359275053304904</v>
      </c>
      <c r="AH25" s="44">
        <f t="shared" si="9"/>
        <v>0.6396588486140725</v>
      </c>
      <c r="AI25" s="44">
        <f t="shared" si="10"/>
        <v>0.14214641080312723</v>
      </c>
      <c r="AJ25" s="44">
        <f t="shared" si="11"/>
        <v>0.04442075337597726</v>
      </c>
      <c r="AK25" s="57">
        <f t="shared" si="12"/>
        <v>0.11549395877754086</v>
      </c>
      <c r="AL25" s="65">
        <f t="shared" si="13"/>
        <v>0.42643923240938164</v>
      </c>
      <c r="AM25" s="65">
        <f t="shared" si="14"/>
        <v>0.017768301350390904</v>
      </c>
      <c r="AN25" s="65">
        <f t="shared" si="15"/>
        <v>0.026652452025586353</v>
      </c>
      <c r="AO25" s="65">
        <f t="shared" si="16"/>
        <v>0</v>
      </c>
      <c r="AP25" s="66">
        <f t="shared" si="19"/>
        <v>0</v>
      </c>
      <c r="AQ25" s="41">
        <f>U25</f>
        <v>11256</v>
      </c>
    </row>
    <row r="26" spans="1:43" ht="13.5">
      <c r="A26" s="76">
        <v>2006</v>
      </c>
      <c r="B26" s="100">
        <v>0</v>
      </c>
      <c r="C26" s="23">
        <v>0</v>
      </c>
      <c r="D26" s="23">
        <v>3</v>
      </c>
      <c r="E26" s="23">
        <v>12</v>
      </c>
      <c r="F26" s="23">
        <v>17</v>
      </c>
      <c r="G26" s="23">
        <v>118</v>
      </c>
      <c r="H26" s="42">
        <v>1028</v>
      </c>
      <c r="I26" s="23">
        <v>693</v>
      </c>
      <c r="J26" s="23">
        <v>92</v>
      </c>
      <c r="K26" s="23">
        <v>47</v>
      </c>
      <c r="L26" s="23">
        <v>9</v>
      </c>
      <c r="M26" s="23">
        <v>21</v>
      </c>
      <c r="N26" s="36">
        <v>12</v>
      </c>
      <c r="O26" s="5">
        <v>0</v>
      </c>
      <c r="P26" s="23">
        <v>1</v>
      </c>
      <c r="Q26" s="23">
        <v>1</v>
      </c>
      <c r="R26" s="23">
        <v>1</v>
      </c>
      <c r="S26" s="23">
        <v>4</v>
      </c>
      <c r="T26" s="23">
        <v>4</v>
      </c>
      <c r="U26" s="24">
        <f t="shared" si="0"/>
        <v>2063</v>
      </c>
      <c r="W26" s="76">
        <v>2006</v>
      </c>
      <c r="X26" s="63">
        <f t="shared" si="17"/>
        <v>0</v>
      </c>
      <c r="Y26" s="60">
        <f t="shared" si="18"/>
        <v>0</v>
      </c>
      <c r="Z26" s="61">
        <f t="shared" si="1"/>
        <v>0.1454192922927775</v>
      </c>
      <c r="AA26" s="61">
        <f t="shared" si="2"/>
        <v>0.58167716917111</v>
      </c>
      <c r="AB26" s="61">
        <f t="shared" si="3"/>
        <v>0.8240426563257393</v>
      </c>
      <c r="AC26" s="61">
        <f t="shared" si="4"/>
        <v>5.719825496849248</v>
      </c>
      <c r="AD26" s="61">
        <f t="shared" si="5"/>
        <v>49.83034415899176</v>
      </c>
      <c r="AE26" s="68">
        <f t="shared" si="6"/>
        <v>33.591856519631605</v>
      </c>
      <c r="AF26" s="69">
        <f t="shared" si="7"/>
        <v>4.459524963645177</v>
      </c>
      <c r="AG26" s="69">
        <f t="shared" si="8"/>
        <v>2.278235579253514</v>
      </c>
      <c r="AH26" s="69">
        <f t="shared" si="9"/>
        <v>0.4362578768783325</v>
      </c>
      <c r="AI26" s="69">
        <f t="shared" si="10"/>
        <v>1.0179350460494425</v>
      </c>
      <c r="AJ26" s="70">
        <f t="shared" si="11"/>
        <v>0.58167716917111</v>
      </c>
      <c r="AK26" s="33">
        <f t="shared" si="12"/>
        <v>0</v>
      </c>
      <c r="AL26" s="63">
        <f t="shared" si="13"/>
        <v>0.048473097430925836</v>
      </c>
      <c r="AM26" s="63">
        <f t="shared" si="14"/>
        <v>0.048473097430925836</v>
      </c>
      <c r="AN26" s="63">
        <f t="shared" si="15"/>
        <v>0.048473097430925836</v>
      </c>
      <c r="AO26" s="63">
        <f t="shared" si="16"/>
        <v>0.19389238972370335</v>
      </c>
      <c r="AP26" s="62">
        <f t="shared" si="19"/>
        <v>0.19389238972370335</v>
      </c>
      <c r="AQ26" s="24">
        <f>U26</f>
        <v>2063</v>
      </c>
    </row>
    <row r="27" spans="1:43" ht="13.5">
      <c r="A27" s="76">
        <v>2007</v>
      </c>
      <c r="B27" s="31">
        <v>0</v>
      </c>
      <c r="C27" s="23">
        <v>82</v>
      </c>
      <c r="D27" s="23">
        <v>227</v>
      </c>
      <c r="E27" s="23">
        <v>224</v>
      </c>
      <c r="F27" s="23">
        <v>2097</v>
      </c>
      <c r="G27" s="23">
        <v>7528</v>
      </c>
      <c r="H27" s="43">
        <v>5747</v>
      </c>
      <c r="I27" s="23">
        <v>2487</v>
      </c>
      <c r="J27" s="23">
        <v>577</v>
      </c>
      <c r="K27" s="23">
        <v>96</v>
      </c>
      <c r="L27" s="23">
        <v>257</v>
      </c>
      <c r="M27" s="23">
        <v>78</v>
      </c>
      <c r="N27" s="43">
        <v>114</v>
      </c>
      <c r="O27" s="23">
        <v>111</v>
      </c>
      <c r="P27" s="23">
        <v>52</v>
      </c>
      <c r="Q27" s="23">
        <v>12</v>
      </c>
      <c r="R27" s="23">
        <v>4</v>
      </c>
      <c r="S27" s="23">
        <v>0</v>
      </c>
      <c r="T27" s="23">
        <v>0</v>
      </c>
      <c r="U27" s="24">
        <f t="shared" si="0"/>
        <v>19693</v>
      </c>
      <c r="W27" s="76">
        <v>2007</v>
      </c>
      <c r="X27" s="63">
        <f t="shared" si="17"/>
        <v>0</v>
      </c>
      <c r="Y27" s="60">
        <f t="shared" si="18"/>
        <v>0.41639161123241764</v>
      </c>
      <c r="Z27" s="61">
        <f t="shared" si="1"/>
        <v>1.1526938506068145</v>
      </c>
      <c r="AA27" s="61">
        <f t="shared" si="2"/>
        <v>1.137460011171482</v>
      </c>
      <c r="AB27" s="61">
        <f t="shared" si="3"/>
        <v>10.648453765297313</v>
      </c>
      <c r="AC27" s="61">
        <f t="shared" si="4"/>
        <v>38.22678108972731</v>
      </c>
      <c r="AD27" s="61">
        <f t="shared" si="5"/>
        <v>29.182958411618344</v>
      </c>
      <c r="AE27" s="56">
        <f t="shared" si="6"/>
        <v>12.628852891890519</v>
      </c>
      <c r="AF27" s="33">
        <f t="shared" si="7"/>
        <v>2.9299751180622557</v>
      </c>
      <c r="AG27" s="33">
        <f t="shared" si="8"/>
        <v>0.4874828619306352</v>
      </c>
      <c r="AH27" s="33">
        <f t="shared" si="9"/>
        <v>1.3050322449601381</v>
      </c>
      <c r="AI27" s="33">
        <f t="shared" si="10"/>
        <v>0.39607982531864117</v>
      </c>
      <c r="AJ27" s="71">
        <f t="shared" si="11"/>
        <v>0.5788858985426294</v>
      </c>
      <c r="AK27" s="33">
        <f t="shared" si="12"/>
        <v>0.563652059107297</v>
      </c>
      <c r="AL27" s="63">
        <f t="shared" si="13"/>
        <v>0.2640532168790941</v>
      </c>
      <c r="AM27" s="63">
        <f t="shared" si="14"/>
        <v>0.0609353577413294</v>
      </c>
      <c r="AN27" s="63">
        <f t="shared" si="15"/>
        <v>0.02031178591377647</v>
      </c>
      <c r="AO27" s="63">
        <f t="shared" si="16"/>
        <v>0</v>
      </c>
      <c r="AP27" s="62">
        <f t="shared" si="19"/>
        <v>0</v>
      </c>
      <c r="AQ27" s="24">
        <v>19693</v>
      </c>
    </row>
    <row r="28" spans="1:43" ht="13.5">
      <c r="A28" s="76" t="s">
        <v>17</v>
      </c>
      <c r="B28" s="31">
        <v>0</v>
      </c>
      <c r="C28" s="23">
        <v>3</v>
      </c>
      <c r="D28" s="23">
        <v>23</v>
      </c>
      <c r="E28" s="23">
        <v>49</v>
      </c>
      <c r="F28" s="23">
        <v>299</v>
      </c>
      <c r="G28" s="23">
        <v>811</v>
      </c>
      <c r="H28" s="43">
        <v>902</v>
      </c>
      <c r="I28" s="23">
        <v>538</v>
      </c>
      <c r="J28" s="23">
        <v>109</v>
      </c>
      <c r="K28" s="23">
        <v>46</v>
      </c>
      <c r="L28" s="23">
        <v>42</v>
      </c>
      <c r="M28" s="23">
        <v>31</v>
      </c>
      <c r="N28" s="43">
        <v>42</v>
      </c>
      <c r="O28" s="23">
        <v>12</v>
      </c>
      <c r="P28" s="23">
        <v>6</v>
      </c>
      <c r="Q28" s="23">
        <v>3</v>
      </c>
      <c r="R28" s="23">
        <v>2</v>
      </c>
      <c r="S28" s="23">
        <v>1</v>
      </c>
      <c r="T28" s="23">
        <v>1</v>
      </c>
      <c r="U28" s="24">
        <f t="shared" si="0"/>
        <v>2920</v>
      </c>
      <c r="W28" s="76" t="s">
        <v>17</v>
      </c>
      <c r="X28" s="63">
        <f t="shared" si="17"/>
        <v>0</v>
      </c>
      <c r="Y28" s="60">
        <f t="shared" si="18"/>
        <v>0.10273972602739725</v>
      </c>
      <c r="Z28" s="61">
        <f t="shared" si="1"/>
        <v>0.7876712328767124</v>
      </c>
      <c r="AA28" s="61">
        <f t="shared" si="2"/>
        <v>1.678082191780822</v>
      </c>
      <c r="AB28" s="61">
        <f t="shared" si="3"/>
        <v>10.23972602739726</v>
      </c>
      <c r="AC28" s="61">
        <f t="shared" si="4"/>
        <v>27.773972602739725</v>
      </c>
      <c r="AD28" s="61">
        <f t="shared" si="5"/>
        <v>30.89041095890411</v>
      </c>
      <c r="AE28" s="56">
        <f t="shared" si="6"/>
        <v>18.424657534246574</v>
      </c>
      <c r="AF28" s="33">
        <f t="shared" si="7"/>
        <v>3.732876712328767</v>
      </c>
      <c r="AG28" s="33">
        <f t="shared" si="8"/>
        <v>1.5753424657534247</v>
      </c>
      <c r="AH28" s="33">
        <f t="shared" si="9"/>
        <v>1.4383561643835616</v>
      </c>
      <c r="AI28" s="33">
        <f t="shared" si="10"/>
        <v>1.0616438356164384</v>
      </c>
      <c r="AJ28" s="71">
        <f t="shared" si="11"/>
        <v>1.4383561643835616</v>
      </c>
      <c r="AK28" s="33">
        <f t="shared" si="12"/>
        <v>0.410958904109589</v>
      </c>
      <c r="AL28" s="63">
        <f t="shared" si="13"/>
        <v>0.2054794520547945</v>
      </c>
      <c r="AM28" s="63">
        <f t="shared" si="14"/>
        <v>0.10273972602739725</v>
      </c>
      <c r="AN28" s="63">
        <f t="shared" si="15"/>
        <v>0.0684931506849315</v>
      </c>
      <c r="AO28" s="63">
        <f t="shared" si="16"/>
        <v>0.03424657534246575</v>
      </c>
      <c r="AP28" s="67">
        <f t="shared" si="19"/>
        <v>0.03424657534246575</v>
      </c>
      <c r="AQ28" s="37">
        <v>2920</v>
      </c>
    </row>
    <row r="29" spans="1:43" ht="13.5">
      <c r="A29" s="76">
        <v>2009</v>
      </c>
      <c r="B29" s="31">
        <v>27</v>
      </c>
      <c r="C29" s="23">
        <v>38</v>
      </c>
      <c r="D29" s="23">
        <v>81</v>
      </c>
      <c r="E29" s="23">
        <v>161</v>
      </c>
      <c r="F29" s="23">
        <v>372</v>
      </c>
      <c r="G29" s="23">
        <v>1817</v>
      </c>
      <c r="H29" s="43">
        <v>5023</v>
      </c>
      <c r="I29" s="23">
        <v>3829</v>
      </c>
      <c r="J29" s="23">
        <v>1102</v>
      </c>
      <c r="K29" s="23">
        <v>251</v>
      </c>
      <c r="L29" s="23">
        <v>561</v>
      </c>
      <c r="M29" s="23">
        <v>151</v>
      </c>
      <c r="N29" s="43">
        <v>217</v>
      </c>
      <c r="O29" s="23">
        <v>91</v>
      </c>
      <c r="P29" s="23">
        <v>39</v>
      </c>
      <c r="Q29" s="23">
        <v>2</v>
      </c>
      <c r="R29" s="23">
        <v>3</v>
      </c>
      <c r="S29" s="23">
        <v>2</v>
      </c>
      <c r="T29" s="23">
        <v>0</v>
      </c>
      <c r="U29" s="24">
        <f t="shared" si="0"/>
        <v>13767</v>
      </c>
      <c r="W29" s="76">
        <v>2009</v>
      </c>
      <c r="X29" s="83">
        <f t="shared" si="17"/>
        <v>0.19612115929396384</v>
      </c>
      <c r="Y29" s="62">
        <f t="shared" si="18"/>
        <v>0.2760223723396528</v>
      </c>
      <c r="Z29" s="63">
        <f t="shared" si="1"/>
        <v>0.5883634778818915</v>
      </c>
      <c r="AA29" s="63">
        <f t="shared" si="2"/>
        <v>1.169463209123266</v>
      </c>
      <c r="AB29" s="63">
        <f t="shared" si="3"/>
        <v>2.7021137502723906</v>
      </c>
      <c r="AC29" s="63">
        <f t="shared" si="4"/>
        <v>13.198227645819713</v>
      </c>
      <c r="AD29" s="63">
        <f t="shared" si="5"/>
        <v>36.48579937531779</v>
      </c>
      <c r="AE29" s="56">
        <f t="shared" si="6"/>
        <v>27.81288588654028</v>
      </c>
      <c r="AF29" s="33">
        <f t="shared" si="7"/>
        <v>8.004648797849931</v>
      </c>
      <c r="AG29" s="33">
        <f t="shared" si="8"/>
        <v>1.8232004067698118</v>
      </c>
      <c r="AH29" s="33">
        <f t="shared" si="9"/>
        <v>4.074961865330137</v>
      </c>
      <c r="AI29" s="33">
        <f t="shared" si="10"/>
        <v>1.096825742718094</v>
      </c>
      <c r="AJ29" s="71">
        <f t="shared" si="11"/>
        <v>1.576233020992228</v>
      </c>
      <c r="AK29" s="33">
        <f t="shared" si="12"/>
        <v>0.6610009442870632</v>
      </c>
      <c r="AL29" s="63">
        <f t="shared" si="13"/>
        <v>0.28328611898017</v>
      </c>
      <c r="AM29" s="63">
        <f t="shared" si="14"/>
        <v>0.014527493281034356</v>
      </c>
      <c r="AN29" s="63">
        <f t="shared" si="15"/>
        <v>0.021791239921551537</v>
      </c>
      <c r="AO29" s="63">
        <f t="shared" si="16"/>
        <v>0.014527493281034356</v>
      </c>
      <c r="AP29" s="67">
        <f t="shared" si="19"/>
        <v>0</v>
      </c>
      <c r="AQ29" s="37">
        <f aca="true" t="shared" si="20" ref="AQ29:AQ41">U29</f>
        <v>13767</v>
      </c>
    </row>
    <row r="30" spans="1:43" ht="13.5">
      <c r="A30" s="76">
        <v>2010</v>
      </c>
      <c r="B30" s="31">
        <v>27</v>
      </c>
      <c r="C30" s="23">
        <v>44</v>
      </c>
      <c r="D30" s="23">
        <v>96</v>
      </c>
      <c r="E30" s="23">
        <v>102</v>
      </c>
      <c r="F30" s="23">
        <v>190</v>
      </c>
      <c r="G30" s="23">
        <v>363</v>
      </c>
      <c r="H30" s="43">
        <v>1205</v>
      </c>
      <c r="I30" s="23">
        <v>1227</v>
      </c>
      <c r="J30" s="23">
        <v>750</v>
      </c>
      <c r="K30" s="23">
        <v>699</v>
      </c>
      <c r="L30" s="23">
        <v>170</v>
      </c>
      <c r="M30" s="23">
        <v>59</v>
      </c>
      <c r="N30" s="43">
        <v>88</v>
      </c>
      <c r="O30" s="23">
        <v>37</v>
      </c>
      <c r="P30" s="23">
        <v>37</v>
      </c>
      <c r="Q30" s="23">
        <v>59</v>
      </c>
      <c r="R30" s="23">
        <v>17</v>
      </c>
      <c r="S30" s="23">
        <v>3</v>
      </c>
      <c r="T30" s="23">
        <v>4</v>
      </c>
      <c r="U30" s="24">
        <f t="shared" si="0"/>
        <v>5177</v>
      </c>
      <c r="W30" s="76">
        <v>2010</v>
      </c>
      <c r="X30" s="83">
        <f t="shared" si="17"/>
        <v>0.5215375700212479</v>
      </c>
      <c r="Y30" s="62">
        <f t="shared" si="18"/>
        <v>0.8499130770716632</v>
      </c>
      <c r="Z30" s="63">
        <f t="shared" si="1"/>
        <v>1.8543558045199922</v>
      </c>
      <c r="AA30" s="63">
        <f t="shared" si="2"/>
        <v>1.9702530423024918</v>
      </c>
      <c r="AB30" s="63">
        <f t="shared" si="3"/>
        <v>3.670079196445818</v>
      </c>
      <c r="AC30" s="63">
        <f t="shared" si="4"/>
        <v>7.011782885841221</v>
      </c>
      <c r="AD30" s="83">
        <f t="shared" si="5"/>
        <v>23.27602858798532</v>
      </c>
      <c r="AE30" s="33">
        <f t="shared" si="6"/>
        <v>23.70098512652115</v>
      </c>
      <c r="AF30" s="33">
        <f t="shared" si="7"/>
        <v>14.48715472281244</v>
      </c>
      <c r="AG30" s="33">
        <f t="shared" si="8"/>
        <v>13.502028201661192</v>
      </c>
      <c r="AH30" s="33">
        <f t="shared" si="9"/>
        <v>3.2837550705041534</v>
      </c>
      <c r="AI30" s="33">
        <f t="shared" si="10"/>
        <v>1.1396561715279119</v>
      </c>
      <c r="AJ30" s="71">
        <f t="shared" si="11"/>
        <v>1.6998261541433264</v>
      </c>
      <c r="AK30" s="33">
        <f t="shared" si="12"/>
        <v>0.7146996329920804</v>
      </c>
      <c r="AL30" s="63">
        <f t="shared" si="13"/>
        <v>0.7146996329920804</v>
      </c>
      <c r="AM30" s="63">
        <f t="shared" si="14"/>
        <v>1.1396561715279119</v>
      </c>
      <c r="AN30" s="63">
        <f t="shared" si="15"/>
        <v>0.3283755070504153</v>
      </c>
      <c r="AO30" s="63">
        <f t="shared" si="16"/>
        <v>0.057948618891249755</v>
      </c>
      <c r="AP30" s="67">
        <f t="shared" si="19"/>
        <v>0.07726482518833301</v>
      </c>
      <c r="AQ30" s="37">
        <f t="shared" si="20"/>
        <v>5177</v>
      </c>
    </row>
    <row r="31" spans="1:43" ht="13.5">
      <c r="A31" s="76">
        <v>2011</v>
      </c>
      <c r="B31" s="31">
        <v>6</v>
      </c>
      <c r="C31" s="23">
        <v>21</v>
      </c>
      <c r="D31" s="23">
        <v>178</v>
      </c>
      <c r="E31" s="23">
        <v>441</v>
      </c>
      <c r="F31" s="23">
        <v>622</v>
      </c>
      <c r="G31" s="23">
        <v>945</v>
      </c>
      <c r="H31" s="43">
        <v>2830</v>
      </c>
      <c r="I31" s="23">
        <v>3170</v>
      </c>
      <c r="J31" s="23">
        <v>1351</v>
      </c>
      <c r="K31" s="23">
        <v>454</v>
      </c>
      <c r="L31" s="23">
        <v>510</v>
      </c>
      <c r="M31" s="23">
        <v>129</v>
      </c>
      <c r="N31" s="43">
        <v>368</v>
      </c>
      <c r="O31" s="23">
        <v>272</v>
      </c>
      <c r="P31" s="23">
        <v>53</v>
      </c>
      <c r="Q31" s="23">
        <v>10</v>
      </c>
      <c r="R31" s="23">
        <v>3</v>
      </c>
      <c r="S31" s="23">
        <v>2</v>
      </c>
      <c r="T31" s="23">
        <v>2</v>
      </c>
      <c r="U31" s="24">
        <f t="shared" si="0"/>
        <v>11367</v>
      </c>
      <c r="W31" s="76">
        <v>2011</v>
      </c>
      <c r="X31" s="83">
        <f aca="true" t="shared" si="21" ref="X31:AP31">B31/$U$31*100</f>
        <v>0.052784375824755876</v>
      </c>
      <c r="Y31" s="63">
        <f t="shared" si="21"/>
        <v>0.18474531538664557</v>
      </c>
      <c r="Z31" s="63">
        <f t="shared" si="21"/>
        <v>1.5659364828010909</v>
      </c>
      <c r="AA31" s="63">
        <f t="shared" si="21"/>
        <v>3.879651623119557</v>
      </c>
      <c r="AB31" s="63">
        <f t="shared" si="21"/>
        <v>5.471980293833025</v>
      </c>
      <c r="AC31" s="63">
        <f t="shared" si="21"/>
        <v>8.31353919239905</v>
      </c>
      <c r="AD31" s="83">
        <f t="shared" si="21"/>
        <v>24.896630597343187</v>
      </c>
      <c r="AE31" s="63">
        <f t="shared" si="21"/>
        <v>27.887745227412687</v>
      </c>
      <c r="AF31" s="63">
        <f t="shared" si="21"/>
        <v>11.885281956540863</v>
      </c>
      <c r="AG31" s="63">
        <f t="shared" si="21"/>
        <v>3.994017770739861</v>
      </c>
      <c r="AH31" s="63">
        <f t="shared" si="21"/>
        <v>4.486671945104249</v>
      </c>
      <c r="AI31" s="63">
        <f t="shared" si="21"/>
        <v>1.1348640802322512</v>
      </c>
      <c r="AJ31" s="83">
        <f t="shared" si="21"/>
        <v>3.237441717251693</v>
      </c>
      <c r="AK31" s="63">
        <f t="shared" si="21"/>
        <v>2.3928917040555997</v>
      </c>
      <c r="AL31" s="63">
        <f t="shared" si="21"/>
        <v>0.4662619864520102</v>
      </c>
      <c r="AM31" s="63">
        <f t="shared" si="21"/>
        <v>0.08797395970792646</v>
      </c>
      <c r="AN31" s="63">
        <f t="shared" si="21"/>
        <v>0.026392187912377938</v>
      </c>
      <c r="AO31" s="63">
        <f t="shared" si="21"/>
        <v>0.01759479194158529</v>
      </c>
      <c r="AP31" s="79">
        <f t="shared" si="21"/>
        <v>0.01759479194158529</v>
      </c>
      <c r="AQ31" s="37">
        <f t="shared" si="20"/>
        <v>11367</v>
      </c>
    </row>
    <row r="32" spans="1:43" ht="13.5">
      <c r="A32" s="76">
        <v>2012</v>
      </c>
      <c r="B32" s="84">
        <v>0</v>
      </c>
      <c r="C32" s="73">
        <v>23</v>
      </c>
      <c r="D32" s="73">
        <v>98</v>
      </c>
      <c r="E32" s="73">
        <v>209</v>
      </c>
      <c r="F32" s="73">
        <v>255</v>
      </c>
      <c r="G32" s="73">
        <v>606</v>
      </c>
      <c r="H32" s="84">
        <v>1651</v>
      </c>
      <c r="I32" s="73">
        <v>1093</v>
      </c>
      <c r="J32" s="73">
        <v>698</v>
      </c>
      <c r="K32" s="73">
        <v>553</v>
      </c>
      <c r="L32" s="73">
        <v>397</v>
      </c>
      <c r="M32" s="73">
        <v>131</v>
      </c>
      <c r="N32" s="84">
        <v>145</v>
      </c>
      <c r="O32" s="73">
        <v>86</v>
      </c>
      <c r="P32" s="73">
        <v>51</v>
      </c>
      <c r="Q32" s="73">
        <v>11</v>
      </c>
      <c r="R32" s="73">
        <v>12</v>
      </c>
      <c r="S32" s="73">
        <v>12</v>
      </c>
      <c r="T32" s="73">
        <v>1</v>
      </c>
      <c r="U32" s="24">
        <f aca="true" t="shared" si="22" ref="U32:U39">SUM(B32:T32)</f>
        <v>6032</v>
      </c>
      <c r="W32" s="76">
        <v>2012</v>
      </c>
      <c r="X32" s="83">
        <f aca="true" t="shared" si="23" ref="X32:AP32">B32/$U$32*100</f>
        <v>0</v>
      </c>
      <c r="Y32" s="63">
        <f t="shared" si="23"/>
        <v>0.3812997347480106</v>
      </c>
      <c r="Z32" s="63">
        <f t="shared" si="23"/>
        <v>1.6246684350132625</v>
      </c>
      <c r="AA32" s="63">
        <f t="shared" si="23"/>
        <v>3.464854111405836</v>
      </c>
      <c r="AB32" s="63">
        <f t="shared" si="23"/>
        <v>4.227453580901857</v>
      </c>
      <c r="AC32" s="63">
        <f t="shared" si="23"/>
        <v>10.046419098143236</v>
      </c>
      <c r="AD32" s="83">
        <f t="shared" si="23"/>
        <v>27.370689655172413</v>
      </c>
      <c r="AE32" s="63">
        <f t="shared" si="23"/>
        <v>18.12002652519894</v>
      </c>
      <c r="AF32" s="63">
        <f t="shared" si="23"/>
        <v>11.571618037135279</v>
      </c>
      <c r="AG32" s="63">
        <f t="shared" si="23"/>
        <v>9.167771883289126</v>
      </c>
      <c r="AH32" s="63">
        <f t="shared" si="23"/>
        <v>6.581564986737401</v>
      </c>
      <c r="AI32" s="63">
        <f t="shared" si="23"/>
        <v>2.1717506631299734</v>
      </c>
      <c r="AJ32" s="83">
        <f t="shared" si="23"/>
        <v>2.403846153846154</v>
      </c>
      <c r="AK32" s="63">
        <f t="shared" si="23"/>
        <v>1.4257294429708223</v>
      </c>
      <c r="AL32" s="63">
        <f t="shared" si="23"/>
        <v>0.8454907161803714</v>
      </c>
      <c r="AM32" s="63">
        <f t="shared" si="23"/>
        <v>0.1823607427055703</v>
      </c>
      <c r="AN32" s="63">
        <f t="shared" si="23"/>
        <v>0.1989389920424403</v>
      </c>
      <c r="AO32" s="63">
        <f t="shared" si="23"/>
        <v>0.1989389920424403</v>
      </c>
      <c r="AP32" s="79">
        <f t="shared" si="23"/>
        <v>0.016578249336870025</v>
      </c>
      <c r="AQ32" s="37">
        <f t="shared" si="20"/>
        <v>6032</v>
      </c>
    </row>
    <row r="33" spans="1:43" ht="13.5">
      <c r="A33" s="76" t="s">
        <v>28</v>
      </c>
      <c r="B33" s="84">
        <v>10</v>
      </c>
      <c r="C33" s="73">
        <v>83</v>
      </c>
      <c r="D33" s="73">
        <v>159</v>
      </c>
      <c r="E33" s="73">
        <v>844</v>
      </c>
      <c r="F33" s="73">
        <v>623</v>
      </c>
      <c r="G33" s="73">
        <v>1739</v>
      </c>
      <c r="H33" s="84">
        <v>9403</v>
      </c>
      <c r="I33" s="73">
        <f>2245+926</f>
        <v>3171</v>
      </c>
      <c r="J33" s="73">
        <v>1036</v>
      </c>
      <c r="K33" s="73">
        <v>411</v>
      </c>
      <c r="L33" s="73">
        <v>917</v>
      </c>
      <c r="M33" s="73">
        <v>282</v>
      </c>
      <c r="N33" s="84">
        <v>136</v>
      </c>
      <c r="O33" s="73">
        <v>8</v>
      </c>
      <c r="P33" s="73">
        <v>8</v>
      </c>
      <c r="Q33" s="73">
        <v>7</v>
      </c>
      <c r="R33" s="73">
        <v>2</v>
      </c>
      <c r="S33" s="73">
        <v>0</v>
      </c>
      <c r="T33" s="73">
        <v>2</v>
      </c>
      <c r="U33" s="24">
        <f t="shared" si="22"/>
        <v>18841</v>
      </c>
      <c r="W33" s="76" t="s">
        <v>28</v>
      </c>
      <c r="X33" s="83">
        <f aca="true" t="shared" si="24" ref="X33:AG39">B33/$AQ33*100</f>
        <v>0.05307573907966668</v>
      </c>
      <c r="Y33" s="63">
        <f t="shared" si="24"/>
        <v>0.4405286343612335</v>
      </c>
      <c r="Z33" s="63">
        <f t="shared" si="24"/>
        <v>0.8439042513667002</v>
      </c>
      <c r="AA33" s="63">
        <f t="shared" si="24"/>
        <v>4.4795923783238685</v>
      </c>
      <c r="AB33" s="63">
        <f t="shared" si="24"/>
        <v>3.306618544663235</v>
      </c>
      <c r="AC33" s="63">
        <f t="shared" si="24"/>
        <v>9.229871025954036</v>
      </c>
      <c r="AD33" s="83">
        <f t="shared" si="24"/>
        <v>49.907117456610585</v>
      </c>
      <c r="AE33" s="63">
        <f t="shared" si="24"/>
        <v>16.830316862162306</v>
      </c>
      <c r="AF33" s="63">
        <f t="shared" si="24"/>
        <v>5.498646568653468</v>
      </c>
      <c r="AG33" s="63">
        <f t="shared" si="24"/>
        <v>2.1814128761743006</v>
      </c>
      <c r="AH33" s="63">
        <f aca="true" t="shared" si="25" ref="AH33:AP40">L33/$AQ33*100</f>
        <v>4.867045273605435</v>
      </c>
      <c r="AI33" s="63">
        <f t="shared" si="25"/>
        <v>1.4967358420466006</v>
      </c>
      <c r="AJ33" s="83">
        <f t="shared" si="25"/>
        <v>0.7218300514834669</v>
      </c>
      <c r="AK33" s="63">
        <f t="shared" si="25"/>
        <v>0.04246059126373335</v>
      </c>
      <c r="AL33" s="63">
        <f t="shared" si="25"/>
        <v>0.04246059126373335</v>
      </c>
      <c r="AM33" s="63">
        <f t="shared" si="25"/>
        <v>0.037153017355766677</v>
      </c>
      <c r="AN33" s="63">
        <f t="shared" si="25"/>
        <v>0.010615147815933337</v>
      </c>
      <c r="AO33" s="63">
        <f t="shared" si="25"/>
        <v>0</v>
      </c>
      <c r="AP33" s="79">
        <f t="shared" si="25"/>
        <v>0.010615147815933337</v>
      </c>
      <c r="AQ33" s="37">
        <f t="shared" si="20"/>
        <v>18841</v>
      </c>
    </row>
    <row r="34" spans="1:43" ht="13.5">
      <c r="A34" s="76">
        <v>2014</v>
      </c>
      <c r="B34" s="84">
        <v>26</v>
      </c>
      <c r="C34" s="73">
        <v>40</v>
      </c>
      <c r="D34" s="73">
        <v>174</v>
      </c>
      <c r="E34" s="73">
        <v>255</v>
      </c>
      <c r="F34" s="73">
        <v>328</v>
      </c>
      <c r="G34" s="73">
        <v>161</v>
      </c>
      <c r="H34" s="84">
        <v>1642</v>
      </c>
      <c r="I34" s="73">
        <v>5711</v>
      </c>
      <c r="J34" s="73">
        <v>1644</v>
      </c>
      <c r="K34" s="73">
        <v>485</v>
      </c>
      <c r="L34" s="73">
        <v>349</v>
      </c>
      <c r="M34" s="73">
        <v>109</v>
      </c>
      <c r="N34" s="84">
        <v>53</v>
      </c>
      <c r="O34" s="73">
        <v>74</v>
      </c>
      <c r="P34" s="73">
        <v>70</v>
      </c>
      <c r="Q34" s="73">
        <v>264</v>
      </c>
      <c r="R34" s="73">
        <v>254</v>
      </c>
      <c r="S34" s="73">
        <v>65</v>
      </c>
      <c r="T34" s="73">
        <v>7</v>
      </c>
      <c r="U34" s="24">
        <f t="shared" si="22"/>
        <v>11711</v>
      </c>
      <c r="W34" s="76">
        <v>2014</v>
      </c>
      <c r="X34" s="83">
        <f t="shared" si="24"/>
        <v>0.22201349158910427</v>
      </c>
      <c r="Y34" s="63">
        <f t="shared" si="24"/>
        <v>0.34155921782939114</v>
      </c>
      <c r="Z34" s="63">
        <f t="shared" si="24"/>
        <v>1.4857825975578516</v>
      </c>
      <c r="AA34" s="63">
        <f t="shared" si="24"/>
        <v>2.177440013662369</v>
      </c>
      <c r="AB34" s="63">
        <f t="shared" si="24"/>
        <v>2.8007855862010076</v>
      </c>
      <c r="AC34" s="63">
        <f t="shared" si="24"/>
        <v>1.3747758517632995</v>
      </c>
      <c r="AD34" s="83">
        <f t="shared" si="24"/>
        <v>14.021005891896507</v>
      </c>
      <c r="AE34" s="63">
        <f t="shared" si="24"/>
        <v>48.766117325591324</v>
      </c>
      <c r="AF34" s="63">
        <f t="shared" si="24"/>
        <v>14.038083852787977</v>
      </c>
      <c r="AG34" s="63">
        <f t="shared" si="24"/>
        <v>4.141405516181368</v>
      </c>
      <c r="AH34" s="63">
        <f t="shared" si="25"/>
        <v>2.980104175561438</v>
      </c>
      <c r="AI34" s="63">
        <f t="shared" si="25"/>
        <v>0.930748868585091</v>
      </c>
      <c r="AJ34" s="83">
        <f t="shared" si="25"/>
        <v>0.4525659636239433</v>
      </c>
      <c r="AK34" s="63">
        <f t="shared" si="25"/>
        <v>0.6318845529843736</v>
      </c>
      <c r="AL34" s="63">
        <f t="shared" si="25"/>
        <v>0.5977286312014346</v>
      </c>
      <c r="AM34" s="63">
        <f t="shared" si="25"/>
        <v>2.254290837673982</v>
      </c>
      <c r="AN34" s="63">
        <f t="shared" si="25"/>
        <v>2.168901033216634</v>
      </c>
      <c r="AO34" s="63">
        <f t="shared" si="25"/>
        <v>0.5550337289727606</v>
      </c>
      <c r="AP34" s="79">
        <f t="shared" si="25"/>
        <v>0.059772863120143446</v>
      </c>
      <c r="AQ34" s="37">
        <f t="shared" si="20"/>
        <v>11711</v>
      </c>
    </row>
    <row r="35" spans="1:43" ht="13.5">
      <c r="A35" s="76">
        <v>2015</v>
      </c>
      <c r="B35" s="84">
        <v>374</v>
      </c>
      <c r="C35" s="73">
        <v>524</v>
      </c>
      <c r="D35" s="73">
        <v>786</v>
      </c>
      <c r="E35" s="73">
        <v>1784</v>
      </c>
      <c r="F35" s="73">
        <v>1598</v>
      </c>
      <c r="G35" s="73">
        <v>6426</v>
      </c>
      <c r="H35" s="84">
        <v>2912</v>
      </c>
      <c r="I35" s="73">
        <v>1031</v>
      </c>
      <c r="J35" s="73">
        <v>25</v>
      </c>
      <c r="K35" s="73">
        <v>69</v>
      </c>
      <c r="L35" s="73">
        <v>32</v>
      </c>
      <c r="M35" s="73">
        <v>19</v>
      </c>
      <c r="N35" s="84">
        <v>19</v>
      </c>
      <c r="O35" s="73">
        <v>23</v>
      </c>
      <c r="P35" s="73">
        <v>13</v>
      </c>
      <c r="Q35" s="73">
        <v>11</v>
      </c>
      <c r="R35" s="73">
        <v>7</v>
      </c>
      <c r="S35" s="73">
        <v>4</v>
      </c>
      <c r="T35" s="73">
        <v>7</v>
      </c>
      <c r="U35" s="24">
        <f t="shared" si="22"/>
        <v>15664</v>
      </c>
      <c r="W35" s="76">
        <v>2015</v>
      </c>
      <c r="X35" s="83">
        <f t="shared" si="24"/>
        <v>2.387640449438202</v>
      </c>
      <c r="Y35" s="63">
        <f t="shared" si="24"/>
        <v>3.3452502553626147</v>
      </c>
      <c r="Z35" s="63">
        <f t="shared" si="24"/>
        <v>5.017875383043922</v>
      </c>
      <c r="AA35" s="63">
        <f t="shared" si="24"/>
        <v>11.389172625127681</v>
      </c>
      <c r="AB35" s="63">
        <f t="shared" si="24"/>
        <v>10.20173646578141</v>
      </c>
      <c r="AC35" s="63">
        <f t="shared" si="24"/>
        <v>41.02400408580184</v>
      </c>
      <c r="AD35" s="83">
        <f t="shared" si="24"/>
        <v>18.590398365679263</v>
      </c>
      <c r="AE35" s="63">
        <f t="shared" si="24"/>
        <v>6.581971399387129</v>
      </c>
      <c r="AF35" s="63">
        <f t="shared" si="24"/>
        <v>0.15960163432073546</v>
      </c>
      <c r="AG35" s="63">
        <f t="shared" si="24"/>
        <v>0.44050051072522983</v>
      </c>
      <c r="AH35" s="63">
        <f t="shared" si="25"/>
        <v>0.20429009193054137</v>
      </c>
      <c r="AI35" s="63">
        <f t="shared" si="25"/>
        <v>0.12129724208375894</v>
      </c>
      <c r="AJ35" s="83">
        <f t="shared" si="25"/>
        <v>0.12129724208375894</v>
      </c>
      <c r="AK35" s="63">
        <f t="shared" si="25"/>
        <v>0.1468335035750766</v>
      </c>
      <c r="AL35" s="63">
        <f t="shared" si="25"/>
        <v>0.08299284984678243</v>
      </c>
      <c r="AM35" s="63">
        <f t="shared" si="25"/>
        <v>0.0702247191011236</v>
      </c>
      <c r="AN35" s="63">
        <f t="shared" si="25"/>
        <v>0.04468845760980593</v>
      </c>
      <c r="AO35" s="63">
        <f t="shared" si="25"/>
        <v>0.02553626149131767</v>
      </c>
      <c r="AP35" s="79">
        <f t="shared" si="25"/>
        <v>0.04468845760980593</v>
      </c>
      <c r="AQ35" s="37">
        <f t="shared" si="20"/>
        <v>15664</v>
      </c>
    </row>
    <row r="36" spans="1:43" ht="13.5">
      <c r="A36" s="76">
        <v>2016</v>
      </c>
      <c r="B36" s="84">
        <v>66</v>
      </c>
      <c r="C36" s="73">
        <v>132</v>
      </c>
      <c r="D36" s="73">
        <v>237</v>
      </c>
      <c r="E36" s="73">
        <v>813</v>
      </c>
      <c r="F36" s="73">
        <v>1650</v>
      </c>
      <c r="G36" s="73">
        <v>2971</v>
      </c>
      <c r="H36" s="84">
        <v>1392</v>
      </c>
      <c r="I36" s="73">
        <v>528</v>
      </c>
      <c r="J36" s="73">
        <v>187</v>
      </c>
      <c r="K36" s="73">
        <v>32</v>
      </c>
      <c r="L36" s="73">
        <v>66</v>
      </c>
      <c r="M36" s="73">
        <v>67</v>
      </c>
      <c r="N36" s="84">
        <v>49</v>
      </c>
      <c r="O36" s="73">
        <v>22</v>
      </c>
      <c r="P36" s="73">
        <v>7</v>
      </c>
      <c r="Q36" s="73">
        <v>3</v>
      </c>
      <c r="R36" s="73">
        <v>2</v>
      </c>
      <c r="S36" s="73">
        <v>3</v>
      </c>
      <c r="T36" s="73">
        <v>2</v>
      </c>
      <c r="U36" s="24">
        <f t="shared" si="22"/>
        <v>8229</v>
      </c>
      <c r="W36" s="76">
        <v>2016</v>
      </c>
      <c r="X36" s="83">
        <f t="shared" si="24"/>
        <v>0.8020415603353991</v>
      </c>
      <c r="Y36" s="63">
        <f t="shared" si="24"/>
        <v>1.6040831206707982</v>
      </c>
      <c r="Z36" s="63">
        <f t="shared" si="24"/>
        <v>2.8800583302952973</v>
      </c>
      <c r="AA36" s="63">
        <f t="shared" si="24"/>
        <v>9.87969376594969</v>
      </c>
      <c r="AB36" s="63">
        <f t="shared" si="24"/>
        <v>20.05103900838498</v>
      </c>
      <c r="AC36" s="63">
        <f t="shared" si="24"/>
        <v>36.10402235994653</v>
      </c>
      <c r="AD36" s="83">
        <f t="shared" si="24"/>
        <v>16.91578563616478</v>
      </c>
      <c r="AE36" s="63">
        <f t="shared" si="24"/>
        <v>6.416332482683193</v>
      </c>
      <c r="AF36" s="63">
        <f t="shared" si="24"/>
        <v>2.2724510876169646</v>
      </c>
      <c r="AG36" s="63">
        <f t="shared" si="24"/>
        <v>0.3888686353141329</v>
      </c>
      <c r="AH36" s="63">
        <f t="shared" si="25"/>
        <v>0.8020415603353991</v>
      </c>
      <c r="AI36" s="63">
        <f t="shared" si="25"/>
        <v>0.8141937051889659</v>
      </c>
      <c r="AJ36" s="83">
        <f t="shared" si="25"/>
        <v>0.5954550978247661</v>
      </c>
      <c r="AK36" s="63">
        <f t="shared" si="25"/>
        <v>0.2673471867784664</v>
      </c>
      <c r="AL36" s="63">
        <f t="shared" si="25"/>
        <v>0.08506501397496659</v>
      </c>
      <c r="AM36" s="63">
        <f t="shared" si="25"/>
        <v>0.03645643456069996</v>
      </c>
      <c r="AN36" s="63">
        <f t="shared" si="25"/>
        <v>0.024304289707133307</v>
      </c>
      <c r="AO36" s="63">
        <f t="shared" si="25"/>
        <v>0.03645643456069996</v>
      </c>
      <c r="AP36" s="79">
        <f t="shared" si="25"/>
        <v>0.024304289707133307</v>
      </c>
      <c r="AQ36" s="37">
        <f t="shared" si="20"/>
        <v>8229</v>
      </c>
    </row>
    <row r="37" spans="1:43" ht="13.5">
      <c r="A37" s="76">
        <v>2017</v>
      </c>
      <c r="B37" s="84">
        <v>2</v>
      </c>
      <c r="C37" s="73">
        <v>6</v>
      </c>
      <c r="D37" s="73">
        <v>39</v>
      </c>
      <c r="E37" s="73">
        <v>122</v>
      </c>
      <c r="F37" s="73">
        <v>314</v>
      </c>
      <c r="G37" s="73">
        <v>1141</v>
      </c>
      <c r="H37" s="84">
        <v>817</v>
      </c>
      <c r="I37" s="73">
        <v>509</v>
      </c>
      <c r="J37" s="73">
        <v>168</v>
      </c>
      <c r="K37" s="73">
        <v>53</v>
      </c>
      <c r="L37" s="73">
        <v>43</v>
      </c>
      <c r="M37" s="73">
        <v>36</v>
      </c>
      <c r="N37" s="84">
        <v>10</v>
      </c>
      <c r="O37" s="73">
        <v>6</v>
      </c>
      <c r="P37" s="73">
        <v>5</v>
      </c>
      <c r="Q37" s="73">
        <v>2</v>
      </c>
      <c r="R37" s="73">
        <v>2</v>
      </c>
      <c r="S37" s="73">
        <v>6</v>
      </c>
      <c r="T37" s="73">
        <v>3</v>
      </c>
      <c r="U37" s="24">
        <f t="shared" si="22"/>
        <v>3284</v>
      </c>
      <c r="W37" s="76">
        <v>2017</v>
      </c>
      <c r="X37" s="83">
        <f t="shared" si="24"/>
        <v>0.06090133982947624</v>
      </c>
      <c r="Y37" s="63">
        <f t="shared" si="24"/>
        <v>0.18270401948842874</v>
      </c>
      <c r="Z37" s="63">
        <f t="shared" si="24"/>
        <v>1.1875761266747868</v>
      </c>
      <c r="AA37" s="63">
        <f t="shared" si="24"/>
        <v>3.714981729598051</v>
      </c>
      <c r="AB37" s="63">
        <f t="shared" si="24"/>
        <v>9.56151035322777</v>
      </c>
      <c r="AC37" s="63">
        <f t="shared" si="24"/>
        <v>34.7442143727162</v>
      </c>
      <c r="AD37" s="83">
        <f t="shared" si="24"/>
        <v>24.878197320341048</v>
      </c>
      <c r="AE37" s="63">
        <f t="shared" si="24"/>
        <v>15.499390986601705</v>
      </c>
      <c r="AF37" s="63">
        <f t="shared" si="24"/>
        <v>5.115712545676005</v>
      </c>
      <c r="AG37" s="63">
        <f t="shared" si="24"/>
        <v>1.6138855054811205</v>
      </c>
      <c r="AH37" s="63">
        <f t="shared" si="25"/>
        <v>1.3093788063337393</v>
      </c>
      <c r="AI37" s="63">
        <f t="shared" si="25"/>
        <v>1.0962241169305724</v>
      </c>
      <c r="AJ37" s="83">
        <f t="shared" si="25"/>
        <v>0.3045066991473812</v>
      </c>
      <c r="AK37" s="63">
        <f t="shared" si="25"/>
        <v>0.18270401948842874</v>
      </c>
      <c r="AL37" s="63">
        <f t="shared" si="25"/>
        <v>0.1522533495736906</v>
      </c>
      <c r="AM37" s="63">
        <f t="shared" si="25"/>
        <v>0.06090133982947624</v>
      </c>
      <c r="AN37" s="63">
        <f t="shared" si="25"/>
        <v>0.06090133982947624</v>
      </c>
      <c r="AO37" s="63">
        <f t="shared" si="25"/>
        <v>0.18270401948842874</v>
      </c>
      <c r="AP37" s="79">
        <f t="shared" si="25"/>
        <v>0.09135200974421437</v>
      </c>
      <c r="AQ37" s="37">
        <f t="shared" si="20"/>
        <v>3284</v>
      </c>
    </row>
    <row r="38" spans="1:43" ht="13.5">
      <c r="A38" s="76">
        <v>2018</v>
      </c>
      <c r="B38" s="84">
        <v>5</v>
      </c>
      <c r="C38" s="73">
        <v>19</v>
      </c>
      <c r="D38" s="73">
        <v>44</v>
      </c>
      <c r="E38" s="73">
        <v>113</v>
      </c>
      <c r="F38" s="73">
        <v>1765</v>
      </c>
      <c r="G38" s="73">
        <v>2214</v>
      </c>
      <c r="H38" s="84">
        <v>1109</v>
      </c>
      <c r="I38" s="73">
        <v>365</v>
      </c>
      <c r="J38" s="73">
        <v>147</v>
      </c>
      <c r="K38" s="73">
        <v>44</v>
      </c>
      <c r="L38" s="73">
        <v>15</v>
      </c>
      <c r="M38" s="73">
        <v>12</v>
      </c>
      <c r="N38" s="84">
        <v>22</v>
      </c>
      <c r="O38" s="73">
        <v>11</v>
      </c>
      <c r="P38" s="73">
        <v>11</v>
      </c>
      <c r="Q38" s="73">
        <v>15</v>
      </c>
      <c r="R38" s="73">
        <v>8</v>
      </c>
      <c r="S38" s="73">
        <v>0</v>
      </c>
      <c r="T38" s="73">
        <v>1</v>
      </c>
      <c r="U38" s="24">
        <f t="shared" si="22"/>
        <v>5920</v>
      </c>
      <c r="W38" s="76">
        <v>2018</v>
      </c>
      <c r="X38" s="83">
        <f t="shared" si="24"/>
        <v>0.08445945945945946</v>
      </c>
      <c r="Y38" s="63">
        <f t="shared" si="24"/>
        <v>0.32094594594594594</v>
      </c>
      <c r="Z38" s="63">
        <f t="shared" si="24"/>
        <v>0.7432432432432433</v>
      </c>
      <c r="AA38" s="63">
        <f t="shared" si="24"/>
        <v>1.9087837837837838</v>
      </c>
      <c r="AB38" s="63">
        <f t="shared" si="24"/>
        <v>29.81418918918919</v>
      </c>
      <c r="AC38" s="63">
        <f t="shared" si="24"/>
        <v>37.398648648648646</v>
      </c>
      <c r="AD38" s="83">
        <f t="shared" si="24"/>
        <v>18.733108108108105</v>
      </c>
      <c r="AE38" s="63">
        <f t="shared" si="24"/>
        <v>6.16554054054054</v>
      </c>
      <c r="AF38" s="63">
        <f t="shared" si="24"/>
        <v>2.483108108108108</v>
      </c>
      <c r="AG38" s="63">
        <f t="shared" si="24"/>
        <v>0.7432432432432433</v>
      </c>
      <c r="AH38" s="63">
        <f t="shared" si="25"/>
        <v>0.2533783783783784</v>
      </c>
      <c r="AI38" s="63">
        <f t="shared" si="25"/>
        <v>0.20270270270270271</v>
      </c>
      <c r="AJ38" s="83">
        <f t="shared" si="25"/>
        <v>0.37162162162162166</v>
      </c>
      <c r="AK38" s="63">
        <f t="shared" si="25"/>
        <v>0.18581081081081083</v>
      </c>
      <c r="AL38" s="63">
        <f t="shared" si="25"/>
        <v>0.18581081081081083</v>
      </c>
      <c r="AM38" s="63">
        <f t="shared" si="25"/>
        <v>0.2533783783783784</v>
      </c>
      <c r="AN38" s="63">
        <f t="shared" si="25"/>
        <v>0.13513513513513514</v>
      </c>
      <c r="AO38" s="63">
        <f t="shared" si="25"/>
        <v>0</v>
      </c>
      <c r="AP38" s="79">
        <f t="shared" si="25"/>
        <v>0.016891891891891893</v>
      </c>
      <c r="AQ38" s="37">
        <f t="shared" si="20"/>
        <v>5920</v>
      </c>
    </row>
    <row r="39" spans="1:43" ht="13.5">
      <c r="A39" s="76">
        <v>2019</v>
      </c>
      <c r="B39" s="84">
        <v>66</v>
      </c>
      <c r="C39" s="73">
        <v>85</v>
      </c>
      <c r="D39" s="73">
        <v>155</v>
      </c>
      <c r="E39" s="73">
        <v>108</v>
      </c>
      <c r="F39" s="73">
        <v>1701</v>
      </c>
      <c r="G39" s="73">
        <f>957+705+720</f>
        <v>2382</v>
      </c>
      <c r="H39" s="84">
        <f>896+336+1332</f>
        <v>2564</v>
      </c>
      <c r="I39" s="73">
        <v>1024</v>
      </c>
      <c r="J39" s="73">
        <f>104+67</f>
        <v>171</v>
      </c>
      <c r="K39" s="73">
        <f>34+75+52</f>
        <v>161</v>
      </c>
      <c r="L39" s="73">
        <f>102+18</f>
        <v>120</v>
      </c>
      <c r="M39" s="73">
        <v>21</v>
      </c>
      <c r="N39" s="84">
        <f>24+16</f>
        <v>40</v>
      </c>
      <c r="O39" s="73">
        <v>27</v>
      </c>
      <c r="P39" s="73">
        <v>38</v>
      </c>
      <c r="Q39" s="73">
        <v>4</v>
      </c>
      <c r="R39" s="73">
        <v>0</v>
      </c>
      <c r="S39" s="73">
        <v>0</v>
      </c>
      <c r="T39" s="73">
        <v>2</v>
      </c>
      <c r="U39" s="24">
        <f t="shared" si="22"/>
        <v>8669</v>
      </c>
      <c r="W39" s="76">
        <v>2019</v>
      </c>
      <c r="X39" s="83">
        <f t="shared" si="24"/>
        <v>0.7613334871380782</v>
      </c>
      <c r="Y39" s="63">
        <f t="shared" si="24"/>
        <v>0.9805052485869189</v>
      </c>
      <c r="Z39" s="63">
        <f t="shared" si="24"/>
        <v>1.787980159187911</v>
      </c>
      <c r="AA39" s="63">
        <f t="shared" si="24"/>
        <v>1.2458184334986735</v>
      </c>
      <c r="AB39" s="63">
        <f t="shared" si="24"/>
        <v>19.621640327604105</v>
      </c>
      <c r="AC39" s="63">
        <f t="shared" si="24"/>
        <v>27.47721767216519</v>
      </c>
      <c r="AD39" s="83">
        <f t="shared" si="24"/>
        <v>29.576652439727763</v>
      </c>
      <c r="AE39" s="63">
        <f t="shared" si="24"/>
        <v>11.812204406505941</v>
      </c>
      <c r="AF39" s="63">
        <f t="shared" si="24"/>
        <v>1.9725458530395663</v>
      </c>
      <c r="AG39" s="63">
        <f t="shared" si="24"/>
        <v>1.8571922943822816</v>
      </c>
      <c r="AH39" s="63">
        <f t="shared" si="25"/>
        <v>1.384242703887415</v>
      </c>
      <c r="AI39" s="63">
        <f t="shared" si="25"/>
        <v>0.24224247318029762</v>
      </c>
      <c r="AJ39" s="83">
        <f t="shared" si="25"/>
        <v>0.46141423462913833</v>
      </c>
      <c r="AK39" s="63">
        <f t="shared" si="25"/>
        <v>0.3114546083746684</v>
      </c>
      <c r="AL39" s="63">
        <f t="shared" si="25"/>
        <v>0.43834352289768136</v>
      </c>
      <c r="AM39" s="63">
        <f t="shared" si="25"/>
        <v>0.04614142346291383</v>
      </c>
      <c r="AN39" s="63">
        <f t="shared" si="25"/>
        <v>0</v>
      </c>
      <c r="AO39" s="63">
        <f t="shared" si="25"/>
        <v>0</v>
      </c>
      <c r="AP39" s="79">
        <f t="shared" si="25"/>
        <v>0.023070711731456917</v>
      </c>
      <c r="AQ39" s="37">
        <f t="shared" si="20"/>
        <v>8669</v>
      </c>
    </row>
    <row r="40" spans="1:43" ht="13.5">
      <c r="A40" s="76">
        <v>2020</v>
      </c>
      <c r="B40" s="84">
        <v>31</v>
      </c>
      <c r="C40" s="73">
        <v>136</v>
      </c>
      <c r="D40" s="73">
        <v>150</v>
      </c>
      <c r="E40" s="73">
        <v>166</v>
      </c>
      <c r="F40" s="73">
        <v>1630</v>
      </c>
      <c r="G40" s="73">
        <v>5207</v>
      </c>
      <c r="H40" s="84">
        <f>3798+1698+487</f>
        <v>5983</v>
      </c>
      <c r="I40" s="73">
        <f>1300+672</f>
        <v>1972</v>
      </c>
      <c r="J40" s="73">
        <f>270+145+32</f>
        <v>447</v>
      </c>
      <c r="K40" s="73">
        <v>218</v>
      </c>
      <c r="L40" s="73">
        <f>143+30+111</f>
        <v>284</v>
      </c>
      <c r="M40" s="73">
        <v>153</v>
      </c>
      <c r="N40" s="84">
        <v>66</v>
      </c>
      <c r="O40" s="73">
        <v>23</v>
      </c>
      <c r="P40" s="73">
        <v>9</v>
      </c>
      <c r="Q40" s="73">
        <v>3</v>
      </c>
      <c r="R40" s="73">
        <v>12</v>
      </c>
      <c r="S40" s="73">
        <v>4</v>
      </c>
      <c r="T40" s="91">
        <v>4</v>
      </c>
      <c r="U40" s="24">
        <f>SUM(B40:T40)</f>
        <v>16498</v>
      </c>
      <c r="W40" s="76">
        <v>2020</v>
      </c>
      <c r="X40" s="83">
        <f aca="true" t="shared" si="26" ref="X40:AL41">B40/$AQ40*100</f>
        <v>0.18790156382591827</v>
      </c>
      <c r="Y40" s="63">
        <f t="shared" si="26"/>
        <v>0.8243423445266093</v>
      </c>
      <c r="Z40" s="63">
        <f t="shared" si="26"/>
        <v>0.9092011152867014</v>
      </c>
      <c r="AA40" s="63">
        <f t="shared" si="26"/>
        <v>1.0061825675839495</v>
      </c>
      <c r="AB40" s="63">
        <f t="shared" si="26"/>
        <v>9.879985452782156</v>
      </c>
      <c r="AC40" s="63">
        <f t="shared" si="26"/>
        <v>31.561401381985693</v>
      </c>
      <c r="AD40" s="83">
        <f t="shared" si="26"/>
        <v>36.26500181840223</v>
      </c>
      <c r="AE40" s="63">
        <f t="shared" si="26"/>
        <v>11.952963995635834</v>
      </c>
      <c r="AF40" s="63">
        <f t="shared" si="26"/>
        <v>2.70941932355437</v>
      </c>
      <c r="AG40" s="63">
        <f t="shared" si="26"/>
        <v>1.321372287550006</v>
      </c>
      <c r="AH40" s="63">
        <f t="shared" si="26"/>
        <v>1.7214207782761546</v>
      </c>
      <c r="AI40" s="63">
        <f t="shared" si="26"/>
        <v>0.9273851375924353</v>
      </c>
      <c r="AJ40" s="83">
        <f t="shared" si="26"/>
        <v>0.40004849072614856</v>
      </c>
      <c r="AK40" s="63">
        <f t="shared" si="26"/>
        <v>0.1394108376772942</v>
      </c>
      <c r="AL40" s="63">
        <f t="shared" si="26"/>
        <v>0.05455206691720208</v>
      </c>
      <c r="AM40" s="63">
        <f t="shared" si="25"/>
        <v>0.01818402230573403</v>
      </c>
      <c r="AN40" s="63">
        <f t="shared" si="25"/>
        <v>0.07273608922293612</v>
      </c>
      <c r="AO40" s="63">
        <f t="shared" si="25"/>
        <v>0.024245363074312038</v>
      </c>
      <c r="AP40" s="79">
        <f t="shared" si="25"/>
        <v>0.024245363074312038</v>
      </c>
      <c r="AQ40" s="37">
        <f t="shared" si="20"/>
        <v>16498</v>
      </c>
    </row>
    <row r="41" spans="1:43" ht="13.5">
      <c r="A41" s="76">
        <v>2021</v>
      </c>
      <c r="B41" s="84">
        <v>65</v>
      </c>
      <c r="C41" s="73">
        <v>55</v>
      </c>
      <c r="D41" s="73">
        <v>74</v>
      </c>
      <c r="E41" s="73">
        <v>102</v>
      </c>
      <c r="F41" s="73">
        <v>379</v>
      </c>
      <c r="G41" s="73">
        <v>1690</v>
      </c>
      <c r="H41" s="84">
        <v>2303</v>
      </c>
      <c r="I41" s="73">
        <v>442</v>
      </c>
      <c r="J41" s="73">
        <v>217</v>
      </c>
      <c r="K41" s="73">
        <v>178</v>
      </c>
      <c r="L41" s="73">
        <v>91</v>
      </c>
      <c r="M41" s="73">
        <v>53</v>
      </c>
      <c r="N41" s="84">
        <v>33</v>
      </c>
      <c r="O41" s="73">
        <v>25</v>
      </c>
      <c r="P41" s="73">
        <v>60</v>
      </c>
      <c r="Q41" s="73">
        <v>41</v>
      </c>
      <c r="R41" s="73">
        <v>7</v>
      </c>
      <c r="S41" s="73">
        <v>3</v>
      </c>
      <c r="T41" s="91">
        <v>1</v>
      </c>
      <c r="U41" s="24">
        <f>SUM(B41:T41)</f>
        <v>5819</v>
      </c>
      <c r="W41" s="76">
        <v>2021</v>
      </c>
      <c r="X41" s="83">
        <f t="shared" si="26"/>
        <v>1.1170304175975254</v>
      </c>
      <c r="Y41" s="63">
        <f>C41/$AQ41*100</f>
        <v>0.945179584120983</v>
      </c>
      <c r="Z41" s="63">
        <f t="shared" si="26"/>
        <v>1.2716961677264134</v>
      </c>
      <c r="AA41" s="63">
        <f aca="true" t="shared" si="27" ref="AA41:AP41">E41/$AQ41*100</f>
        <v>1.752878501460732</v>
      </c>
      <c r="AB41" s="63">
        <f t="shared" si="27"/>
        <v>6.513146588760955</v>
      </c>
      <c r="AC41" s="63">
        <f t="shared" si="27"/>
        <v>29.04279085753566</v>
      </c>
      <c r="AD41" s="83">
        <f t="shared" si="27"/>
        <v>39.5772469496477</v>
      </c>
      <c r="AE41" s="63">
        <f t="shared" si="27"/>
        <v>7.5958068396631715</v>
      </c>
      <c r="AF41" s="63">
        <f t="shared" si="27"/>
        <v>3.7291630864409697</v>
      </c>
      <c r="AG41" s="63">
        <f t="shared" si="27"/>
        <v>3.0589448358824542</v>
      </c>
      <c r="AH41" s="63">
        <f t="shared" si="27"/>
        <v>1.5638425846365354</v>
      </c>
      <c r="AI41" s="63">
        <f t="shared" si="27"/>
        <v>0.9108094174256745</v>
      </c>
      <c r="AJ41" s="83">
        <f t="shared" si="27"/>
        <v>0.5671077504725899</v>
      </c>
      <c r="AK41" s="63">
        <f t="shared" si="27"/>
        <v>0.4296270836913559</v>
      </c>
      <c r="AL41" s="63">
        <f t="shared" si="27"/>
        <v>1.0311050008592542</v>
      </c>
      <c r="AM41" s="63">
        <f t="shared" si="27"/>
        <v>0.7045884172538237</v>
      </c>
      <c r="AN41" s="63">
        <f t="shared" si="27"/>
        <v>0.12029558343357966</v>
      </c>
      <c r="AO41" s="63">
        <f t="shared" si="27"/>
        <v>0.05155525004296271</v>
      </c>
      <c r="AP41" s="79">
        <f t="shared" si="27"/>
        <v>0.017185083347654236</v>
      </c>
      <c r="AQ41" s="37">
        <f t="shared" si="20"/>
        <v>5819</v>
      </c>
    </row>
    <row r="42" spans="1:43" ht="13.5">
      <c r="A42" s="76">
        <v>2022</v>
      </c>
      <c r="B42" s="84">
        <v>140</v>
      </c>
      <c r="C42" s="73">
        <v>50</v>
      </c>
      <c r="D42" s="73">
        <v>94</v>
      </c>
      <c r="E42" s="73">
        <v>189</v>
      </c>
      <c r="F42" s="73">
        <v>493</v>
      </c>
      <c r="G42" s="73">
        <v>2822</v>
      </c>
      <c r="H42" s="84">
        <v>2069</v>
      </c>
      <c r="I42" s="73">
        <v>1481</v>
      </c>
      <c r="J42" s="73">
        <v>828</v>
      </c>
      <c r="K42" s="73">
        <v>343</v>
      </c>
      <c r="L42" s="73">
        <v>118</v>
      </c>
      <c r="M42" s="73">
        <v>363</v>
      </c>
      <c r="N42" s="84">
        <v>287</v>
      </c>
      <c r="O42" s="73">
        <v>200</v>
      </c>
      <c r="P42" s="73">
        <v>163</v>
      </c>
      <c r="Q42" s="73">
        <v>72</v>
      </c>
      <c r="R42" s="73">
        <v>8</v>
      </c>
      <c r="S42" s="73">
        <v>2</v>
      </c>
      <c r="T42" s="91">
        <v>5</v>
      </c>
      <c r="U42" s="24">
        <f>SUM(B42:T42)</f>
        <v>9727</v>
      </c>
      <c r="W42" s="76">
        <v>2022</v>
      </c>
      <c r="X42" s="83">
        <f>B42/$AQ42*100</f>
        <v>1.4392926904492649</v>
      </c>
      <c r="Y42" s="63">
        <f>C42/$AQ42*100</f>
        <v>0.5140331037318803</v>
      </c>
      <c r="Z42" s="63">
        <f aca="true" t="shared" si="28" ref="Z42:AP43">D42/$AQ42*100</f>
        <v>0.966382235015935</v>
      </c>
      <c r="AA42" s="63">
        <f t="shared" si="28"/>
        <v>1.9430451321065074</v>
      </c>
      <c r="AB42" s="63">
        <f t="shared" si="28"/>
        <v>5.0683664027963395</v>
      </c>
      <c r="AC42" s="63">
        <f t="shared" si="28"/>
        <v>29.012028374627324</v>
      </c>
      <c r="AD42" s="83">
        <f t="shared" si="28"/>
        <v>21.27068983242521</v>
      </c>
      <c r="AE42" s="63">
        <f t="shared" si="28"/>
        <v>15.225660532538296</v>
      </c>
      <c r="AF42" s="63">
        <f t="shared" si="28"/>
        <v>8.51238819779994</v>
      </c>
      <c r="AG42" s="63">
        <f t="shared" si="28"/>
        <v>3.526267091600699</v>
      </c>
      <c r="AH42" s="63">
        <f t="shared" si="28"/>
        <v>1.2131181248072376</v>
      </c>
      <c r="AI42" s="63">
        <f t="shared" si="28"/>
        <v>3.7318803330934514</v>
      </c>
      <c r="AJ42" s="83">
        <f t="shared" si="28"/>
        <v>2.950550015420993</v>
      </c>
      <c r="AK42" s="63">
        <f t="shared" si="28"/>
        <v>2.056132414927521</v>
      </c>
      <c r="AL42" s="63">
        <f t="shared" si="28"/>
        <v>1.6757479181659298</v>
      </c>
      <c r="AM42" s="63">
        <f t="shared" si="28"/>
        <v>0.7402076693739077</v>
      </c>
      <c r="AN42" s="63">
        <f t="shared" si="28"/>
        <v>0.08224529659710086</v>
      </c>
      <c r="AO42" s="63">
        <f t="shared" si="28"/>
        <v>0.020561324149275216</v>
      </c>
      <c r="AP42" s="79">
        <f t="shared" si="28"/>
        <v>0.05140331037318803</v>
      </c>
      <c r="AQ42" s="37">
        <f>U42</f>
        <v>9727</v>
      </c>
    </row>
    <row r="43" spans="1:43" ht="13.5">
      <c r="A43" s="76">
        <v>2023</v>
      </c>
      <c r="B43" s="84">
        <v>59</v>
      </c>
      <c r="C43" s="73">
        <v>54</v>
      </c>
      <c r="D43" s="73">
        <v>97</v>
      </c>
      <c r="E43" s="73">
        <v>275</v>
      </c>
      <c r="F43" s="73">
        <v>1916</v>
      </c>
      <c r="G43" s="73">
        <v>2722</v>
      </c>
      <c r="H43" s="84">
        <v>1146</v>
      </c>
      <c r="I43" s="73">
        <v>550</v>
      </c>
      <c r="J43" s="73">
        <v>418</v>
      </c>
      <c r="K43" s="73">
        <v>240</v>
      </c>
      <c r="L43" s="73">
        <v>31</v>
      </c>
      <c r="M43" s="73">
        <v>13</v>
      </c>
      <c r="N43" s="84">
        <v>14</v>
      </c>
      <c r="O43" s="73">
        <v>24</v>
      </c>
      <c r="P43" s="73">
        <v>18</v>
      </c>
      <c r="Q43" s="73">
        <v>14</v>
      </c>
      <c r="R43" s="73">
        <v>5</v>
      </c>
      <c r="S43" s="73">
        <v>4</v>
      </c>
      <c r="T43" s="91">
        <v>1</v>
      </c>
      <c r="U43" s="24">
        <f>SUM(B43:T43)</f>
        <v>7601</v>
      </c>
      <c r="W43" s="76">
        <v>2023</v>
      </c>
      <c r="X43" s="83">
        <f>B43/$AQ43*100</f>
        <v>0.7762136560978818</v>
      </c>
      <c r="Y43" s="63">
        <f>C43/$AQ43*100</f>
        <v>0.7104328377845021</v>
      </c>
      <c r="Z43" s="63">
        <f t="shared" si="28"/>
        <v>1.2761478752795685</v>
      </c>
      <c r="AA43" s="63">
        <f t="shared" si="28"/>
        <v>3.61794500723589</v>
      </c>
      <c r="AB43" s="63">
        <f t="shared" si="28"/>
        <v>25.207209577687145</v>
      </c>
      <c r="AC43" s="63">
        <f t="shared" si="28"/>
        <v>35.81107748980397</v>
      </c>
      <c r="AD43" s="83">
        <f t="shared" si="28"/>
        <v>15.076963557426653</v>
      </c>
      <c r="AE43" s="63">
        <f t="shared" si="28"/>
        <v>7.23589001447178</v>
      </c>
      <c r="AF43" s="63">
        <f t="shared" si="28"/>
        <v>5.499276410998553</v>
      </c>
      <c r="AG43" s="63">
        <f t="shared" si="28"/>
        <v>3.1574792790422315</v>
      </c>
      <c r="AH43" s="63">
        <f t="shared" si="28"/>
        <v>0.4078410735429549</v>
      </c>
      <c r="AI43" s="63">
        <f t="shared" si="28"/>
        <v>0.17103012761478753</v>
      </c>
      <c r="AJ43" s="63">
        <f t="shared" si="28"/>
        <v>0.18418629127746347</v>
      </c>
      <c r="AK43" s="103">
        <f t="shared" si="28"/>
        <v>0.3157479279042231</v>
      </c>
      <c r="AL43" s="63">
        <f t="shared" si="28"/>
        <v>0.23681094592816737</v>
      </c>
      <c r="AM43" s="63">
        <f t="shared" si="28"/>
        <v>0.18418629127746347</v>
      </c>
      <c r="AN43" s="63">
        <f t="shared" si="28"/>
        <v>0.06578081831337983</v>
      </c>
      <c r="AO43" s="63">
        <f t="shared" si="28"/>
        <v>0.05262465465070386</v>
      </c>
      <c r="AP43" s="79">
        <f t="shared" si="28"/>
        <v>0.013156163662675965</v>
      </c>
      <c r="AQ43" s="37">
        <f>U43</f>
        <v>7601</v>
      </c>
    </row>
    <row r="44" spans="1:43" ht="14.25" thickBot="1">
      <c r="A44" s="76"/>
      <c r="B44" s="89"/>
      <c r="C44" s="73"/>
      <c r="D44" s="73"/>
      <c r="E44" s="73"/>
      <c r="F44" s="73"/>
      <c r="G44" s="73"/>
      <c r="H44" s="89"/>
      <c r="I44" s="73"/>
      <c r="J44" s="73"/>
      <c r="K44" s="73"/>
      <c r="L44" s="73"/>
      <c r="M44" s="73"/>
      <c r="N44" s="89"/>
      <c r="O44" s="73"/>
      <c r="P44" s="73"/>
      <c r="Q44" s="73"/>
      <c r="R44" s="73"/>
      <c r="S44" s="73"/>
      <c r="T44" s="87"/>
      <c r="U44" s="37"/>
      <c r="W44" s="76"/>
      <c r="X44" s="90"/>
      <c r="Y44" s="63"/>
      <c r="Z44" s="63"/>
      <c r="AA44" s="63"/>
      <c r="AB44" s="63"/>
      <c r="AC44" s="63"/>
      <c r="AD44" s="90"/>
      <c r="AE44" s="63"/>
      <c r="AF44" s="63"/>
      <c r="AG44" s="63"/>
      <c r="AH44" s="63"/>
      <c r="AI44" s="63"/>
      <c r="AJ44" s="90"/>
      <c r="AK44" s="63"/>
      <c r="AL44" s="63"/>
      <c r="AM44" s="63"/>
      <c r="AN44" s="63"/>
      <c r="AO44" s="63"/>
      <c r="AP44" s="88"/>
      <c r="AQ44" s="37"/>
    </row>
    <row r="45" spans="1:43" ht="15" thickBot="1" thickTop="1">
      <c r="A45" s="78" t="s">
        <v>22</v>
      </c>
      <c r="B45" s="86">
        <f>AVERAGE(B32:B41)</f>
        <v>64.5</v>
      </c>
      <c r="C45" s="86">
        <f aca="true" t="shared" si="29" ref="C45:U45">AVERAGE(C32:C41)</f>
        <v>110.3</v>
      </c>
      <c r="D45" s="86">
        <f>AVERAGE(D32:D41)</f>
        <v>191.6</v>
      </c>
      <c r="E45" s="86">
        <f t="shared" si="29"/>
        <v>451.6</v>
      </c>
      <c r="F45" s="86">
        <f t="shared" si="29"/>
        <v>1024.3</v>
      </c>
      <c r="G45" s="86">
        <f t="shared" si="29"/>
        <v>2453.7</v>
      </c>
      <c r="H45" s="86">
        <f t="shared" si="29"/>
        <v>2977.6</v>
      </c>
      <c r="I45" s="86">
        <f t="shared" si="29"/>
        <v>1584.6</v>
      </c>
      <c r="J45" s="86">
        <f t="shared" si="29"/>
        <v>474</v>
      </c>
      <c r="K45" s="86">
        <f t="shared" si="29"/>
        <v>220.4</v>
      </c>
      <c r="L45" s="86">
        <f t="shared" si="29"/>
        <v>231.4</v>
      </c>
      <c r="M45" s="86">
        <f t="shared" si="29"/>
        <v>88.3</v>
      </c>
      <c r="N45" s="86">
        <f t="shared" si="29"/>
        <v>57.3</v>
      </c>
      <c r="O45" s="86">
        <f t="shared" si="29"/>
        <v>30.5</v>
      </c>
      <c r="P45" s="86">
        <f t="shared" si="29"/>
        <v>27.2</v>
      </c>
      <c r="Q45" s="86">
        <f t="shared" si="29"/>
        <v>36.1</v>
      </c>
      <c r="R45" s="86">
        <f t="shared" si="29"/>
        <v>30.6</v>
      </c>
      <c r="S45" s="86">
        <f t="shared" si="29"/>
        <v>9.7</v>
      </c>
      <c r="T45" s="86">
        <f t="shared" si="29"/>
        <v>3</v>
      </c>
      <c r="U45" s="86">
        <f t="shared" si="29"/>
        <v>10066.7</v>
      </c>
      <c r="W45" s="78" t="s">
        <v>22</v>
      </c>
      <c r="X45" s="85">
        <f>AVERAGE(X32:X41)</f>
        <v>0.567639750829283</v>
      </c>
      <c r="Y45" s="85">
        <f aca="true" t="shared" si="30" ref="Y45:AQ45">AVERAGE(Y32:Y41)</f>
        <v>0.9366398105640933</v>
      </c>
      <c r="Z45" s="85">
        <f t="shared" si="30"/>
        <v>1.7751985809396094</v>
      </c>
      <c r="AA45" s="85">
        <f t="shared" si="30"/>
        <v>4.101939791039464</v>
      </c>
      <c r="AB45" s="85">
        <f t="shared" si="30"/>
        <v>11.597810509749667</v>
      </c>
      <c r="AC45" s="85">
        <f t="shared" si="30"/>
        <v>25.800336535466034</v>
      </c>
      <c r="AD45" s="85">
        <f t="shared" si="30"/>
        <v>27.583520364175037</v>
      </c>
      <c r="AE45" s="85">
        <f t="shared" si="30"/>
        <v>14.974067136397007</v>
      </c>
      <c r="AF45" s="85">
        <f t="shared" si="30"/>
        <v>4.955035009733344</v>
      </c>
      <c r="AG45" s="85">
        <f t="shared" si="30"/>
        <v>2.491459758822326</v>
      </c>
      <c r="AH45" s="85">
        <f t="shared" si="30"/>
        <v>2.166730933968244</v>
      </c>
      <c r="AI45" s="85">
        <f t="shared" si="30"/>
        <v>0.8914090168866073</v>
      </c>
      <c r="AJ45" s="85">
        <f t="shared" si="30"/>
        <v>0.6399693305458969</v>
      </c>
      <c r="AK45" s="85">
        <f t="shared" si="30"/>
        <v>0.3763262637615031</v>
      </c>
      <c r="AL45" s="85">
        <f t="shared" si="30"/>
        <v>0.35158025535259274</v>
      </c>
      <c r="AM45" s="85">
        <f t="shared" si="30"/>
        <v>0.36636793326274686</v>
      </c>
      <c r="AN45" s="85">
        <f t="shared" si="30"/>
        <v>0.2836516068013074</v>
      </c>
      <c r="AO45" s="85">
        <f t="shared" si="30"/>
        <v>0.10744700496729223</v>
      </c>
      <c r="AP45" s="85">
        <f t="shared" si="30"/>
        <v>0.032870406737941546</v>
      </c>
      <c r="AQ45" s="85">
        <f t="shared" si="30"/>
        <v>10066.7</v>
      </c>
    </row>
    <row r="46" spans="1:37" s="30" customFormat="1" ht="14.25" thickTop="1">
      <c r="A46" s="2" t="s">
        <v>23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93"/>
      <c r="U46"/>
      <c r="V46"/>
      <c r="W46" s="1" t="s">
        <v>24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6:16" ht="13.5">
      <c r="F47" s="30"/>
      <c r="H47" s="30"/>
      <c r="J47" s="30"/>
      <c r="K47" s="30"/>
      <c r="L47" s="30"/>
      <c r="M47" s="30"/>
      <c r="N47" s="30"/>
      <c r="P47" s="30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spans="19:47" ht="13.5" customHeight="1"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2:47" ht="13.5" customHeight="1">
      <c r="B72" t="s">
        <v>30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2:20" ht="13.5" customHeight="1">
      <c r="B73" s="72">
        <v>38837</v>
      </c>
      <c r="C73" s="72">
        <v>38842</v>
      </c>
      <c r="D73" s="72">
        <v>38847</v>
      </c>
      <c r="E73" s="72">
        <v>38852</v>
      </c>
      <c r="F73" s="72">
        <v>38857</v>
      </c>
      <c r="G73" s="72">
        <v>38862</v>
      </c>
      <c r="H73" s="72">
        <v>38867</v>
      </c>
      <c r="I73" s="72">
        <v>38873</v>
      </c>
      <c r="J73" s="74">
        <v>38878</v>
      </c>
      <c r="K73" s="72">
        <v>38883</v>
      </c>
      <c r="L73" s="74">
        <v>38888</v>
      </c>
      <c r="M73" s="72">
        <v>38893</v>
      </c>
      <c r="N73" s="74">
        <v>38898</v>
      </c>
      <c r="O73" s="72">
        <v>38903</v>
      </c>
      <c r="P73" s="74">
        <v>38908</v>
      </c>
      <c r="Q73" s="72">
        <v>38913</v>
      </c>
      <c r="R73" s="74">
        <v>38918</v>
      </c>
      <c r="S73" s="72">
        <v>38923</v>
      </c>
      <c r="T73" s="74">
        <v>38928</v>
      </c>
    </row>
  </sheetData>
  <sheetProtection/>
  <printOptions/>
  <pageMargins left="0.75" right="0.75" top="0.69" bottom="0.68" header="0.512" footer="0.512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6">
      <selection activeCell="T17" sqref="T17"/>
    </sheetView>
  </sheetViews>
  <sheetFormatPr defaultColWidth="9.00390625" defaultRowHeight="13.5"/>
  <sheetData>
    <row r="1" ht="14.25">
      <c r="A1" s="22" t="s">
        <v>27</v>
      </c>
    </row>
    <row r="2" spans="1:20" ht="14.25">
      <c r="A2" s="81"/>
      <c r="B2" s="80">
        <v>40663</v>
      </c>
      <c r="C2" s="80">
        <v>40668</v>
      </c>
      <c r="D2" s="80">
        <v>40673</v>
      </c>
      <c r="E2" s="80">
        <v>40678</v>
      </c>
      <c r="F2" s="80">
        <v>40683</v>
      </c>
      <c r="G2" s="80">
        <v>40688</v>
      </c>
      <c r="H2" s="80">
        <v>40693</v>
      </c>
      <c r="I2" s="80">
        <v>40699</v>
      </c>
      <c r="J2" s="80">
        <v>40704</v>
      </c>
      <c r="K2" s="80">
        <v>40709</v>
      </c>
      <c r="L2" s="80">
        <v>40714</v>
      </c>
      <c r="M2" s="80">
        <v>40719</v>
      </c>
      <c r="N2" s="80">
        <v>40724</v>
      </c>
      <c r="O2" s="80">
        <v>40729</v>
      </c>
      <c r="P2" s="80">
        <v>40734</v>
      </c>
      <c r="Q2" s="80">
        <v>40739</v>
      </c>
      <c r="R2" s="80">
        <v>40744</v>
      </c>
      <c r="S2" s="80">
        <v>40749</v>
      </c>
      <c r="T2" s="80">
        <v>40754</v>
      </c>
    </row>
    <row r="3" spans="1:20" ht="13.5">
      <c r="A3" s="82">
        <v>2010</v>
      </c>
      <c r="B3" s="30">
        <v>27</v>
      </c>
      <c r="C3" s="30">
        <v>71</v>
      </c>
      <c r="D3" s="30">
        <v>167</v>
      </c>
      <c r="E3" s="30">
        <v>269</v>
      </c>
      <c r="F3" s="30">
        <v>459</v>
      </c>
      <c r="G3" s="30">
        <v>822</v>
      </c>
      <c r="H3" s="30">
        <v>2027</v>
      </c>
      <c r="I3" s="30">
        <v>3254</v>
      </c>
      <c r="J3" s="30">
        <v>4004</v>
      </c>
      <c r="K3" s="30">
        <v>4703</v>
      </c>
      <c r="L3" s="30">
        <v>4873</v>
      </c>
      <c r="M3" s="30">
        <v>4932</v>
      </c>
      <c r="N3" s="30">
        <v>5020</v>
      </c>
      <c r="O3" s="30">
        <v>5057</v>
      </c>
      <c r="P3" s="30">
        <v>5094</v>
      </c>
      <c r="Q3" s="30">
        <v>5153</v>
      </c>
      <c r="R3" s="30">
        <v>5170</v>
      </c>
      <c r="S3" s="30">
        <v>5173</v>
      </c>
      <c r="T3" s="30">
        <v>5177</v>
      </c>
    </row>
    <row r="4" spans="1:20" ht="13.5">
      <c r="A4" s="82">
        <v>2011</v>
      </c>
      <c r="B4" s="30">
        <v>6</v>
      </c>
      <c r="C4" s="30">
        <v>27</v>
      </c>
      <c r="D4" s="30">
        <v>205</v>
      </c>
      <c r="E4" s="30">
        <v>646</v>
      </c>
      <c r="F4" s="30">
        <v>1268</v>
      </c>
      <c r="G4" s="30">
        <v>2213</v>
      </c>
      <c r="H4" s="30">
        <v>5043</v>
      </c>
      <c r="I4" s="30">
        <v>8213</v>
      </c>
      <c r="J4" s="30">
        <v>9564</v>
      </c>
      <c r="K4" s="30">
        <v>10018</v>
      </c>
      <c r="L4" s="30">
        <v>10528</v>
      </c>
      <c r="M4" s="30">
        <v>10657</v>
      </c>
      <c r="N4" s="30">
        <v>11025</v>
      </c>
      <c r="O4" s="30">
        <v>11297</v>
      </c>
      <c r="P4" s="30">
        <v>11350</v>
      </c>
      <c r="Q4" s="30">
        <v>11360</v>
      </c>
      <c r="R4" s="30">
        <v>11363</v>
      </c>
      <c r="S4" s="30">
        <v>11365</v>
      </c>
      <c r="T4" s="30">
        <v>11367</v>
      </c>
    </row>
    <row r="5" spans="1:20" ht="13.5">
      <c r="A5" s="82">
        <v>2012</v>
      </c>
      <c r="B5" s="30">
        <v>0</v>
      </c>
      <c r="C5" s="30">
        <v>23</v>
      </c>
      <c r="D5" s="30">
        <v>121</v>
      </c>
      <c r="E5" s="30">
        <v>330</v>
      </c>
      <c r="F5" s="30">
        <v>585</v>
      </c>
      <c r="G5" s="30">
        <v>1191</v>
      </c>
      <c r="H5" s="30">
        <v>2842</v>
      </c>
      <c r="I5" s="30">
        <v>3935</v>
      </c>
      <c r="J5" s="30">
        <v>4633</v>
      </c>
      <c r="K5" s="30">
        <v>5186</v>
      </c>
      <c r="L5" s="30">
        <v>5583</v>
      </c>
      <c r="M5" s="30">
        <v>5714</v>
      </c>
      <c r="N5" s="30">
        <v>5859</v>
      </c>
      <c r="O5" s="30">
        <v>5945</v>
      </c>
      <c r="P5" s="30">
        <v>5996</v>
      </c>
      <c r="Q5" s="30">
        <v>6007</v>
      </c>
      <c r="R5" s="30">
        <v>6019</v>
      </c>
      <c r="S5" s="30">
        <v>6031</v>
      </c>
      <c r="T5" s="30">
        <v>6032</v>
      </c>
    </row>
    <row r="6" spans="1:20" ht="13.5">
      <c r="A6" s="82">
        <v>2013</v>
      </c>
      <c r="B6" s="30">
        <v>10</v>
      </c>
      <c r="C6" s="30">
        <v>93</v>
      </c>
      <c r="D6" s="30">
        <v>252</v>
      </c>
      <c r="E6" s="30">
        <v>1096</v>
      </c>
      <c r="F6" s="30">
        <v>1719</v>
      </c>
      <c r="G6" s="30">
        <v>3458</v>
      </c>
      <c r="H6" s="30">
        <v>12861</v>
      </c>
      <c r="I6" s="30">
        <v>16032</v>
      </c>
      <c r="J6" s="30">
        <v>17068</v>
      </c>
      <c r="K6" s="30">
        <v>17479</v>
      </c>
      <c r="L6" s="30">
        <v>18396</v>
      </c>
      <c r="M6" s="30">
        <v>18678</v>
      </c>
      <c r="N6" s="30">
        <v>18814</v>
      </c>
      <c r="O6" s="30">
        <v>18822</v>
      </c>
      <c r="P6" s="30">
        <v>18830</v>
      </c>
      <c r="Q6" s="30">
        <v>18837</v>
      </c>
      <c r="R6" s="30">
        <v>18839</v>
      </c>
      <c r="S6" s="30">
        <v>18839</v>
      </c>
      <c r="T6" s="30">
        <v>18841</v>
      </c>
    </row>
    <row r="7" spans="1:20" ht="13.5">
      <c r="A7" s="82">
        <v>2014</v>
      </c>
      <c r="B7" s="30">
        <v>26</v>
      </c>
      <c r="C7" s="30">
        <v>66</v>
      </c>
      <c r="D7" s="30">
        <v>240</v>
      </c>
      <c r="E7" s="30">
        <v>495</v>
      </c>
      <c r="F7" s="30">
        <v>823</v>
      </c>
      <c r="G7" s="30">
        <v>984</v>
      </c>
      <c r="H7" s="30">
        <v>2626</v>
      </c>
      <c r="I7" s="30">
        <v>8337</v>
      </c>
      <c r="J7" s="30">
        <v>9981</v>
      </c>
      <c r="K7" s="30">
        <v>10466</v>
      </c>
      <c r="L7" s="30">
        <v>10815</v>
      </c>
      <c r="M7" s="30">
        <v>10924</v>
      </c>
      <c r="N7" s="30">
        <v>10977</v>
      </c>
      <c r="O7" s="30">
        <v>11051</v>
      </c>
      <c r="P7" s="30">
        <v>11121</v>
      </c>
      <c r="Q7" s="30">
        <v>11385</v>
      </c>
      <c r="R7" s="30">
        <v>11639</v>
      </c>
      <c r="S7" s="30">
        <v>11704</v>
      </c>
      <c r="T7" s="30">
        <v>11711</v>
      </c>
    </row>
    <row r="8" spans="1:20" ht="13.5">
      <c r="A8" s="82">
        <v>2015</v>
      </c>
      <c r="B8" s="30">
        <v>374</v>
      </c>
      <c r="C8" s="30">
        <v>898</v>
      </c>
      <c r="D8" s="30">
        <v>1684</v>
      </c>
      <c r="E8" s="30">
        <v>3468</v>
      </c>
      <c r="F8" s="30">
        <v>5066</v>
      </c>
      <c r="G8" s="30">
        <v>11492</v>
      </c>
      <c r="H8" s="30">
        <v>14404</v>
      </c>
      <c r="I8" s="30">
        <v>15435</v>
      </c>
      <c r="J8" s="30">
        <v>15460</v>
      </c>
      <c r="K8" s="30">
        <v>15529</v>
      </c>
      <c r="L8" s="30">
        <v>15561</v>
      </c>
      <c r="M8" s="30">
        <v>15580</v>
      </c>
      <c r="N8" s="30">
        <v>15599</v>
      </c>
      <c r="O8" s="30">
        <v>15622</v>
      </c>
      <c r="P8" s="30">
        <v>15635</v>
      </c>
      <c r="Q8" s="30">
        <v>15646</v>
      </c>
      <c r="R8" s="30">
        <v>15653</v>
      </c>
      <c r="S8" s="30">
        <v>15657</v>
      </c>
      <c r="T8" s="30">
        <v>15664</v>
      </c>
    </row>
    <row r="9" spans="1:20" ht="13.5">
      <c r="A9" s="82">
        <v>2016</v>
      </c>
      <c r="B9" s="30">
        <v>66</v>
      </c>
      <c r="C9" s="30">
        <v>198</v>
      </c>
      <c r="D9" s="30">
        <v>435</v>
      </c>
      <c r="E9" s="30">
        <v>1248</v>
      </c>
      <c r="F9" s="30">
        <v>2898</v>
      </c>
      <c r="G9" s="30">
        <v>5869</v>
      </c>
      <c r="H9" s="30">
        <v>7261</v>
      </c>
      <c r="I9" s="30">
        <v>7789</v>
      </c>
      <c r="J9" s="30">
        <v>7976</v>
      </c>
      <c r="K9" s="30">
        <v>8008</v>
      </c>
      <c r="L9" s="30">
        <v>8074</v>
      </c>
      <c r="M9" s="30">
        <v>8141</v>
      </c>
      <c r="N9" s="30">
        <v>8190</v>
      </c>
      <c r="O9" s="30">
        <v>8212</v>
      </c>
      <c r="P9" s="30">
        <v>8219</v>
      </c>
      <c r="Q9" s="30">
        <v>8222</v>
      </c>
      <c r="R9" s="30">
        <v>8224</v>
      </c>
      <c r="S9" s="30">
        <v>8227</v>
      </c>
      <c r="T9" s="30">
        <v>8229</v>
      </c>
    </row>
    <row r="10" spans="1:20" ht="13.5">
      <c r="A10" s="82">
        <v>2017</v>
      </c>
      <c r="B10" s="30">
        <f>'生理落果数・生理落果率'!B37</f>
        <v>2</v>
      </c>
      <c r="C10" s="30">
        <f>'生理落果数・生理落果率'!C37+B10</f>
        <v>8</v>
      </c>
      <c r="D10" s="30">
        <f>'生理落果数・生理落果率'!D37+C10</f>
        <v>47</v>
      </c>
      <c r="E10" s="30">
        <f>'生理落果数・生理落果率'!E37+D10</f>
        <v>169</v>
      </c>
      <c r="F10" s="30">
        <f>'生理落果数・生理落果率'!F37+E10</f>
        <v>483</v>
      </c>
      <c r="G10" s="30">
        <f>'生理落果数・生理落果率'!G37+F10</f>
        <v>1624</v>
      </c>
      <c r="H10" s="30">
        <f>'生理落果数・生理落果率'!H37+G10</f>
        <v>2441</v>
      </c>
      <c r="I10" s="30">
        <f>'生理落果数・生理落果率'!I37+H10</f>
        <v>2950</v>
      </c>
      <c r="J10" s="30">
        <f>'生理落果数・生理落果率'!J37+I10</f>
        <v>3118</v>
      </c>
      <c r="K10" s="30">
        <f>'生理落果数・生理落果率'!K37+J10</f>
        <v>3171</v>
      </c>
      <c r="L10" s="30">
        <f>'生理落果数・生理落果率'!L37+K10</f>
        <v>3214</v>
      </c>
      <c r="M10" s="30">
        <f>'生理落果数・生理落果率'!M37+L10</f>
        <v>3250</v>
      </c>
      <c r="N10" s="30">
        <f>'生理落果数・生理落果率'!N37+M10</f>
        <v>3260</v>
      </c>
      <c r="O10" s="30">
        <f>'生理落果数・生理落果率'!O37+N10</f>
        <v>3266</v>
      </c>
      <c r="P10" s="30">
        <f>'生理落果数・生理落果率'!P37+O10</f>
        <v>3271</v>
      </c>
      <c r="Q10" s="30">
        <f>'生理落果数・生理落果率'!Q37+P10</f>
        <v>3273</v>
      </c>
      <c r="R10" s="30">
        <f>'生理落果数・生理落果率'!R37+Q10</f>
        <v>3275</v>
      </c>
      <c r="S10" s="30">
        <f>'生理落果数・生理落果率'!S37+R10</f>
        <v>3281</v>
      </c>
      <c r="T10" s="30">
        <f>'生理落果数・生理落果率'!T37+S10</f>
        <v>3284</v>
      </c>
    </row>
    <row r="11" spans="1:20" ht="13.5">
      <c r="A11" s="82">
        <v>2018</v>
      </c>
      <c r="B11" s="30">
        <f>'生理落果数・生理落果率'!B38</f>
        <v>5</v>
      </c>
      <c r="C11" s="30">
        <f>'生理落果数・生理落果率'!C38+B11</f>
        <v>24</v>
      </c>
      <c r="D11" s="30">
        <f>'生理落果数・生理落果率'!D38+C11</f>
        <v>68</v>
      </c>
      <c r="E11" s="30">
        <f>'生理落果数・生理落果率'!E38+D11</f>
        <v>181</v>
      </c>
      <c r="F11" s="30">
        <f>'生理落果数・生理落果率'!F38+E11</f>
        <v>1946</v>
      </c>
      <c r="G11" s="30">
        <f>'生理落果数・生理落果率'!G38+F11</f>
        <v>4160</v>
      </c>
      <c r="H11" s="30">
        <f>'生理落果数・生理落果率'!H38+G11</f>
        <v>5269</v>
      </c>
      <c r="I11" s="30">
        <f>'生理落果数・生理落果率'!I38+H11</f>
        <v>5634</v>
      </c>
      <c r="J11" s="30">
        <f>'生理落果数・生理落果率'!J38+I11</f>
        <v>5781</v>
      </c>
      <c r="K11" s="30">
        <f>'生理落果数・生理落果率'!K38+J11</f>
        <v>5825</v>
      </c>
      <c r="L11" s="30">
        <f>'生理落果数・生理落果率'!L38+K11</f>
        <v>5840</v>
      </c>
      <c r="M11" s="30">
        <f>'生理落果数・生理落果率'!M38+L11</f>
        <v>5852</v>
      </c>
      <c r="N11" s="30">
        <f>'生理落果数・生理落果率'!N38+M11</f>
        <v>5874</v>
      </c>
      <c r="O11" s="30">
        <f>'生理落果数・生理落果率'!O38+N11</f>
        <v>5885</v>
      </c>
      <c r="P11" s="30">
        <f>'生理落果数・生理落果率'!P38+O11</f>
        <v>5896</v>
      </c>
      <c r="Q11" s="30">
        <f>'生理落果数・生理落果率'!Q38+P11</f>
        <v>5911</v>
      </c>
      <c r="R11" s="30">
        <f>'生理落果数・生理落果率'!R38+Q11</f>
        <v>5919</v>
      </c>
      <c r="S11" s="30">
        <f>'生理落果数・生理落果率'!S38+R11</f>
        <v>5919</v>
      </c>
      <c r="T11" s="30">
        <f>'生理落果数・生理落果率'!T38+S11</f>
        <v>5920</v>
      </c>
    </row>
    <row r="12" spans="1:20" ht="13.5">
      <c r="A12" s="82">
        <v>2019</v>
      </c>
      <c r="B12" s="30">
        <f>'生理落果数・生理落果率'!B39</f>
        <v>66</v>
      </c>
      <c r="C12" s="30">
        <f>'生理落果数・生理落果率'!C39+B12</f>
        <v>151</v>
      </c>
      <c r="D12" s="30">
        <f>'生理落果数・生理落果率'!D39+C12</f>
        <v>306</v>
      </c>
      <c r="E12" s="30">
        <f>'生理落果数・生理落果率'!E39+D12</f>
        <v>414</v>
      </c>
      <c r="F12" s="30">
        <f>'生理落果数・生理落果率'!F39+E12</f>
        <v>2115</v>
      </c>
      <c r="G12" s="30">
        <f>'生理落果数・生理落果率'!G39+F12</f>
        <v>4497</v>
      </c>
      <c r="H12" s="30">
        <f>'生理落果数・生理落果率'!H39+G12</f>
        <v>7061</v>
      </c>
      <c r="I12" s="30">
        <f>'生理落果数・生理落果率'!I39+H12</f>
        <v>8085</v>
      </c>
      <c r="J12" s="30">
        <f>'生理落果数・生理落果率'!J39+I12</f>
        <v>8256</v>
      </c>
      <c r="K12" s="30">
        <f>'生理落果数・生理落果率'!K39+J12</f>
        <v>8417</v>
      </c>
      <c r="L12" s="30">
        <f>'生理落果数・生理落果率'!L39+K12</f>
        <v>8537</v>
      </c>
      <c r="M12" s="30">
        <f>'生理落果数・生理落果率'!M39+L12</f>
        <v>8558</v>
      </c>
      <c r="N12" s="30">
        <f>'生理落果数・生理落果率'!N39+M12</f>
        <v>8598</v>
      </c>
      <c r="O12" s="30">
        <f>'生理落果数・生理落果率'!O39+N12</f>
        <v>8625</v>
      </c>
      <c r="P12" s="30">
        <f>'生理落果数・生理落果率'!P39+O12</f>
        <v>8663</v>
      </c>
      <c r="Q12" s="30">
        <f>'生理落果数・生理落果率'!Q39+P12</f>
        <v>8667</v>
      </c>
      <c r="R12" s="30">
        <f>'生理落果数・生理落果率'!R39+Q12</f>
        <v>8667</v>
      </c>
      <c r="S12" s="30">
        <f>'生理落果数・生理落果率'!S39+R12</f>
        <v>8667</v>
      </c>
      <c r="T12" s="30">
        <f>'生理落果数・生理落果率'!T39+S12</f>
        <v>8669</v>
      </c>
    </row>
    <row r="13" spans="1:20" ht="13.5">
      <c r="A13" s="92">
        <v>2020</v>
      </c>
      <c r="B13" s="30">
        <f>'生理落果数・生理落果率'!B40</f>
        <v>31</v>
      </c>
      <c r="C13" s="30">
        <f>'生理落果数・生理落果率'!C40+B13</f>
        <v>167</v>
      </c>
      <c r="D13" s="30">
        <f>'生理落果数・生理落果率'!D40+C13</f>
        <v>317</v>
      </c>
      <c r="E13" s="30">
        <f>'生理落果数・生理落果率'!E40+D13</f>
        <v>483</v>
      </c>
      <c r="F13" s="30">
        <f>'生理落果数・生理落果率'!F40+E13</f>
        <v>2113</v>
      </c>
      <c r="G13" s="30">
        <f>'生理落果数・生理落果率'!G40+F13</f>
        <v>7320</v>
      </c>
      <c r="H13" s="30">
        <f>'生理落果数・生理落果率'!H40+G13</f>
        <v>13303</v>
      </c>
      <c r="I13" s="30">
        <f>'生理落果数・生理落果率'!I40+H13</f>
        <v>15275</v>
      </c>
      <c r="J13" s="30">
        <f>'生理落果数・生理落果率'!J40+I13</f>
        <v>15722</v>
      </c>
      <c r="K13" s="30">
        <f>'生理落果数・生理落果率'!K40+J13</f>
        <v>15940</v>
      </c>
      <c r="L13" s="30">
        <f>'生理落果数・生理落果率'!L40+K13</f>
        <v>16224</v>
      </c>
      <c r="M13" s="30">
        <f>'生理落果数・生理落果率'!M40+L13</f>
        <v>16377</v>
      </c>
      <c r="N13" s="30">
        <f>'生理落果数・生理落果率'!N40+M13</f>
        <v>16443</v>
      </c>
      <c r="O13" s="30">
        <f>'生理落果数・生理落果率'!O40+N13</f>
        <v>16466</v>
      </c>
      <c r="P13" s="30">
        <f>'生理落果数・生理落果率'!P40+O13</f>
        <v>16475</v>
      </c>
      <c r="Q13" s="30">
        <f>'生理落果数・生理落果率'!Q40+P13</f>
        <v>16478</v>
      </c>
      <c r="R13" s="30">
        <f>'生理落果数・生理落果率'!R40+Q13</f>
        <v>16490</v>
      </c>
      <c r="S13" s="30">
        <f>'生理落果数・生理落果率'!S40+R13</f>
        <v>16494</v>
      </c>
      <c r="T13" s="30">
        <f>'生理落果数・生理落果率'!T40+S13</f>
        <v>16498</v>
      </c>
    </row>
    <row r="14" spans="1:20" ht="13.5">
      <c r="A14" s="92">
        <v>2021</v>
      </c>
      <c r="B14" s="30">
        <f>'生理落果数・生理落果率'!B41</f>
        <v>65</v>
      </c>
      <c r="C14" s="30">
        <f>'生理落果数・生理落果率'!C41+B14</f>
        <v>120</v>
      </c>
      <c r="D14" s="30">
        <f>'生理落果数・生理落果率'!D41+C14</f>
        <v>194</v>
      </c>
      <c r="E14" s="30">
        <f>'生理落果数・生理落果率'!E41+D14</f>
        <v>296</v>
      </c>
      <c r="F14" s="30">
        <f>'生理落果数・生理落果率'!F41+E14</f>
        <v>675</v>
      </c>
      <c r="G14" s="30">
        <f>'生理落果数・生理落果率'!G41+F14</f>
        <v>2365</v>
      </c>
      <c r="H14" s="30">
        <f>'生理落果数・生理落果率'!H41+G14</f>
        <v>4668</v>
      </c>
      <c r="I14" s="30">
        <f>'生理落果数・生理落果率'!I41+H14</f>
        <v>5110</v>
      </c>
      <c r="J14" s="30">
        <f>'生理落果数・生理落果率'!J41+I14</f>
        <v>5327</v>
      </c>
      <c r="K14" s="30">
        <f>'生理落果数・生理落果率'!K41+J14</f>
        <v>5505</v>
      </c>
      <c r="L14" s="30">
        <f>'生理落果数・生理落果率'!L41+K14</f>
        <v>5596</v>
      </c>
      <c r="M14" s="30">
        <f>'生理落果数・生理落果率'!M41+L14</f>
        <v>5649</v>
      </c>
      <c r="N14" s="30">
        <f>'生理落果数・生理落果率'!N41+M14</f>
        <v>5682</v>
      </c>
      <c r="O14" s="30">
        <f>'生理落果数・生理落果率'!O41+N14</f>
        <v>5707</v>
      </c>
      <c r="P14" s="30">
        <f>'生理落果数・生理落果率'!P41+O14</f>
        <v>5767</v>
      </c>
      <c r="Q14" s="30">
        <f>'生理落果数・生理落果率'!Q41+P14</f>
        <v>5808</v>
      </c>
      <c r="R14" s="30">
        <f>'生理落果数・生理落果率'!R41+Q14</f>
        <v>5815</v>
      </c>
      <c r="S14" s="30">
        <f>'生理落果数・生理落果率'!S41+R14</f>
        <v>5818</v>
      </c>
      <c r="T14" s="30">
        <f>'生理落果数・生理落果率'!T41+S14</f>
        <v>5819</v>
      </c>
    </row>
    <row r="15" spans="1:20" ht="13.5">
      <c r="A15" s="92">
        <v>2022</v>
      </c>
      <c r="B15" s="30">
        <f>'生理落果数・生理落果率'!B42</f>
        <v>140</v>
      </c>
      <c r="C15" s="30">
        <f>'生理落果数・生理落果率'!C42+B15</f>
        <v>190</v>
      </c>
      <c r="D15" s="30">
        <f>'生理落果数・生理落果率'!D42+C15</f>
        <v>284</v>
      </c>
      <c r="E15" s="30">
        <f>'生理落果数・生理落果率'!E42+D15</f>
        <v>473</v>
      </c>
      <c r="F15" s="30">
        <f>'生理落果数・生理落果率'!F42+E15</f>
        <v>966</v>
      </c>
      <c r="G15" s="30">
        <f>'生理落果数・生理落果率'!G42+F15</f>
        <v>3788</v>
      </c>
      <c r="H15" s="30">
        <f>'生理落果数・生理落果率'!H42+G15</f>
        <v>5857</v>
      </c>
      <c r="I15" s="30">
        <f>'生理落果数・生理落果率'!I42+H15</f>
        <v>7338</v>
      </c>
      <c r="J15" s="30">
        <f>'生理落果数・生理落果率'!J42+I15</f>
        <v>8166</v>
      </c>
      <c r="K15" s="30">
        <f>'生理落果数・生理落果率'!K42+J15</f>
        <v>8509</v>
      </c>
      <c r="L15" s="30">
        <f>'生理落果数・生理落果率'!L42+K15</f>
        <v>8627</v>
      </c>
      <c r="M15" s="30">
        <f>'生理落果数・生理落果率'!M42+L15</f>
        <v>8990</v>
      </c>
      <c r="N15" s="30">
        <f>'生理落果数・生理落果率'!N42+M15</f>
        <v>9277</v>
      </c>
      <c r="O15" s="30">
        <f>'生理落果数・生理落果率'!O42+N15</f>
        <v>9477</v>
      </c>
      <c r="P15" s="30">
        <f>'生理落果数・生理落果率'!P42+O15</f>
        <v>9640</v>
      </c>
      <c r="Q15" s="30">
        <f>'生理落果数・生理落果率'!Q42+P15</f>
        <v>9712</v>
      </c>
      <c r="R15" s="30">
        <f>'生理落果数・生理落果率'!R42+Q15</f>
        <v>9720</v>
      </c>
      <c r="S15" s="30">
        <f>'生理落果数・生理落果率'!S42+R15</f>
        <v>9722</v>
      </c>
      <c r="T15" s="30">
        <f>'生理落果数・生理落果率'!T42+S15</f>
        <v>9727</v>
      </c>
    </row>
    <row r="16" spans="1:20" ht="13.5">
      <c r="A16" s="92">
        <v>2023</v>
      </c>
      <c r="B16" s="30">
        <f>'生理落果数・生理落果率'!B43</f>
        <v>59</v>
      </c>
      <c r="C16" s="30">
        <f>'生理落果数・生理落果率'!C43+B16</f>
        <v>113</v>
      </c>
      <c r="D16" s="30">
        <f>'生理落果数・生理落果率'!D43+C16</f>
        <v>210</v>
      </c>
      <c r="E16" s="30">
        <f>'生理落果数・生理落果率'!E43+D16</f>
        <v>485</v>
      </c>
      <c r="F16" s="30">
        <f>'生理落果数・生理落果率'!F43+E16</f>
        <v>2401</v>
      </c>
      <c r="G16" s="30">
        <f>'生理落果数・生理落果率'!G43+F16</f>
        <v>5123</v>
      </c>
      <c r="H16" s="30">
        <f>'生理落果数・生理落果率'!H43+G16</f>
        <v>6269</v>
      </c>
      <c r="I16" s="30">
        <f>'生理落果数・生理落果率'!I43+H16</f>
        <v>6819</v>
      </c>
      <c r="J16" s="30">
        <f>'生理落果数・生理落果率'!J43+I16</f>
        <v>7237</v>
      </c>
      <c r="K16" s="30">
        <f>'生理落果数・生理落果率'!K43+J16</f>
        <v>7477</v>
      </c>
      <c r="L16" s="30">
        <f>'生理落果数・生理落果率'!L43+K16</f>
        <v>7508</v>
      </c>
      <c r="M16" s="30">
        <f>'生理落果数・生理落果率'!M43+L16</f>
        <v>7521</v>
      </c>
      <c r="N16" s="30">
        <f>'生理落果数・生理落果率'!N43+M16</f>
        <v>7535</v>
      </c>
      <c r="O16" s="30">
        <f>'生理落果数・生理落果率'!O43+N16</f>
        <v>7559</v>
      </c>
      <c r="P16" s="30">
        <f>'生理落果数・生理落果率'!P43+O16</f>
        <v>7577</v>
      </c>
      <c r="Q16" s="30">
        <f>'生理落果数・生理落果率'!Q43+P16</f>
        <v>7591</v>
      </c>
      <c r="R16" s="30">
        <f>'生理落果数・生理落果率'!R43+Q16</f>
        <v>7596</v>
      </c>
      <c r="S16" s="30">
        <f>'生理落果数・生理落果率'!S43+R16</f>
        <v>7600</v>
      </c>
      <c r="T16" s="30">
        <f>'生理落果数・生理落果率'!T43+S16</f>
        <v>7601</v>
      </c>
    </row>
    <row r="18" spans="1:20" ht="13.5">
      <c r="A18" s="82" t="s">
        <v>22</v>
      </c>
      <c r="B18" s="102">
        <f>AVERAGE(B5:B14)</f>
        <v>64.5</v>
      </c>
      <c r="C18" s="102">
        <f aca="true" t="shared" si="0" ref="C18:T18">AVERAGE(C5:C14)</f>
        <v>174.8</v>
      </c>
      <c r="D18" s="102">
        <f t="shared" si="0"/>
        <v>366.4</v>
      </c>
      <c r="E18" s="102">
        <f t="shared" si="0"/>
        <v>818</v>
      </c>
      <c r="F18" s="102">
        <f t="shared" si="0"/>
        <v>1842.3</v>
      </c>
      <c r="G18" s="102">
        <f t="shared" si="0"/>
        <v>4296</v>
      </c>
      <c r="H18" s="102">
        <f t="shared" si="0"/>
        <v>7273.6</v>
      </c>
      <c r="I18" s="102">
        <f t="shared" si="0"/>
        <v>8858.2</v>
      </c>
      <c r="J18" s="102">
        <f t="shared" si="0"/>
        <v>9332.2</v>
      </c>
      <c r="K18" s="102">
        <f t="shared" si="0"/>
        <v>9552.6</v>
      </c>
      <c r="L18" s="102">
        <f t="shared" si="0"/>
        <v>9784</v>
      </c>
      <c r="M18" s="102">
        <f t="shared" si="0"/>
        <v>9872.3</v>
      </c>
      <c r="N18" s="102">
        <f t="shared" si="0"/>
        <v>9929.6</v>
      </c>
      <c r="O18" s="102">
        <f t="shared" si="0"/>
        <v>9960.1</v>
      </c>
      <c r="P18" s="102">
        <f t="shared" si="0"/>
        <v>9987.3</v>
      </c>
      <c r="Q18" s="102">
        <f t="shared" si="0"/>
        <v>10023.4</v>
      </c>
      <c r="R18" s="102">
        <f t="shared" si="0"/>
        <v>10054</v>
      </c>
      <c r="S18" s="102">
        <f t="shared" si="0"/>
        <v>10063.7</v>
      </c>
      <c r="T18" s="102">
        <f t="shared" si="0"/>
        <v>10066.7</v>
      </c>
    </row>
    <row r="43" spans="2:20" ht="13.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zoomScale="115" zoomScaleNormal="115" zoomScaleSheetLayoutView="100" zoomScalePageLayoutView="0" workbookViewId="0" topLeftCell="U1">
      <pane ySplit="2" topLeftCell="A11" activePane="bottomLeft" state="frozen"/>
      <selection pane="topLeft" activeCell="A1" sqref="A1"/>
      <selection pane="bottomLeft" activeCell="AO24" sqref="AO24"/>
    </sheetView>
  </sheetViews>
  <sheetFormatPr defaultColWidth="9.00390625" defaultRowHeight="13.5"/>
  <cols>
    <col min="1" max="1" width="8.875" style="0" customWidth="1"/>
    <col min="2" max="19" width="6.25390625" style="0" customWidth="1"/>
    <col min="20" max="20" width="6.375" style="0" customWidth="1"/>
    <col min="22" max="22" width="9.00390625" style="0" customWidth="1"/>
    <col min="23" max="41" width="6.375" style="0" customWidth="1"/>
  </cols>
  <sheetData>
    <row r="1" spans="1:22" ht="14.25">
      <c r="A1" s="22" t="s">
        <v>25</v>
      </c>
      <c r="V1" s="22" t="s">
        <v>26</v>
      </c>
    </row>
    <row r="2" spans="1:41" ht="14.25" customHeight="1">
      <c r="A2" s="81" t="s">
        <v>20</v>
      </c>
      <c r="B2" s="80">
        <v>40663</v>
      </c>
      <c r="C2" s="80">
        <v>40668</v>
      </c>
      <c r="D2" s="80">
        <v>40673</v>
      </c>
      <c r="E2" s="80">
        <v>40678</v>
      </c>
      <c r="F2" s="80">
        <v>40683</v>
      </c>
      <c r="G2" s="80">
        <v>40688</v>
      </c>
      <c r="H2" s="80">
        <v>40693</v>
      </c>
      <c r="I2" s="80">
        <v>40699</v>
      </c>
      <c r="J2" s="80">
        <v>40704</v>
      </c>
      <c r="K2" s="80">
        <v>40709</v>
      </c>
      <c r="L2" s="80">
        <v>40714</v>
      </c>
      <c r="M2" s="80">
        <v>40719</v>
      </c>
      <c r="N2" s="80">
        <v>40724</v>
      </c>
      <c r="O2" s="80">
        <v>40729</v>
      </c>
      <c r="P2" s="80">
        <v>40734</v>
      </c>
      <c r="Q2" s="80">
        <v>40739</v>
      </c>
      <c r="R2" s="80">
        <v>40744</v>
      </c>
      <c r="S2" s="80">
        <v>40749</v>
      </c>
      <c r="T2" s="80">
        <v>40754</v>
      </c>
      <c r="V2" s="81" t="s">
        <v>21</v>
      </c>
      <c r="W2" s="80">
        <v>40663</v>
      </c>
      <c r="X2" s="80">
        <v>40668</v>
      </c>
      <c r="Y2" s="80">
        <v>40673</v>
      </c>
      <c r="Z2" s="80">
        <v>40678</v>
      </c>
      <c r="AA2" s="80">
        <v>40683</v>
      </c>
      <c r="AB2" s="80">
        <v>40688</v>
      </c>
      <c r="AC2" s="80">
        <v>40693</v>
      </c>
      <c r="AD2" s="80">
        <v>40699</v>
      </c>
      <c r="AE2" s="80">
        <v>40704</v>
      </c>
      <c r="AF2" s="80">
        <v>40709</v>
      </c>
      <c r="AG2" s="80">
        <v>40714</v>
      </c>
      <c r="AH2" s="80">
        <v>40719</v>
      </c>
      <c r="AI2" s="80">
        <v>40724</v>
      </c>
      <c r="AJ2" s="80">
        <v>40729</v>
      </c>
      <c r="AK2" s="80">
        <v>40734</v>
      </c>
      <c r="AL2" s="80">
        <v>40739</v>
      </c>
      <c r="AM2" s="80">
        <v>40744</v>
      </c>
      <c r="AN2" s="80">
        <v>40749</v>
      </c>
      <c r="AO2" s="80">
        <v>40754</v>
      </c>
    </row>
    <row r="3" spans="1:41" ht="14.25" customHeight="1">
      <c r="A3" s="82">
        <v>1985</v>
      </c>
      <c r="B3" s="30">
        <f>'生理落果数・生理落果率'!B5</f>
        <v>0</v>
      </c>
      <c r="C3" s="30">
        <f>B3+'生理落果数・生理落果率'!C5</f>
        <v>0</v>
      </c>
      <c r="D3" s="30">
        <f>C3+'生理落果数・生理落果率'!D5</f>
        <v>416</v>
      </c>
      <c r="E3" s="30">
        <f>D3+'生理落果数・生理落果率'!E5</f>
        <v>1509</v>
      </c>
      <c r="F3" s="30">
        <f>E3+'生理落果数・生理落果率'!F5</f>
        <v>2781</v>
      </c>
      <c r="G3" s="30">
        <f>F3+'生理落果数・生理落果率'!G5</f>
        <v>3549</v>
      </c>
      <c r="H3" s="30">
        <f>G3+'生理落果数・生理落果率'!H5</f>
        <v>5762</v>
      </c>
      <c r="I3" s="30">
        <f>H3+'生理落果数・生理落果率'!I5</f>
        <v>8097</v>
      </c>
      <c r="J3" s="30">
        <f>I3+'生理落果数・生理落果率'!J5</f>
        <v>9407</v>
      </c>
      <c r="K3" s="30">
        <f>J3+'生理落果数・生理落果率'!K5</f>
        <v>10503</v>
      </c>
      <c r="L3" s="30">
        <f>K3+'生理落果数・生理落果率'!L5</f>
        <v>11005</v>
      </c>
      <c r="M3" s="30">
        <f>L3+'生理落果数・生理落果率'!M5</f>
        <v>11149</v>
      </c>
      <c r="N3" s="30">
        <f>M3+'生理落果数・生理落果率'!N5</f>
        <v>11381</v>
      </c>
      <c r="O3" s="30">
        <f>N3+'生理落果数・生理落果率'!O5</f>
        <v>11736</v>
      </c>
      <c r="P3" s="30">
        <f>O3+'生理落果数・生理落果率'!P5</f>
        <v>11869</v>
      </c>
      <c r="Q3" s="30">
        <f>P3+'生理落果数・生理落果率'!Q5</f>
        <v>11953</v>
      </c>
      <c r="R3" s="30">
        <f>Q3+'生理落果数・生理落果率'!R5</f>
        <v>11980</v>
      </c>
      <c r="S3" s="30">
        <f>R3+'生理落果数・生理落果率'!S5</f>
        <v>12001</v>
      </c>
      <c r="T3" s="30">
        <f>S3+'生理落果数・生理落果率'!T5</f>
        <v>12010</v>
      </c>
      <c r="U3" s="30"/>
      <c r="V3" s="82">
        <v>1984</v>
      </c>
      <c r="W3" s="30">
        <f>'生理落果数・生理落果率'!B4</f>
        <v>0</v>
      </c>
      <c r="X3" s="30">
        <f>W3+'生理落果数・生理落果率'!C4</f>
        <v>0</v>
      </c>
      <c r="Y3" s="30">
        <f>X3+'生理落果数・生理落果率'!D4</f>
        <v>0</v>
      </c>
      <c r="Z3" s="30">
        <f>Y3+'生理落果数・生理落果率'!E4</f>
        <v>10</v>
      </c>
      <c r="AA3" s="30">
        <f>Z3+'生理落果数・生理落果率'!F4</f>
        <v>60</v>
      </c>
      <c r="AB3" s="30">
        <f>AA3+'生理落果数・生理落果率'!G4</f>
        <v>196</v>
      </c>
      <c r="AC3" s="30">
        <f>AB3+'生理落果数・生理落果率'!H4</f>
        <v>740</v>
      </c>
      <c r="AD3" s="30">
        <f>AC3+'生理落果数・生理落果率'!I4</f>
        <v>1173</v>
      </c>
      <c r="AE3" s="30">
        <f>AD3+'生理落果数・生理落果率'!J4</f>
        <v>2405</v>
      </c>
      <c r="AF3" s="30">
        <f>AE3+'生理落果数・生理落果率'!K4</f>
        <v>2617</v>
      </c>
      <c r="AG3" s="30">
        <f>AF3+'生理落果数・生理落果率'!L4</f>
        <v>2817</v>
      </c>
      <c r="AH3" s="30">
        <f>AG3+'生理落果数・生理落果率'!M4</f>
        <v>2837</v>
      </c>
      <c r="AI3" s="30">
        <f>AH3+'生理落果数・生理落果率'!N4</f>
        <v>2873</v>
      </c>
      <c r="AJ3" s="30">
        <f>AI3+'生理落果数・生理落果率'!O4</f>
        <v>2891</v>
      </c>
      <c r="AK3" s="30">
        <f>AJ3+'生理落果数・生理落果率'!P4</f>
        <v>2903</v>
      </c>
      <c r="AL3" s="30">
        <f>AK3+'生理落果数・生理落果率'!Q4</f>
        <v>2964</v>
      </c>
      <c r="AM3" s="30">
        <f>AL3+'生理落果数・生理落果率'!R4</f>
        <v>2968</v>
      </c>
      <c r="AN3" s="30">
        <f>AM3+'生理落果数・生理落果率'!S4</f>
        <v>2970</v>
      </c>
      <c r="AO3" s="30">
        <f>AN3+'生理落果数・生理落果率'!T4</f>
        <v>2970</v>
      </c>
    </row>
    <row r="4" spans="1:41" ht="13.5">
      <c r="A4" s="82">
        <v>1987</v>
      </c>
      <c r="B4" s="30">
        <f>'生理落果数・生理落果率'!B7</f>
        <v>0</v>
      </c>
      <c r="C4" s="30">
        <f>B4+'生理落果数・生理落果率'!C7</f>
        <v>0</v>
      </c>
      <c r="D4" s="30">
        <f>C4+'生理落果数・生理落果率'!D7</f>
        <v>0</v>
      </c>
      <c r="E4" s="30">
        <f>D4+'生理落果数・生理落果率'!E7</f>
        <v>13</v>
      </c>
      <c r="F4" s="30">
        <f>E4+'生理落果数・生理落果率'!F7</f>
        <v>649</v>
      </c>
      <c r="G4" s="30">
        <f>F4+'生理落果数・生理落果率'!G7</f>
        <v>901</v>
      </c>
      <c r="H4" s="30">
        <f>G4+'生理落果数・生理落果率'!H7</f>
        <v>2257</v>
      </c>
      <c r="I4" s="30">
        <f>H4+'生理落果数・生理落果率'!I7</f>
        <v>3749</v>
      </c>
      <c r="J4" s="30">
        <f>I4+'生理落果数・生理落果率'!J7</f>
        <v>4678</v>
      </c>
      <c r="K4" s="30">
        <f>J4+'生理落果数・生理落果率'!K7</f>
        <v>4999</v>
      </c>
      <c r="L4" s="30">
        <f>K4+'生理落果数・生理落果率'!L7</f>
        <v>5047</v>
      </c>
      <c r="M4" s="30">
        <f>L4+'生理落果数・生理落果率'!M7</f>
        <v>5073</v>
      </c>
      <c r="N4" s="30">
        <f>M4+'生理落果数・生理落果率'!N7</f>
        <v>5075</v>
      </c>
      <c r="O4" s="30">
        <f>N4+'生理落果数・生理落果率'!O7</f>
        <v>5088</v>
      </c>
      <c r="P4" s="30">
        <f>O4+'生理落果数・生理落果率'!P7</f>
        <v>5092</v>
      </c>
      <c r="Q4" s="30">
        <f>P4+'生理落果数・生理落果率'!Q7</f>
        <v>5094</v>
      </c>
      <c r="R4" s="30">
        <f>Q4+'生理落果数・生理落果率'!R7</f>
        <v>5096</v>
      </c>
      <c r="S4" s="30">
        <f>R4+'生理落果数・生理落果率'!S7</f>
        <v>5096</v>
      </c>
      <c r="T4" s="30">
        <f>S4+'生理落果数・生理落果率'!T7</f>
        <v>5096</v>
      </c>
      <c r="U4" s="30"/>
      <c r="V4" s="82">
        <v>1986</v>
      </c>
      <c r="W4" s="30">
        <f>'生理落果数・生理落果率'!B6</f>
        <v>0</v>
      </c>
      <c r="X4" s="30">
        <f>W4+'生理落果数・生理落果率'!C6</f>
        <v>0</v>
      </c>
      <c r="Y4" s="30">
        <f>X4+'生理落果数・生理落果率'!D6</f>
        <v>0</v>
      </c>
      <c r="Z4" s="30">
        <f>Y4+'生理落果数・生理落果率'!E6</f>
        <v>200</v>
      </c>
      <c r="AA4" s="30">
        <f>Z4+'生理落果数・生理落果率'!F6</f>
        <v>673</v>
      </c>
      <c r="AB4" s="30">
        <f>AA4+'生理落果数・生理落果率'!G6</f>
        <v>800</v>
      </c>
      <c r="AC4" s="30">
        <f>AB4+'生理落果数・生理落果率'!H6</f>
        <v>1080</v>
      </c>
      <c r="AD4" s="30">
        <f>AC4+'生理落果数・生理落果率'!I6</f>
        <v>1573</v>
      </c>
      <c r="AE4" s="30">
        <f>AD4+'生理落果数・生理落果率'!J6</f>
        <v>2023</v>
      </c>
      <c r="AF4" s="30">
        <f>AE4+'生理落果数・生理落果率'!K6</f>
        <v>2197</v>
      </c>
      <c r="AG4" s="30">
        <f>AF4+'生理落果数・生理落果率'!L6</f>
        <v>2278</v>
      </c>
      <c r="AH4" s="30">
        <f>AG4+'生理落果数・生理落果率'!M6</f>
        <v>2308</v>
      </c>
      <c r="AI4" s="30">
        <f>AH4+'生理落果数・生理落果率'!N6</f>
        <v>2348</v>
      </c>
      <c r="AJ4" s="30">
        <f>AI4+'生理落果数・生理落果率'!O6</f>
        <v>2399</v>
      </c>
      <c r="AK4" s="30">
        <f>AJ4+'生理落果数・生理落果率'!P6</f>
        <v>2422</v>
      </c>
      <c r="AL4" s="30">
        <f>AK4+'生理落果数・生理落果率'!Q6</f>
        <v>2432</v>
      </c>
      <c r="AM4" s="30">
        <f>AL4+'生理落果数・生理落果率'!R6</f>
        <v>2435</v>
      </c>
      <c r="AN4" s="30">
        <f>AM4+'生理落果数・生理落果率'!S6</f>
        <v>2437</v>
      </c>
      <c r="AO4" s="30">
        <f>AN4+'生理落果数・生理落果率'!T6</f>
        <v>2442</v>
      </c>
    </row>
    <row r="5" spans="1:41" ht="13.5">
      <c r="A5" s="82">
        <v>1989</v>
      </c>
      <c r="B5" s="30">
        <f>'生理落果数・生理落果率'!B9</f>
        <v>0</v>
      </c>
      <c r="C5" s="30">
        <f>B5+'生理落果数・生理落果率'!C9</f>
        <v>0</v>
      </c>
      <c r="D5" s="30">
        <f>C5+'生理落果数・生理落果率'!D9</f>
        <v>0</v>
      </c>
      <c r="E5" s="30">
        <f>D5+'生理落果数・生理落果率'!E9</f>
        <v>563</v>
      </c>
      <c r="F5" s="30">
        <f>E5+'生理落果数・生理落果率'!F9</f>
        <v>1369</v>
      </c>
      <c r="G5" s="30">
        <f>F5+'生理落果数・生理落果率'!G9</f>
        <v>2556</v>
      </c>
      <c r="H5" s="30">
        <f>G5+'生理落果数・生理落果率'!H9</f>
        <v>3334</v>
      </c>
      <c r="I5" s="30">
        <f>H5+'生理落果数・生理落果率'!I9</f>
        <v>5207</v>
      </c>
      <c r="J5" s="30">
        <f>I5+'生理落果数・生理落果率'!J9</f>
        <v>5640</v>
      </c>
      <c r="K5" s="30">
        <f>J5+'生理落果数・生理落果率'!K9</f>
        <v>5738</v>
      </c>
      <c r="L5" s="30">
        <f>K5+'生理落果数・生理落果率'!L9</f>
        <v>5760</v>
      </c>
      <c r="M5" s="30">
        <f>L5+'生理落果数・生理落果率'!M9</f>
        <v>5796</v>
      </c>
      <c r="N5" s="30">
        <f>M5+'生理落果数・生理落果率'!N9</f>
        <v>5804</v>
      </c>
      <c r="O5" s="30">
        <f>N5+'生理落果数・生理落果率'!O9</f>
        <v>5833</v>
      </c>
      <c r="P5" s="30">
        <f>O5+'生理落果数・生理落果率'!P9</f>
        <v>5844</v>
      </c>
      <c r="Q5" s="30">
        <f>P5+'生理落果数・生理落果率'!Q9</f>
        <v>5849</v>
      </c>
      <c r="R5" s="30">
        <f>Q5+'生理落果数・生理落果率'!R9</f>
        <v>5853</v>
      </c>
      <c r="S5" s="30">
        <f>R5+'生理落果数・生理落果率'!S9</f>
        <v>5854</v>
      </c>
      <c r="T5" s="30">
        <f>S5+'生理落果数・生理落果率'!T9</f>
        <v>5854</v>
      </c>
      <c r="U5" s="30"/>
      <c r="V5" s="82">
        <v>1988</v>
      </c>
      <c r="W5" s="30">
        <f>'生理落果数・生理落果率'!B8</f>
        <v>0</v>
      </c>
      <c r="X5" s="30">
        <f>W5+'生理落果数・生理落果率'!C8</f>
        <v>0</v>
      </c>
      <c r="Y5" s="30">
        <f>X5+'生理落果数・生理落果率'!D8</f>
        <v>0</v>
      </c>
      <c r="Z5" s="30">
        <f>Y5+'生理落果数・生理落果率'!E8</f>
        <v>0</v>
      </c>
      <c r="AA5" s="30">
        <f>Z5+'生理落果数・生理落果率'!F8</f>
        <v>972</v>
      </c>
      <c r="AB5" s="30">
        <f>AA5+'生理落果数・生理落果率'!G8</f>
        <v>1650</v>
      </c>
      <c r="AC5" s="30">
        <f>AB5+'生理落果数・生理落果率'!H8</f>
        <v>2400</v>
      </c>
      <c r="AD5" s="30">
        <f>AC5+'生理落果数・生理落果率'!I8</f>
        <v>3505</v>
      </c>
      <c r="AE5" s="30">
        <f>AD5+'生理落果数・生理落果率'!J8</f>
        <v>7151</v>
      </c>
      <c r="AF5" s="30">
        <f>AE5+'生理落果数・生理落果率'!K8</f>
        <v>8457</v>
      </c>
      <c r="AG5" s="30">
        <f>AF5+'生理落果数・生理落果率'!L8</f>
        <v>9035</v>
      </c>
      <c r="AH5" s="30">
        <f>AG5+'生理落果数・生理落果率'!M8</f>
        <v>9161</v>
      </c>
      <c r="AI5" s="30">
        <f>AH5+'生理落果数・生理落果率'!N8</f>
        <v>9203</v>
      </c>
      <c r="AJ5" s="30">
        <f>AI5+'生理落果数・生理落果率'!O8</f>
        <v>9284</v>
      </c>
      <c r="AK5" s="30">
        <f>AJ5+'生理落果数・生理落果率'!P8</f>
        <v>9321</v>
      </c>
      <c r="AL5" s="30">
        <f>AK5+'生理落果数・生理落果率'!Q8</f>
        <v>9358</v>
      </c>
      <c r="AM5" s="30">
        <f>AL5+'生理落果数・生理落果率'!R8</f>
        <v>9401</v>
      </c>
      <c r="AN5" s="30">
        <f>AM5+'生理落果数・生理落果率'!S8</f>
        <v>9422</v>
      </c>
      <c r="AO5" s="30">
        <f>AN5+'生理落果数・生理落果率'!T8</f>
        <v>9425</v>
      </c>
    </row>
    <row r="6" spans="1:41" ht="13.5">
      <c r="A6" s="82">
        <v>1991</v>
      </c>
      <c r="B6" s="30">
        <f>'生理落果数・生理落果率'!B11</f>
        <v>0</v>
      </c>
      <c r="C6" s="30">
        <f>B6+'生理落果数・生理落果率'!C11</f>
        <v>0</v>
      </c>
      <c r="D6" s="30">
        <f>C6+'生理落果数・生理落果率'!D11</f>
        <v>0</v>
      </c>
      <c r="E6" s="30">
        <f>D6+'生理落果数・生理落果率'!E11</f>
        <v>35</v>
      </c>
      <c r="F6" s="30">
        <f>E6+'生理落果数・生理落果率'!F11</f>
        <v>140</v>
      </c>
      <c r="G6" s="30">
        <f>F6+'生理落果数・生理落果率'!G11</f>
        <v>557</v>
      </c>
      <c r="H6" s="30">
        <f>G6+'生理落果数・生理落果率'!H11</f>
        <v>3992</v>
      </c>
      <c r="I6" s="30">
        <f>H6+'生理落果数・生理落果率'!I11</f>
        <v>4792</v>
      </c>
      <c r="J6" s="30">
        <f>I6+'生理落果数・生理落果率'!J11</f>
        <v>6252</v>
      </c>
      <c r="K6" s="30">
        <f>J6+'生理落果数・生理落果率'!K11</f>
        <v>6298</v>
      </c>
      <c r="L6" s="30">
        <f>K6+'生理落果数・生理落果率'!L11</f>
        <v>6358</v>
      </c>
      <c r="M6" s="30">
        <f>L6+'生理落果数・生理落果率'!M11</f>
        <v>6401</v>
      </c>
      <c r="N6" s="30">
        <f>M6+'生理落果数・生理落果率'!N11</f>
        <v>6420</v>
      </c>
      <c r="O6" s="30">
        <f>N6+'生理落果数・生理落果率'!O11</f>
        <v>6438</v>
      </c>
      <c r="P6" s="30">
        <f>O6+'生理落果数・生理落果率'!P11</f>
        <v>6449</v>
      </c>
      <c r="Q6" s="30">
        <f>P6+'生理落果数・生理落果率'!Q11</f>
        <v>6450</v>
      </c>
      <c r="R6" s="30">
        <f>Q6+'生理落果数・生理落果率'!R11</f>
        <v>6451</v>
      </c>
      <c r="S6" s="30">
        <f>R6+'生理落果数・生理落果率'!S11</f>
        <v>6451</v>
      </c>
      <c r="T6" s="30">
        <f>S6+'生理落果数・生理落果率'!T11</f>
        <v>6451</v>
      </c>
      <c r="U6" s="30"/>
      <c r="V6" s="82">
        <v>1990</v>
      </c>
      <c r="W6" s="30">
        <f>'生理落果数・生理落果率'!B10</f>
        <v>0</v>
      </c>
      <c r="X6" s="30">
        <f>W6+'生理落果数・生理落果率'!C10</f>
        <v>0</v>
      </c>
      <c r="Y6" s="30">
        <f>X6+'生理落果数・生理落果率'!D10</f>
        <v>0</v>
      </c>
      <c r="Z6" s="30">
        <f>Y6+'生理落果数・生理落果率'!E10</f>
        <v>61</v>
      </c>
      <c r="AA6" s="30">
        <f>Z6+'生理落果数・生理落果率'!F10</f>
        <v>105</v>
      </c>
      <c r="AB6" s="30">
        <f>AA6+'生理落果数・生理落果率'!G10</f>
        <v>891</v>
      </c>
      <c r="AC6" s="30">
        <f>AB6+'生理落果数・生理落果率'!H10</f>
        <v>1893</v>
      </c>
      <c r="AD6" s="30">
        <f>AC6+'生理落果数・生理落果率'!I10</f>
        <v>2462</v>
      </c>
      <c r="AE6" s="30">
        <f>AD6+'生理落果数・生理落果率'!J10</f>
        <v>2732</v>
      </c>
      <c r="AF6" s="30">
        <f>AE6+'生理落果数・生理落果率'!K10</f>
        <v>2824</v>
      </c>
      <c r="AG6" s="30">
        <f>AF6+'生理落果数・生理落果率'!L10</f>
        <v>2904</v>
      </c>
      <c r="AH6" s="30">
        <f>AG6+'生理落果数・生理落果率'!M10</f>
        <v>3021</v>
      </c>
      <c r="AI6" s="30">
        <f>AH6+'生理落果数・生理落果率'!N10</f>
        <v>3288</v>
      </c>
      <c r="AJ6" s="30">
        <f>AI6+'生理落果数・生理落果率'!O10</f>
        <v>3300</v>
      </c>
      <c r="AK6" s="30">
        <f>AJ6+'生理落果数・生理落果率'!P10</f>
        <v>3303</v>
      </c>
      <c r="AL6" s="30">
        <f>AK6+'生理落果数・生理落果率'!Q10</f>
        <v>3303</v>
      </c>
      <c r="AM6" s="30">
        <f>AL6+'生理落果数・生理落果率'!R10</f>
        <v>3303</v>
      </c>
      <c r="AN6" s="30">
        <f>AM6+'生理落果数・生理落果率'!S10</f>
        <v>3303</v>
      </c>
      <c r="AO6" s="30">
        <f>AN6+'生理落果数・生理落果率'!T10</f>
        <v>3303</v>
      </c>
    </row>
    <row r="7" spans="1:41" ht="13.5">
      <c r="A7" s="82">
        <v>1993</v>
      </c>
      <c r="B7" s="30">
        <f>'生理落果数・生理落果率'!B13</f>
        <v>0</v>
      </c>
      <c r="C7" s="30">
        <f>B7+'生理落果数・生理落果率'!C13</f>
        <v>0</v>
      </c>
      <c r="D7" s="30">
        <f>C7+'生理落果数・生理落果率'!D13</f>
        <v>0</v>
      </c>
      <c r="E7" s="30">
        <f>D7+'生理落果数・生理落果率'!E13</f>
        <v>0</v>
      </c>
      <c r="F7" s="30">
        <f>E7+'生理落果数・生理落果率'!F13</f>
        <v>109</v>
      </c>
      <c r="G7" s="30">
        <f>F7+'生理落果数・生理落果率'!G13</f>
        <v>899</v>
      </c>
      <c r="H7" s="30">
        <f>G7+'生理落果数・生理落果率'!H13</f>
        <v>2961</v>
      </c>
      <c r="I7" s="30">
        <f>H7+'生理落果数・生理落果率'!I13</f>
        <v>3811</v>
      </c>
      <c r="J7" s="30">
        <f>I7+'生理落果数・生理落果率'!J13</f>
        <v>4204</v>
      </c>
      <c r="K7" s="30">
        <f>J7+'生理落果数・生理落果率'!K13</f>
        <v>4326</v>
      </c>
      <c r="L7" s="30">
        <f>K7+'生理落果数・生理落果率'!L13</f>
        <v>4437</v>
      </c>
      <c r="M7" s="30">
        <f>L7+'生理落果数・生理落果率'!M13</f>
        <v>4535</v>
      </c>
      <c r="N7" s="30">
        <f>M7+'生理落果数・生理落果率'!N13</f>
        <v>4591</v>
      </c>
      <c r="O7" s="30">
        <f>N7+'生理落果数・生理落果率'!O13</f>
        <v>4597</v>
      </c>
      <c r="P7" s="30">
        <f>O7+'生理落果数・生理落果率'!P13</f>
        <v>4598</v>
      </c>
      <c r="Q7" s="30">
        <f>P7+'生理落果数・生理落果率'!Q13</f>
        <v>4606</v>
      </c>
      <c r="R7" s="30">
        <f>Q7+'生理落果数・生理落果率'!R13</f>
        <v>4608</v>
      </c>
      <c r="S7" s="30">
        <f>R7+'生理落果数・生理落果率'!S13</f>
        <v>4608</v>
      </c>
      <c r="T7" s="30">
        <f>S7+'生理落果数・生理落果率'!T13</f>
        <v>4608</v>
      </c>
      <c r="U7" s="30"/>
      <c r="V7" s="82">
        <v>1992</v>
      </c>
      <c r="W7" s="30">
        <f>'生理落果数・生理落果率'!B12</f>
        <v>0</v>
      </c>
      <c r="X7" s="30">
        <f>W7+'生理落果数・生理落果率'!C12</f>
        <v>0</v>
      </c>
      <c r="Y7" s="30">
        <f>X7+'生理落果数・生理落果率'!D12</f>
        <v>0</v>
      </c>
      <c r="Z7" s="30">
        <f>Y7+'生理落果数・生理落果率'!E12</f>
        <v>22</v>
      </c>
      <c r="AA7" s="30">
        <f>Z7+'生理落果数・生理落果率'!F12</f>
        <v>151</v>
      </c>
      <c r="AB7" s="30">
        <f>AA7+'生理落果数・生理落果率'!G12</f>
        <v>733</v>
      </c>
      <c r="AC7" s="30">
        <f>AB7+'生理落果数・生理落果率'!H12</f>
        <v>1341</v>
      </c>
      <c r="AD7" s="30">
        <f>AC7+'生理落果数・生理落果率'!I12</f>
        <v>2331</v>
      </c>
      <c r="AE7" s="30">
        <f>AD7+'生理落果数・生理落果率'!J12</f>
        <v>3169</v>
      </c>
      <c r="AF7" s="30">
        <f>AE7+'生理落果数・生理落果率'!K12</f>
        <v>3352</v>
      </c>
      <c r="AG7" s="30">
        <f>AF7+'生理落果数・生理落果率'!L12</f>
        <v>3389</v>
      </c>
      <c r="AH7" s="30">
        <f>AG7+'生理落果数・生理落果率'!M12</f>
        <v>3392</v>
      </c>
      <c r="AI7" s="30">
        <f>AH7+'生理落果数・生理落果率'!N12</f>
        <v>3393</v>
      </c>
      <c r="AJ7" s="30">
        <f>AI7+'生理落果数・生理落果率'!O12</f>
        <v>3394</v>
      </c>
      <c r="AK7" s="30">
        <f>AJ7+'生理落果数・生理落果率'!P12</f>
        <v>3399</v>
      </c>
      <c r="AL7" s="30">
        <f>AK7+'生理落果数・生理落果率'!Q12</f>
        <v>3405</v>
      </c>
      <c r="AM7" s="30">
        <f>AL7+'生理落果数・生理落果率'!R12</f>
        <v>3407</v>
      </c>
      <c r="AN7" s="30">
        <f>AM7+'生理落果数・生理落果率'!S12</f>
        <v>3407</v>
      </c>
      <c r="AO7" s="30">
        <f>AN7+'生理落果数・生理落果率'!T12</f>
        <v>3407</v>
      </c>
    </row>
    <row r="8" spans="1:41" ht="13.5">
      <c r="A8" s="82">
        <v>1995</v>
      </c>
      <c r="B8" s="30">
        <f>'生理落果数・生理落果率'!B15</f>
        <v>0</v>
      </c>
      <c r="C8" s="30">
        <f>B8+'生理落果数・生理落果率'!C15</f>
        <v>0</v>
      </c>
      <c r="D8" s="30">
        <f>C8+'生理落果数・生理落果率'!D15</f>
        <v>67</v>
      </c>
      <c r="E8" s="30">
        <f>D8+'生理落果数・生理落果率'!E15</f>
        <v>158</v>
      </c>
      <c r="F8" s="30">
        <f>E8+'生理落果数・生理落果率'!F15</f>
        <v>258</v>
      </c>
      <c r="G8" s="30">
        <f>F8+'生理落果数・生理落果率'!G15</f>
        <v>402</v>
      </c>
      <c r="H8" s="30">
        <f>G8+'生理落果数・生理落果率'!H15</f>
        <v>831</v>
      </c>
      <c r="I8" s="30">
        <f>H8+'生理落果数・生理落果率'!I15</f>
        <v>2498</v>
      </c>
      <c r="J8" s="30">
        <f>I8+'生理落果数・生理落果率'!J15</f>
        <v>2938</v>
      </c>
      <c r="K8" s="30">
        <f>J8+'生理落果数・生理落果率'!K15</f>
        <v>3169</v>
      </c>
      <c r="L8" s="30">
        <f>K8+'生理落果数・生理落果率'!L15</f>
        <v>3331</v>
      </c>
      <c r="M8" s="30">
        <f>L8+'生理落果数・生理落果率'!M15</f>
        <v>3375</v>
      </c>
      <c r="N8" s="30">
        <f>M8+'生理落果数・生理落果率'!N15</f>
        <v>3401</v>
      </c>
      <c r="O8" s="30">
        <f>N8+'生理落果数・生理落果率'!O15</f>
        <v>3422</v>
      </c>
      <c r="P8" s="30">
        <f>O8+'生理落果数・生理落果率'!P15</f>
        <v>3550</v>
      </c>
      <c r="Q8" s="30">
        <f>P8+'生理落果数・生理落果率'!Q15</f>
        <v>3658</v>
      </c>
      <c r="R8" s="30">
        <f>Q8+'生理落果数・生理落果率'!R15</f>
        <v>3721</v>
      </c>
      <c r="S8" s="30">
        <f>R8+'生理落果数・生理落果率'!S15</f>
        <v>3742</v>
      </c>
      <c r="T8" s="30">
        <f>S8+'生理落果数・生理落果率'!T15</f>
        <v>3752</v>
      </c>
      <c r="U8" s="30"/>
      <c r="V8" s="82">
        <v>1994</v>
      </c>
      <c r="W8" s="30">
        <f>'生理落果数・生理落果率'!B14</f>
        <v>0</v>
      </c>
      <c r="X8" s="30">
        <f>W8+'生理落果数・生理落果率'!C14</f>
        <v>0</v>
      </c>
      <c r="Y8" s="30">
        <f>X8+'生理落果数・生理落果率'!D14</f>
        <v>69</v>
      </c>
      <c r="Z8" s="30">
        <f>Y8+'生理落果数・生理落果率'!E14</f>
        <v>671</v>
      </c>
      <c r="AA8" s="30">
        <f>Z8+'生理落果数・生理落果率'!F14</f>
        <v>1655</v>
      </c>
      <c r="AB8" s="30">
        <f>AA8+'生理落果数・生理落果率'!G14</f>
        <v>2550</v>
      </c>
      <c r="AC8" s="30">
        <f>AB8+'生理落果数・生理落果率'!H14</f>
        <v>2750</v>
      </c>
      <c r="AD8" s="30">
        <f>AC8+'生理落果数・生理落果率'!I14</f>
        <v>2843</v>
      </c>
      <c r="AE8" s="30">
        <f>AD8+'生理落果数・生理落果率'!J14</f>
        <v>2875</v>
      </c>
      <c r="AF8" s="30">
        <f>AE8+'生理落果数・生理落果率'!K14</f>
        <v>2885</v>
      </c>
      <c r="AG8" s="30">
        <f>AF8+'生理落果数・生理落果率'!L14</f>
        <v>2899</v>
      </c>
      <c r="AH8" s="30">
        <f>AG8+'生理落果数・生理落果率'!M14</f>
        <v>2906</v>
      </c>
      <c r="AI8" s="30">
        <f>AH8+'生理落果数・生理落果率'!N14</f>
        <v>2906</v>
      </c>
      <c r="AJ8" s="30">
        <f>AI8+'生理落果数・生理落果率'!O14</f>
        <v>2909</v>
      </c>
      <c r="AK8" s="30">
        <f>AJ8+'生理落果数・生理落果率'!P14</f>
        <v>2922</v>
      </c>
      <c r="AL8" s="30">
        <f>AK8+'生理落果数・生理落果率'!Q14</f>
        <v>2961</v>
      </c>
      <c r="AM8" s="30">
        <f>AL8+'生理落果数・生理落果率'!R14</f>
        <v>2986</v>
      </c>
      <c r="AN8" s="30">
        <f>AM8+'生理落果数・生理落果率'!S14</f>
        <v>3014</v>
      </c>
      <c r="AO8" s="30">
        <f>AN8+'生理落果数・生理落果率'!T14</f>
        <v>3017</v>
      </c>
    </row>
    <row r="9" spans="1:41" ht="13.5">
      <c r="A9" s="82">
        <v>1997</v>
      </c>
      <c r="B9" s="30">
        <f>'生理落果数・生理落果率'!B17</f>
        <v>0</v>
      </c>
      <c r="C9" s="30">
        <f>B9+'生理落果数・生理落果率'!C17</f>
        <v>0</v>
      </c>
      <c r="D9" s="30">
        <f>C9+'生理落果数・生理落果率'!D17</f>
        <v>169</v>
      </c>
      <c r="E9" s="30">
        <f>D9+'生理落果数・生理落果率'!E17</f>
        <v>847</v>
      </c>
      <c r="F9" s="30">
        <f>E9+'生理落果数・生理落果率'!F17</f>
        <v>3131</v>
      </c>
      <c r="G9" s="30">
        <f>F9+'生理落果数・生理落果率'!G17</f>
        <v>5152</v>
      </c>
      <c r="H9" s="30">
        <f>G9+'生理落果数・生理落果率'!H17</f>
        <v>5715</v>
      </c>
      <c r="I9" s="30">
        <f>H9+'生理落果数・生理落果率'!I17</f>
        <v>6165</v>
      </c>
      <c r="J9" s="30">
        <f>I9+'生理落果数・生理落果率'!J17</f>
        <v>6204</v>
      </c>
      <c r="K9" s="30">
        <f>J9+'生理落果数・生理落果率'!K17</f>
        <v>6239</v>
      </c>
      <c r="L9" s="30">
        <f>K9+'生理落果数・生理落果率'!L17</f>
        <v>6261</v>
      </c>
      <c r="M9" s="30">
        <f>L9+'生理落果数・生理落果率'!M17</f>
        <v>6267</v>
      </c>
      <c r="N9" s="30">
        <f>M9+'生理落果数・生理落果率'!N17</f>
        <v>6308</v>
      </c>
      <c r="O9" s="30">
        <f>N9+'生理落果数・生理落果率'!O17</f>
        <v>6326</v>
      </c>
      <c r="P9" s="30">
        <f>O9+'生理落果数・生理落果率'!P17</f>
        <v>6339</v>
      </c>
      <c r="Q9" s="30">
        <f>P9+'生理落果数・生理落果率'!Q17</f>
        <v>6350</v>
      </c>
      <c r="R9" s="30">
        <f>Q9+'生理落果数・生理落果率'!R17</f>
        <v>6352</v>
      </c>
      <c r="S9" s="30">
        <f>R9+'生理落果数・生理落果率'!S17</f>
        <v>6352</v>
      </c>
      <c r="T9" s="30">
        <f>S9+'生理落果数・生理落果率'!T17</f>
        <v>6352</v>
      </c>
      <c r="U9" s="30"/>
      <c r="V9" s="82">
        <v>1996</v>
      </c>
      <c r="W9" s="30">
        <f>'生理落果数・生理落果率'!B16</f>
        <v>0</v>
      </c>
      <c r="X9" s="30">
        <f>W9+'生理落果数・生理落果率'!C16</f>
        <v>0</v>
      </c>
      <c r="Y9" s="30">
        <f>X9+'生理落果数・生理落果率'!D16</f>
        <v>0</v>
      </c>
      <c r="Z9" s="30">
        <f>Y9+'生理落果数・生理落果率'!E16</f>
        <v>13</v>
      </c>
      <c r="AA9" s="30">
        <f>Z9+'生理落果数・生理落果率'!F16</f>
        <v>58</v>
      </c>
      <c r="AB9" s="30">
        <f>AA9+'生理落果数・生理落果率'!G16</f>
        <v>128</v>
      </c>
      <c r="AC9" s="30">
        <f>AB9+'生理落果数・生理落果率'!H16</f>
        <v>1649</v>
      </c>
      <c r="AD9" s="30">
        <f>AC9+'生理落果数・生理落果率'!I16</f>
        <v>6868</v>
      </c>
      <c r="AE9" s="30">
        <f>AD9+'生理落果数・生理落果率'!J16</f>
        <v>7685</v>
      </c>
      <c r="AF9" s="30">
        <f>AE9+'生理落果数・生理落果率'!K16</f>
        <v>7842</v>
      </c>
      <c r="AG9" s="30">
        <f>AF9+'生理落果数・生理落果率'!L16</f>
        <v>7895</v>
      </c>
      <c r="AH9" s="30">
        <f>AG9+'生理落果数・生理落果率'!M16</f>
        <v>7998</v>
      </c>
      <c r="AI9" s="30">
        <f>AH9+'生理落果数・生理落果率'!N16</f>
        <v>8128</v>
      </c>
      <c r="AJ9" s="30">
        <f>AI9+'生理落果数・生理落果率'!O16</f>
        <v>8231</v>
      </c>
      <c r="AK9" s="30">
        <f>AJ9+'生理落果数・生理落果率'!P16</f>
        <v>8260</v>
      </c>
      <c r="AL9" s="30">
        <f>AK9+'生理落果数・生理落果率'!Q16</f>
        <v>8272</v>
      </c>
      <c r="AM9" s="30">
        <f>AL9+'生理落果数・生理落果率'!R16</f>
        <v>8285</v>
      </c>
      <c r="AN9" s="30">
        <f>AM9+'生理落果数・生理落果率'!S16</f>
        <v>8288</v>
      </c>
      <c r="AO9" s="30">
        <f>AN9+'生理落果数・生理落果率'!T16</f>
        <v>8288</v>
      </c>
    </row>
    <row r="10" spans="1:41" ht="13.5">
      <c r="A10" s="82">
        <v>1999</v>
      </c>
      <c r="B10" s="30">
        <f>'生理落果数・生理落果率'!B19</f>
        <v>0</v>
      </c>
      <c r="C10" s="30">
        <f>B10+'生理落果数・生理落果率'!C19</f>
        <v>0</v>
      </c>
      <c r="D10" s="30">
        <f>C10+'生理落果数・生理落果率'!D19</f>
        <v>36</v>
      </c>
      <c r="E10" s="30">
        <f>D10+'生理落果数・生理落果率'!E19</f>
        <v>103</v>
      </c>
      <c r="F10" s="30">
        <f>E10+'生理落果数・生理落果率'!F19</f>
        <v>3803</v>
      </c>
      <c r="G10" s="30">
        <f>F10+'生理落果数・生理落果率'!G19</f>
        <v>7679</v>
      </c>
      <c r="H10" s="30">
        <f>G10+'生理落果数・生理落果率'!H19</f>
        <v>8330</v>
      </c>
      <c r="I10" s="30">
        <f>H10+'生理落果数・生理落果率'!I19</f>
        <v>8609</v>
      </c>
      <c r="J10" s="30">
        <f>I10+'生理落果数・生理落果率'!J19</f>
        <v>8908</v>
      </c>
      <c r="K10" s="30">
        <f>J10+'生理落果数・生理落果率'!K19</f>
        <v>9047</v>
      </c>
      <c r="L10" s="30">
        <f>K10+'生理落果数・生理落果率'!L19</f>
        <v>9155</v>
      </c>
      <c r="M10" s="30">
        <f>L10+'生理落果数・生理落果率'!M19</f>
        <v>9286</v>
      </c>
      <c r="N10" s="30">
        <f>M10+'生理落果数・生理落果率'!N19</f>
        <v>9292</v>
      </c>
      <c r="O10" s="30">
        <f>N10+'生理落果数・生理落果率'!O19</f>
        <v>9430</v>
      </c>
      <c r="P10" s="30">
        <f>O10+'生理落果数・生理落果率'!P19</f>
        <v>9448</v>
      </c>
      <c r="Q10" s="30">
        <f>P10+'生理落果数・生理落果率'!Q19</f>
        <v>9453</v>
      </c>
      <c r="R10" s="30">
        <f>Q10+'生理落果数・生理落果率'!R19</f>
        <v>9458</v>
      </c>
      <c r="S10" s="30">
        <f>R10+'生理落果数・生理落果率'!S19</f>
        <v>9460</v>
      </c>
      <c r="T10" s="30">
        <f>S10+'生理落果数・生理落果率'!T19</f>
        <v>9468</v>
      </c>
      <c r="U10" s="30"/>
      <c r="V10" s="82">
        <v>1998</v>
      </c>
      <c r="W10" s="30">
        <f>'生理落果数・生理落果率'!B18</f>
        <v>37</v>
      </c>
      <c r="X10" s="30">
        <f>W10+'生理落果数・生理落果率'!C18</f>
        <v>300</v>
      </c>
      <c r="Y10" s="30">
        <f>X10+'生理落果数・生理落果率'!D18</f>
        <v>1984</v>
      </c>
      <c r="Z10" s="30">
        <f>Y10+'生理落果数・生理落果率'!E18</f>
        <v>4294</v>
      </c>
      <c r="AA10" s="30">
        <f>Z10+'生理落果数・生理落果率'!F18</f>
        <v>4999</v>
      </c>
      <c r="AB10" s="30">
        <f>AA10+'生理落果数・生理落果率'!G18</f>
        <v>5270</v>
      </c>
      <c r="AC10" s="30">
        <f>AB10+'生理落果数・生理落果率'!H18</f>
        <v>5378</v>
      </c>
      <c r="AD10" s="30">
        <f>AC10+'生理落果数・生理落果率'!I18</f>
        <v>5415</v>
      </c>
      <c r="AE10" s="30">
        <f>AD10+'生理落果数・生理落果率'!J18</f>
        <v>5436</v>
      </c>
      <c r="AF10" s="30">
        <f>AE10+'生理落果数・生理落果率'!K18</f>
        <v>5442</v>
      </c>
      <c r="AG10" s="30">
        <f>AF10+'生理落果数・生理落果率'!L18</f>
        <v>5444</v>
      </c>
      <c r="AH10" s="30">
        <f>AG10+'生理落果数・生理落果率'!M18</f>
        <v>5446</v>
      </c>
      <c r="AI10" s="30">
        <f>AH10+'生理落果数・生理落果率'!N18</f>
        <v>5449</v>
      </c>
      <c r="AJ10" s="30">
        <f>AI10+'生理落果数・生理落果率'!O18</f>
        <v>5457</v>
      </c>
      <c r="AK10" s="30">
        <f>AJ10+'生理落果数・生理落果率'!P18</f>
        <v>5463</v>
      </c>
      <c r="AL10" s="30">
        <f>AK10+'生理落果数・生理落果率'!Q18</f>
        <v>5481</v>
      </c>
      <c r="AM10" s="30">
        <f>AL10+'生理落果数・生理落果率'!R18</f>
        <v>5488</v>
      </c>
      <c r="AN10" s="30">
        <f>AM10+'生理落果数・生理落果率'!S18</f>
        <v>5488</v>
      </c>
      <c r="AO10" s="30">
        <f>AN10+'生理落果数・生理落果率'!T18</f>
        <v>5488</v>
      </c>
    </row>
    <row r="11" spans="1:41" ht="13.5">
      <c r="A11" s="82">
        <v>2001</v>
      </c>
      <c r="B11" s="30">
        <f>'生理落果数・生理落果率'!B21</f>
        <v>0</v>
      </c>
      <c r="C11" s="30">
        <f>B11+'生理落果数・生理落果率'!C21</f>
        <v>110</v>
      </c>
      <c r="D11" s="30">
        <f>C11+'生理落果数・生理落果率'!D21</f>
        <v>358</v>
      </c>
      <c r="E11" s="30">
        <f>D11+'生理落果数・生理落果率'!E21</f>
        <v>824</v>
      </c>
      <c r="F11" s="30">
        <f>E11+'生理落果数・生理落果率'!F21</f>
        <v>3936</v>
      </c>
      <c r="G11" s="30">
        <f>F11+'生理落果数・生理落果率'!G21</f>
        <v>10667</v>
      </c>
      <c r="H11" s="30">
        <f>G11+'生理落果数・生理落果率'!H21</f>
        <v>13384</v>
      </c>
      <c r="I11" s="30">
        <f>H11+'生理落果数・生理落果率'!I21</f>
        <v>13918</v>
      </c>
      <c r="J11" s="30">
        <f>I11+'生理落果数・生理落果率'!J21</f>
        <v>14313</v>
      </c>
      <c r="K11" s="30">
        <f>J11+'生理落果数・生理落果率'!K21</f>
        <v>14443</v>
      </c>
      <c r="L11" s="30">
        <f>K11+'生理落果数・生理落果率'!L21</f>
        <v>14570</v>
      </c>
      <c r="M11" s="30">
        <f>L11+'生理落果数・生理落果率'!M21</f>
        <v>14611</v>
      </c>
      <c r="N11" s="30">
        <f>M11+'生理落果数・生理落果率'!N21</f>
        <v>14703</v>
      </c>
      <c r="O11" s="30">
        <f>N11+'生理落果数・生理落果率'!O21</f>
        <v>14757</v>
      </c>
      <c r="P11" s="30">
        <f>O11+'生理落果数・生理落果率'!P21</f>
        <v>14788</v>
      </c>
      <c r="Q11" s="30">
        <f>P11+'生理落果数・生理落果率'!Q21</f>
        <v>14801</v>
      </c>
      <c r="R11" s="30">
        <f>Q11+'生理落果数・生理落果率'!R21</f>
        <v>14802</v>
      </c>
      <c r="S11" s="30">
        <f>R11+'生理落果数・生理落果率'!S21</f>
        <v>14804</v>
      </c>
      <c r="T11" s="30">
        <f>S11+'生理落果数・生理落果率'!T21</f>
        <v>14804</v>
      </c>
      <c r="U11" s="30"/>
      <c r="V11" s="82">
        <v>2000</v>
      </c>
      <c r="W11" s="30">
        <f>'生理落果数・生理落果率'!B20</f>
        <v>0</v>
      </c>
      <c r="X11" s="30">
        <f>W11+'生理落果数・生理落果率'!C20</f>
        <v>0</v>
      </c>
      <c r="Y11" s="30">
        <f>X11+'生理落果数・生理落果率'!D20</f>
        <v>39</v>
      </c>
      <c r="Z11" s="30">
        <f>Y11+'生理落果数・生理落果率'!E20</f>
        <v>162</v>
      </c>
      <c r="AA11" s="30">
        <f>Z11+'生理落果数・生理落果率'!F20</f>
        <v>332</v>
      </c>
      <c r="AB11" s="30">
        <f>AA11+'生理落果数・生理落果率'!G20</f>
        <v>1368</v>
      </c>
      <c r="AC11" s="30">
        <f>AB11+'生理落果数・生理落果率'!H20</f>
        <v>6862</v>
      </c>
      <c r="AD11" s="30">
        <f>AC11+'生理落果数・生理落果率'!I20</f>
        <v>7333</v>
      </c>
      <c r="AE11" s="30">
        <f>AD11+'生理落果数・生理落果率'!J20</f>
        <v>7465</v>
      </c>
      <c r="AF11" s="30">
        <f>AE11+'生理落果数・生理落果率'!K20</f>
        <v>7507</v>
      </c>
      <c r="AG11" s="30">
        <f>AF11+'生理落果数・生理落果率'!L20</f>
        <v>7598</v>
      </c>
      <c r="AH11" s="30">
        <f>AG11+'生理落果数・生理落果率'!M20</f>
        <v>7638</v>
      </c>
      <c r="AI11" s="30">
        <f>AH11+'生理落果数・生理落果率'!N20</f>
        <v>7663</v>
      </c>
      <c r="AJ11" s="30">
        <f>AI11+'生理落果数・生理落果率'!O20</f>
        <v>7724</v>
      </c>
      <c r="AK11" s="30">
        <f>AJ11+'生理落果数・生理落果率'!P20</f>
        <v>7754</v>
      </c>
      <c r="AL11" s="30">
        <f>AK11+'生理落果数・生理落果率'!Q20</f>
        <v>7774</v>
      </c>
      <c r="AM11" s="30">
        <f>AL11+'生理落果数・生理落果率'!R20</f>
        <v>7792</v>
      </c>
      <c r="AN11" s="30">
        <f>AM11+'生理落果数・生理落果率'!S20</f>
        <v>7805</v>
      </c>
      <c r="AO11" s="30">
        <f>AN11+'生理落果数・生理落果率'!T20</f>
        <v>7809</v>
      </c>
    </row>
    <row r="12" spans="1:41" ht="13.5">
      <c r="A12" s="82">
        <v>2003</v>
      </c>
      <c r="B12" s="30">
        <f>'生理落果数・生理落果率'!B23</f>
        <v>0</v>
      </c>
      <c r="C12" s="30">
        <f>B12+'生理落果数・生理落果率'!C23</f>
        <v>0</v>
      </c>
      <c r="D12" s="30">
        <f>C12+'生理落果数・生理落果率'!D23</f>
        <v>229</v>
      </c>
      <c r="E12" s="30">
        <f>D12+'生理落果数・生理落果率'!E23</f>
        <v>589</v>
      </c>
      <c r="F12" s="30">
        <f>E12+'生理落果数・生理落果率'!F23</f>
        <v>1265</v>
      </c>
      <c r="G12" s="30">
        <f>F12+'生理落果数・生理落果率'!G23</f>
        <v>2952</v>
      </c>
      <c r="H12" s="30">
        <f>G12+'生理落果数・生理落果率'!H23</f>
        <v>5465</v>
      </c>
      <c r="I12" s="30">
        <f>H12+'生理落果数・生理落果率'!I23</f>
        <v>7739</v>
      </c>
      <c r="J12" s="30">
        <f>I12+'生理落果数・生理落果率'!J23</f>
        <v>8960</v>
      </c>
      <c r="K12" s="30">
        <f>J12+'生理落果数・生理落果率'!K23</f>
        <v>9212</v>
      </c>
      <c r="L12" s="30">
        <f>K12+'生理落果数・生理落果率'!L23</f>
        <v>9261</v>
      </c>
      <c r="M12" s="30">
        <f>L12+'生理落果数・生理落果率'!M23</f>
        <v>9534</v>
      </c>
      <c r="N12" s="30">
        <f>M12+'生理落果数・生理落果率'!N23</f>
        <v>9608</v>
      </c>
      <c r="O12" s="30">
        <f>N12+'生理落果数・生理落果率'!O23</f>
        <v>9624</v>
      </c>
      <c r="P12" s="30">
        <f>O12+'生理落果数・生理落果率'!P23</f>
        <v>9629</v>
      </c>
      <c r="Q12" s="30">
        <f>P12+'生理落果数・生理落果率'!Q23</f>
        <v>9635</v>
      </c>
      <c r="R12" s="30">
        <f>Q12+'生理落果数・生理落果率'!R23</f>
        <v>9638</v>
      </c>
      <c r="S12" s="30">
        <f>R12+'生理落果数・生理落果率'!S23</f>
        <v>9638</v>
      </c>
      <c r="T12" s="30">
        <f>S12+'生理落果数・生理落果率'!T23</f>
        <v>9638</v>
      </c>
      <c r="U12" s="30"/>
      <c r="V12" s="82">
        <v>2002</v>
      </c>
      <c r="W12" s="30">
        <f>'生理落果数・生理落果率'!B22</f>
        <v>36</v>
      </c>
      <c r="X12" s="30">
        <f>W12+'生理落果数・生理落果率'!C22</f>
        <v>80</v>
      </c>
      <c r="Y12" s="30">
        <f>X12+'生理落果数・生理落果率'!D22</f>
        <v>323</v>
      </c>
      <c r="Z12" s="30">
        <f>Y12+'生理落果数・生理落果率'!E22</f>
        <v>750</v>
      </c>
      <c r="AA12" s="30">
        <f>Z12+'生理落果数・生理落果率'!F22</f>
        <v>935</v>
      </c>
      <c r="AB12" s="30">
        <f>AA12+'生理落果数・生理落果率'!G22</f>
        <v>1185</v>
      </c>
      <c r="AC12" s="30">
        <f>AB12+'生理落果数・生理落果率'!H22</f>
        <v>1217</v>
      </c>
      <c r="AD12" s="30">
        <f>AC12+'生理落果数・生理落果率'!I22</f>
        <v>1237</v>
      </c>
      <c r="AE12" s="30">
        <f>AD12+'生理落果数・生理落果率'!J22</f>
        <v>1249</v>
      </c>
      <c r="AF12" s="30">
        <f>AE12+'生理落果数・生理落果率'!K22</f>
        <v>1257</v>
      </c>
      <c r="AG12" s="30">
        <f>AF12+'生理落果数・生理落果率'!L22</f>
        <v>1263</v>
      </c>
      <c r="AH12" s="30">
        <f>AG12+'生理落果数・生理落果率'!M22</f>
        <v>1266</v>
      </c>
      <c r="AI12" s="30">
        <f>AH12+'生理落果数・生理落果率'!N22</f>
        <v>1266</v>
      </c>
      <c r="AJ12" s="30">
        <f>AI12+'生理落果数・生理落果率'!O22</f>
        <v>1266</v>
      </c>
      <c r="AK12" s="30">
        <f>AJ12+'生理落果数・生理落果率'!P22</f>
        <v>1266</v>
      </c>
      <c r="AL12" s="30">
        <f>AK12+'生理落果数・生理落果率'!Q22</f>
        <v>1266</v>
      </c>
      <c r="AM12" s="30">
        <f>AL12+'生理落果数・生理落果率'!R22</f>
        <v>1266</v>
      </c>
      <c r="AN12" s="30">
        <f>AM12+'生理落果数・生理落果率'!S22</f>
        <v>1266</v>
      </c>
      <c r="AO12" s="30">
        <f>AN12+'生理落果数・生理落果率'!T22</f>
        <v>1266</v>
      </c>
    </row>
    <row r="13" spans="1:41" ht="13.5">
      <c r="A13" s="82">
        <v>2005</v>
      </c>
      <c r="B13" s="30">
        <f>'生理落果数・生理落果率'!B25</f>
        <v>0</v>
      </c>
      <c r="C13" s="30">
        <f>B13+'生理落果数・生理落果率'!C25</f>
        <v>183</v>
      </c>
      <c r="D13" s="30">
        <f>C13+'生理落果数・生理落果率'!D25</f>
        <v>439</v>
      </c>
      <c r="E13" s="30">
        <f>D13+'生理落果数・生理落果率'!E25</f>
        <v>792</v>
      </c>
      <c r="F13" s="30">
        <f>E13+'生理落果数・生理落果率'!F25</f>
        <v>1812</v>
      </c>
      <c r="G13" s="30">
        <f>F13+'生理落果数・生理落果率'!G25</f>
        <v>8062</v>
      </c>
      <c r="H13" s="30">
        <f>G13+'生理落果数・生理落果率'!H25</f>
        <v>9924</v>
      </c>
      <c r="I13" s="30">
        <f>H13+'生理落果数・生理落果率'!I25</f>
        <v>10625</v>
      </c>
      <c r="J13" s="30">
        <f>I13+'生理落果数・生理落果率'!J25</f>
        <v>10944</v>
      </c>
      <c r="K13" s="30">
        <f>J13+'生理落果数・生理落果率'!K25</f>
        <v>11097</v>
      </c>
      <c r="L13" s="30">
        <f>K13+'生理落果数・生理落果率'!L25</f>
        <v>11169</v>
      </c>
      <c r="M13" s="30">
        <f>L13+'生理落果数・生理落果率'!M25</f>
        <v>11185</v>
      </c>
      <c r="N13" s="30">
        <f>M13+'生理落果数・生理落果率'!N25</f>
        <v>11190</v>
      </c>
      <c r="O13" s="30">
        <f>N13+'生理落果数・生理落果率'!O25</f>
        <v>11203</v>
      </c>
      <c r="P13" s="30">
        <f>O13+'生理落果数・生理落果率'!P25</f>
        <v>11251</v>
      </c>
      <c r="Q13" s="30">
        <f>P13+'生理落果数・生理落果率'!Q25</f>
        <v>11253</v>
      </c>
      <c r="R13" s="30">
        <f>Q13+'生理落果数・生理落果率'!R25</f>
        <v>11256</v>
      </c>
      <c r="S13" s="30">
        <f>R13+'生理落果数・生理落果率'!S25</f>
        <v>11256</v>
      </c>
      <c r="T13" s="30">
        <f>S13+'生理落果数・生理落果率'!T25</f>
        <v>11256</v>
      </c>
      <c r="U13" s="30"/>
      <c r="V13" s="82">
        <v>2004</v>
      </c>
      <c r="W13" s="30">
        <f>'生理落果数・生理落果率'!B24</f>
        <v>39</v>
      </c>
      <c r="X13" s="30">
        <f>W13+'生理落果数・生理落果率'!C24</f>
        <v>48</v>
      </c>
      <c r="Y13" s="30">
        <f>X13+'生理落果数・生理落果率'!D24</f>
        <v>61</v>
      </c>
      <c r="Z13" s="30">
        <f>Y13+'生理落果数・生理落果率'!E24</f>
        <v>304</v>
      </c>
      <c r="AA13" s="30">
        <f>Z13+'生理落果数・生理落果率'!F24</f>
        <v>883</v>
      </c>
      <c r="AB13" s="30">
        <f>AA13+'生理落果数・生理落果率'!G24</f>
        <v>1277</v>
      </c>
      <c r="AC13" s="30">
        <f>AB13+'生理落果数・生理落果率'!H24</f>
        <v>1441</v>
      </c>
      <c r="AD13" s="30">
        <f>AC13+'生理落果数・生理落果率'!I24</f>
        <v>1485</v>
      </c>
      <c r="AE13" s="30">
        <f>AD13+'生理落果数・生理落果率'!J24</f>
        <v>1499</v>
      </c>
      <c r="AF13" s="30">
        <f>AE13+'生理落果数・生理落果率'!K24</f>
        <v>1507</v>
      </c>
      <c r="AG13" s="30">
        <f>AF13+'生理落果数・生理落果率'!L24</f>
        <v>1516</v>
      </c>
      <c r="AH13" s="30">
        <f>AG13+'生理落果数・生理落果率'!M24</f>
        <v>1552</v>
      </c>
      <c r="AI13" s="30">
        <f>AH13+'生理落果数・生理落果率'!N24</f>
        <v>1587</v>
      </c>
      <c r="AJ13" s="30">
        <f>AI13+'生理落果数・生理落果率'!O24</f>
        <v>1591</v>
      </c>
      <c r="AK13" s="30">
        <f>AJ13+'生理落果数・生理落果率'!P24</f>
        <v>1596</v>
      </c>
      <c r="AL13" s="30">
        <f>AK13+'生理落果数・生理落果率'!Q24</f>
        <v>1598</v>
      </c>
      <c r="AM13" s="30">
        <f>AL13+'生理落果数・生理落果率'!R24</f>
        <v>1598</v>
      </c>
      <c r="AN13" s="30">
        <f>AM13+'生理落果数・生理落果率'!S24</f>
        <v>1599</v>
      </c>
      <c r="AO13" s="30">
        <f>AN13+'生理落果数・生理落果率'!T24</f>
        <v>1601</v>
      </c>
    </row>
    <row r="14" spans="1:41" ht="13.5">
      <c r="A14" s="82">
        <v>2007</v>
      </c>
      <c r="B14" s="30">
        <f>'生理落果数・生理落果率'!B27</f>
        <v>0</v>
      </c>
      <c r="C14" s="30">
        <f>B14+'生理落果数・生理落果率'!C27</f>
        <v>82</v>
      </c>
      <c r="D14" s="30">
        <f>C14+'生理落果数・生理落果率'!D27</f>
        <v>309</v>
      </c>
      <c r="E14" s="30">
        <f>D14+'生理落果数・生理落果率'!E27</f>
        <v>533</v>
      </c>
      <c r="F14" s="30">
        <f>E14+'生理落果数・生理落果率'!F27</f>
        <v>2630</v>
      </c>
      <c r="G14" s="30">
        <f>F14+'生理落果数・生理落果率'!G27</f>
        <v>10158</v>
      </c>
      <c r="H14" s="30">
        <f>G14+'生理落果数・生理落果率'!H27</f>
        <v>15905</v>
      </c>
      <c r="I14" s="30">
        <f>H14+'生理落果数・生理落果率'!I27</f>
        <v>18392</v>
      </c>
      <c r="J14" s="30">
        <f>I14+'生理落果数・生理落果率'!J27</f>
        <v>18969</v>
      </c>
      <c r="K14" s="30">
        <f>J14+'生理落果数・生理落果率'!K27</f>
        <v>19065</v>
      </c>
      <c r="L14" s="30">
        <f>K14+'生理落果数・生理落果率'!L27</f>
        <v>19322</v>
      </c>
      <c r="M14" s="30">
        <f>L14+'生理落果数・生理落果率'!M27</f>
        <v>19400</v>
      </c>
      <c r="N14" s="30">
        <f>M14+'生理落果数・生理落果率'!N27</f>
        <v>19514</v>
      </c>
      <c r="O14" s="30">
        <f>N14+'生理落果数・生理落果率'!O27</f>
        <v>19625</v>
      </c>
      <c r="P14" s="30">
        <f>O14+'生理落果数・生理落果率'!P27</f>
        <v>19677</v>
      </c>
      <c r="Q14" s="30">
        <f>P14+'生理落果数・生理落果率'!Q27</f>
        <v>19689</v>
      </c>
      <c r="R14" s="30">
        <f>Q14+'生理落果数・生理落果率'!R27</f>
        <v>19693</v>
      </c>
      <c r="S14" s="30">
        <f>R14+'生理落果数・生理落果率'!S27</f>
        <v>19693</v>
      </c>
      <c r="T14" s="30">
        <f>S14+'生理落果数・生理落果率'!T27</f>
        <v>19693</v>
      </c>
      <c r="U14" s="30"/>
      <c r="V14" s="82">
        <v>2006</v>
      </c>
      <c r="W14" s="30">
        <f>'生理落果数・生理落果率'!B26</f>
        <v>0</v>
      </c>
      <c r="X14" s="30">
        <f>W14+'生理落果数・生理落果率'!C26</f>
        <v>0</v>
      </c>
      <c r="Y14" s="30">
        <f>X14+'生理落果数・生理落果率'!D26</f>
        <v>3</v>
      </c>
      <c r="Z14" s="30">
        <f>Y14+'生理落果数・生理落果率'!E26</f>
        <v>15</v>
      </c>
      <c r="AA14" s="30">
        <f>Z14+'生理落果数・生理落果率'!F26</f>
        <v>32</v>
      </c>
      <c r="AB14" s="30">
        <f>AA14+'生理落果数・生理落果率'!G26</f>
        <v>150</v>
      </c>
      <c r="AC14" s="30">
        <f>AB14+'生理落果数・生理落果率'!H26</f>
        <v>1178</v>
      </c>
      <c r="AD14" s="30">
        <f>AC14+'生理落果数・生理落果率'!I26</f>
        <v>1871</v>
      </c>
      <c r="AE14" s="30">
        <f>AD14+'生理落果数・生理落果率'!J26</f>
        <v>1963</v>
      </c>
      <c r="AF14" s="30">
        <f>AE14+'生理落果数・生理落果率'!K26</f>
        <v>2010</v>
      </c>
      <c r="AG14" s="30">
        <f>AF14+'生理落果数・生理落果率'!L26</f>
        <v>2019</v>
      </c>
      <c r="AH14" s="30">
        <f>AG14+'生理落果数・生理落果率'!M26</f>
        <v>2040</v>
      </c>
      <c r="AI14" s="30">
        <f>AH14+'生理落果数・生理落果率'!N26</f>
        <v>2052</v>
      </c>
      <c r="AJ14" s="30">
        <f>AI14+'生理落果数・生理落果率'!O26</f>
        <v>2052</v>
      </c>
      <c r="AK14" s="30">
        <f>AJ14+'生理落果数・生理落果率'!P26</f>
        <v>2053</v>
      </c>
      <c r="AL14" s="30">
        <f>AK14+'生理落果数・生理落果率'!Q26</f>
        <v>2054</v>
      </c>
      <c r="AM14" s="30">
        <f>AL14+'生理落果数・生理落果率'!R26</f>
        <v>2055</v>
      </c>
      <c r="AN14" s="30">
        <f>AM14+'生理落果数・生理落果率'!S26</f>
        <v>2059</v>
      </c>
      <c r="AO14" s="30">
        <f>AN14+'生理落果数・生理落果率'!T26</f>
        <v>2063</v>
      </c>
    </row>
    <row r="15" spans="1:41" ht="13.5">
      <c r="A15" s="82">
        <v>2009</v>
      </c>
      <c r="B15" s="30">
        <f>'生理落果数・生理落果率'!B29</f>
        <v>27</v>
      </c>
      <c r="C15" s="30">
        <f>B15+'生理落果数・生理落果率'!C29</f>
        <v>65</v>
      </c>
      <c r="D15" s="30">
        <f>C15+'生理落果数・生理落果率'!D29</f>
        <v>146</v>
      </c>
      <c r="E15" s="30">
        <f>D15+'生理落果数・生理落果率'!E29</f>
        <v>307</v>
      </c>
      <c r="F15" s="30">
        <f>E15+'生理落果数・生理落果率'!F29</f>
        <v>679</v>
      </c>
      <c r="G15" s="30">
        <f>F15+'生理落果数・生理落果率'!G29</f>
        <v>2496</v>
      </c>
      <c r="H15" s="30">
        <f>G15+'生理落果数・生理落果率'!H29</f>
        <v>7519</v>
      </c>
      <c r="I15" s="30">
        <f>H15+'生理落果数・生理落果率'!I29</f>
        <v>11348</v>
      </c>
      <c r="J15" s="30">
        <f>I15+'生理落果数・生理落果率'!J29</f>
        <v>12450</v>
      </c>
      <c r="K15" s="30">
        <f>J15+'生理落果数・生理落果率'!K29</f>
        <v>12701</v>
      </c>
      <c r="L15" s="30">
        <f>K15+'生理落果数・生理落果率'!L29</f>
        <v>13262</v>
      </c>
      <c r="M15" s="30">
        <f>L15+'生理落果数・生理落果率'!M29</f>
        <v>13413</v>
      </c>
      <c r="N15" s="30">
        <f>M15+'生理落果数・生理落果率'!N29</f>
        <v>13630</v>
      </c>
      <c r="O15" s="30">
        <f>N15+'生理落果数・生理落果率'!O29</f>
        <v>13721</v>
      </c>
      <c r="P15" s="30">
        <f>O15+'生理落果数・生理落果率'!P29</f>
        <v>13760</v>
      </c>
      <c r="Q15" s="30">
        <f>P15+'生理落果数・生理落果率'!Q29</f>
        <v>13762</v>
      </c>
      <c r="R15" s="30">
        <f>Q15+'生理落果数・生理落果率'!R29</f>
        <v>13765</v>
      </c>
      <c r="S15" s="30">
        <f>R15+'生理落果数・生理落果率'!S29</f>
        <v>13767</v>
      </c>
      <c r="T15" s="30">
        <f>S15+'生理落果数・生理落果率'!T29</f>
        <v>13767</v>
      </c>
      <c r="U15" s="30"/>
      <c r="V15" s="82">
        <v>2008</v>
      </c>
      <c r="W15" s="30">
        <f>'生理落果数・生理落果率'!B28</f>
        <v>0</v>
      </c>
      <c r="X15" s="30">
        <f>W15+'生理落果数・生理落果率'!C28</f>
        <v>3</v>
      </c>
      <c r="Y15" s="30">
        <f>X15+'生理落果数・生理落果率'!D28</f>
        <v>26</v>
      </c>
      <c r="Z15" s="30">
        <f>Y15+'生理落果数・生理落果率'!E28</f>
        <v>75</v>
      </c>
      <c r="AA15" s="30">
        <f>Z15+'生理落果数・生理落果率'!F28</f>
        <v>374</v>
      </c>
      <c r="AB15" s="30">
        <f>AA15+'生理落果数・生理落果率'!G28</f>
        <v>1185</v>
      </c>
      <c r="AC15" s="30">
        <f>AB15+'生理落果数・生理落果率'!H28</f>
        <v>2087</v>
      </c>
      <c r="AD15" s="30">
        <f>AC15+'生理落果数・生理落果率'!I28</f>
        <v>2625</v>
      </c>
      <c r="AE15" s="30">
        <f>AD15+'生理落果数・生理落果率'!J28</f>
        <v>2734</v>
      </c>
      <c r="AF15" s="30">
        <f>AE15+'生理落果数・生理落果率'!K28</f>
        <v>2780</v>
      </c>
      <c r="AG15" s="30">
        <f>AF15+'生理落果数・生理落果率'!L28</f>
        <v>2822</v>
      </c>
      <c r="AH15" s="30">
        <f>AG15+'生理落果数・生理落果率'!M28</f>
        <v>2853</v>
      </c>
      <c r="AI15" s="30">
        <f>AH15+'生理落果数・生理落果率'!N28</f>
        <v>2895</v>
      </c>
      <c r="AJ15" s="30">
        <f>AI15+'生理落果数・生理落果率'!O28</f>
        <v>2907</v>
      </c>
      <c r="AK15" s="30">
        <f>AJ15+'生理落果数・生理落果率'!P28</f>
        <v>2913</v>
      </c>
      <c r="AL15" s="30">
        <f>AK15+'生理落果数・生理落果率'!Q28</f>
        <v>2916</v>
      </c>
      <c r="AM15" s="30">
        <f>AL15+'生理落果数・生理落果率'!R28</f>
        <v>2918</v>
      </c>
      <c r="AN15" s="30">
        <f>AM15+'生理落果数・生理落果率'!S28</f>
        <v>2919</v>
      </c>
      <c r="AO15" s="30">
        <f>AN15+'生理落果数・生理落果率'!T28</f>
        <v>2920</v>
      </c>
    </row>
    <row r="16" spans="1:41" ht="13.5">
      <c r="A16" s="82">
        <v>2011</v>
      </c>
      <c r="B16" s="30">
        <f>'生理落果数・生理落果率'!B31</f>
        <v>6</v>
      </c>
      <c r="C16" s="30">
        <f>B16+'生理落果数・生理落果率'!C31</f>
        <v>27</v>
      </c>
      <c r="D16" s="30">
        <f>C16+'生理落果数・生理落果率'!D31</f>
        <v>205</v>
      </c>
      <c r="E16" s="30">
        <f>D16+'生理落果数・生理落果率'!E31</f>
        <v>646</v>
      </c>
      <c r="F16" s="30">
        <f>E16+'生理落果数・生理落果率'!F31</f>
        <v>1268</v>
      </c>
      <c r="G16" s="30">
        <f>F16+'生理落果数・生理落果率'!G31</f>
        <v>2213</v>
      </c>
      <c r="H16" s="30">
        <f>G16+'生理落果数・生理落果率'!H31</f>
        <v>5043</v>
      </c>
      <c r="I16" s="30">
        <f>H16+'生理落果数・生理落果率'!I31</f>
        <v>8213</v>
      </c>
      <c r="J16" s="30">
        <f>I16+'生理落果数・生理落果率'!J31</f>
        <v>9564</v>
      </c>
      <c r="K16" s="30">
        <f>J16+'生理落果数・生理落果率'!K31</f>
        <v>10018</v>
      </c>
      <c r="L16" s="30">
        <f>K16+'生理落果数・生理落果率'!L31</f>
        <v>10528</v>
      </c>
      <c r="M16" s="30">
        <f>L16+'生理落果数・生理落果率'!M31</f>
        <v>10657</v>
      </c>
      <c r="N16" s="30">
        <f>M16+'生理落果数・生理落果率'!N31</f>
        <v>11025</v>
      </c>
      <c r="O16" s="30">
        <f>N16+'生理落果数・生理落果率'!O31</f>
        <v>11297</v>
      </c>
      <c r="P16" s="30">
        <f>O16+'生理落果数・生理落果率'!P31</f>
        <v>11350</v>
      </c>
      <c r="Q16" s="30">
        <f>P16+'生理落果数・生理落果率'!Q31</f>
        <v>11360</v>
      </c>
      <c r="R16" s="30">
        <f>Q16+'生理落果数・生理落果率'!R31</f>
        <v>11363</v>
      </c>
      <c r="S16" s="30">
        <f>R16+'生理落果数・生理落果率'!S31</f>
        <v>11365</v>
      </c>
      <c r="T16" s="30">
        <f>S16+'生理落果数・生理落果率'!T31</f>
        <v>11367</v>
      </c>
      <c r="U16" s="30"/>
      <c r="V16" s="82">
        <v>2010</v>
      </c>
      <c r="W16" s="30">
        <f>'生理落果数・生理落果率'!B30</f>
        <v>27</v>
      </c>
      <c r="X16" s="30">
        <f>W16+'生理落果数・生理落果率'!C30</f>
        <v>71</v>
      </c>
      <c r="Y16" s="30">
        <f>X16+'生理落果数・生理落果率'!D30</f>
        <v>167</v>
      </c>
      <c r="Z16" s="30">
        <f>Y16+'生理落果数・生理落果率'!E30</f>
        <v>269</v>
      </c>
      <c r="AA16" s="30">
        <f>Z16+'生理落果数・生理落果率'!F30</f>
        <v>459</v>
      </c>
      <c r="AB16" s="30">
        <f>AA16+'生理落果数・生理落果率'!G30</f>
        <v>822</v>
      </c>
      <c r="AC16" s="30">
        <f>AB16+'生理落果数・生理落果率'!H30</f>
        <v>2027</v>
      </c>
      <c r="AD16" s="30">
        <f>AC16+'生理落果数・生理落果率'!I30</f>
        <v>3254</v>
      </c>
      <c r="AE16" s="30">
        <f>AD16+'生理落果数・生理落果率'!J30</f>
        <v>4004</v>
      </c>
      <c r="AF16" s="30">
        <f>AE16+'生理落果数・生理落果率'!K30</f>
        <v>4703</v>
      </c>
      <c r="AG16" s="30">
        <f>AF16+'生理落果数・生理落果率'!L30</f>
        <v>4873</v>
      </c>
      <c r="AH16" s="30">
        <f>AG16+'生理落果数・生理落果率'!M30</f>
        <v>4932</v>
      </c>
      <c r="AI16" s="30">
        <f>AH16+'生理落果数・生理落果率'!N30</f>
        <v>5020</v>
      </c>
      <c r="AJ16" s="30">
        <f>AI16+'生理落果数・生理落果率'!O30</f>
        <v>5057</v>
      </c>
      <c r="AK16" s="30">
        <f>AJ16+'生理落果数・生理落果率'!P30</f>
        <v>5094</v>
      </c>
      <c r="AL16" s="30">
        <f>AK16+'生理落果数・生理落果率'!Q30</f>
        <v>5153</v>
      </c>
      <c r="AM16" s="30">
        <f>AL16+'生理落果数・生理落果率'!R30</f>
        <v>5170</v>
      </c>
      <c r="AN16" s="30">
        <f>AM16+'生理落果数・生理落果率'!S30</f>
        <v>5173</v>
      </c>
      <c r="AO16" s="30">
        <f>AN16+'生理落果数・生理落果率'!T30</f>
        <v>5177</v>
      </c>
    </row>
    <row r="17" spans="1:41" ht="13.5">
      <c r="A17" s="82">
        <v>2013</v>
      </c>
      <c r="B17" s="30">
        <f>'生理落果数・生理落果率'!B33</f>
        <v>10</v>
      </c>
      <c r="C17" s="30">
        <f>B17+'生理落果数・生理落果率'!C33</f>
        <v>93</v>
      </c>
      <c r="D17" s="30">
        <f>C17+'生理落果数・生理落果率'!D33</f>
        <v>252</v>
      </c>
      <c r="E17" s="30">
        <f>D17+'生理落果数・生理落果率'!E33</f>
        <v>1096</v>
      </c>
      <c r="F17" s="30">
        <f>E17+'生理落果数・生理落果率'!F33</f>
        <v>1719</v>
      </c>
      <c r="G17" s="30">
        <f>F17+'生理落果数・生理落果率'!G33</f>
        <v>3458</v>
      </c>
      <c r="H17" s="30">
        <f>G17+'生理落果数・生理落果率'!H33</f>
        <v>12861</v>
      </c>
      <c r="I17" s="30">
        <f>H17+'生理落果数・生理落果率'!I33</f>
        <v>16032</v>
      </c>
      <c r="J17" s="30">
        <f>I17+'生理落果数・生理落果率'!J33</f>
        <v>17068</v>
      </c>
      <c r="K17" s="30">
        <f>J17+'生理落果数・生理落果率'!K33</f>
        <v>17479</v>
      </c>
      <c r="L17" s="30">
        <f>K17+'生理落果数・生理落果率'!L33</f>
        <v>18396</v>
      </c>
      <c r="M17" s="30">
        <f>L17+'生理落果数・生理落果率'!M33</f>
        <v>18678</v>
      </c>
      <c r="N17" s="30">
        <f>M17+'生理落果数・生理落果率'!N33</f>
        <v>18814</v>
      </c>
      <c r="O17" s="30">
        <f>N17+'生理落果数・生理落果率'!O33</f>
        <v>18822</v>
      </c>
      <c r="P17" s="30">
        <f>O17+'生理落果数・生理落果率'!P33</f>
        <v>18830</v>
      </c>
      <c r="Q17" s="30">
        <f>P17+'生理落果数・生理落果率'!Q33</f>
        <v>18837</v>
      </c>
      <c r="R17" s="30">
        <f>Q17+'生理落果数・生理落果率'!R33</f>
        <v>18839</v>
      </c>
      <c r="S17" s="30">
        <f>R17+'生理落果数・生理落果率'!S33</f>
        <v>18839</v>
      </c>
      <c r="T17" s="30">
        <f>S17+'生理落果数・生理落果率'!T33</f>
        <v>18841</v>
      </c>
      <c r="U17" s="30"/>
      <c r="V17" s="82">
        <v>2012</v>
      </c>
      <c r="W17" s="30">
        <f>'生理落果数・生理落果率'!B32</f>
        <v>0</v>
      </c>
      <c r="X17" s="30">
        <f>W17+'生理落果数・生理落果率'!C32</f>
        <v>23</v>
      </c>
      <c r="Y17" s="30">
        <f>X17+'生理落果数・生理落果率'!D32</f>
        <v>121</v>
      </c>
      <c r="Z17" s="30">
        <f>Y17+'生理落果数・生理落果率'!E32</f>
        <v>330</v>
      </c>
      <c r="AA17" s="30">
        <f>Z17+'生理落果数・生理落果率'!F32</f>
        <v>585</v>
      </c>
      <c r="AB17" s="30">
        <f>AA17+'生理落果数・生理落果率'!G32</f>
        <v>1191</v>
      </c>
      <c r="AC17" s="30">
        <f>AB17+'生理落果数・生理落果率'!H32</f>
        <v>2842</v>
      </c>
      <c r="AD17" s="30">
        <f>AC17+'生理落果数・生理落果率'!I32</f>
        <v>3935</v>
      </c>
      <c r="AE17" s="30">
        <f>AD17+'生理落果数・生理落果率'!J32</f>
        <v>4633</v>
      </c>
      <c r="AF17" s="30">
        <f>AE17+'生理落果数・生理落果率'!K32</f>
        <v>5186</v>
      </c>
      <c r="AG17" s="30">
        <f>AF17+'生理落果数・生理落果率'!L32</f>
        <v>5583</v>
      </c>
      <c r="AH17" s="30">
        <f>AG17+'生理落果数・生理落果率'!M32</f>
        <v>5714</v>
      </c>
      <c r="AI17" s="30">
        <f>AH17+'生理落果数・生理落果率'!N32</f>
        <v>5859</v>
      </c>
      <c r="AJ17" s="30">
        <f>AI17+'生理落果数・生理落果率'!O32</f>
        <v>5945</v>
      </c>
      <c r="AK17" s="30">
        <f>AJ17+'生理落果数・生理落果率'!P32</f>
        <v>5996</v>
      </c>
      <c r="AL17" s="30">
        <f>AK17+'生理落果数・生理落果率'!Q32</f>
        <v>6007</v>
      </c>
      <c r="AM17" s="30">
        <f>AL17+'生理落果数・生理落果率'!R32</f>
        <v>6019</v>
      </c>
      <c r="AN17" s="30">
        <f>AM17+'生理落果数・生理落果率'!S32</f>
        <v>6031</v>
      </c>
      <c r="AO17" s="30">
        <f>AN17+'生理落果数・生理落果率'!T32</f>
        <v>6032</v>
      </c>
    </row>
    <row r="18" spans="1:41" ht="13.5">
      <c r="A18" s="82">
        <v>2015</v>
      </c>
      <c r="B18" s="30">
        <f>'生理落果数・生理落果率'!B35</f>
        <v>374</v>
      </c>
      <c r="C18" s="30">
        <f>B18+'生理落果数・生理落果率'!C35</f>
        <v>898</v>
      </c>
      <c r="D18" s="30">
        <f>C18+'生理落果数・生理落果率'!D35</f>
        <v>1684</v>
      </c>
      <c r="E18" s="30">
        <f>D18+'生理落果数・生理落果率'!E35</f>
        <v>3468</v>
      </c>
      <c r="F18" s="30">
        <f>E18+'生理落果数・生理落果率'!F35</f>
        <v>5066</v>
      </c>
      <c r="G18" s="30">
        <f>F18+'生理落果数・生理落果率'!G35</f>
        <v>11492</v>
      </c>
      <c r="H18" s="30">
        <f>G18+'生理落果数・生理落果率'!H35</f>
        <v>14404</v>
      </c>
      <c r="I18" s="30">
        <f>H18+'生理落果数・生理落果率'!I35</f>
        <v>15435</v>
      </c>
      <c r="J18" s="30">
        <f>I18+'生理落果数・生理落果率'!J35</f>
        <v>15460</v>
      </c>
      <c r="K18" s="30">
        <f>J18+'生理落果数・生理落果率'!K35</f>
        <v>15529</v>
      </c>
      <c r="L18" s="30">
        <f>K18+'生理落果数・生理落果率'!L35</f>
        <v>15561</v>
      </c>
      <c r="M18" s="30">
        <f>L18+'生理落果数・生理落果率'!M35</f>
        <v>15580</v>
      </c>
      <c r="N18" s="30">
        <f>M18+'生理落果数・生理落果率'!N35</f>
        <v>15599</v>
      </c>
      <c r="O18" s="30">
        <f>N18+'生理落果数・生理落果率'!O35</f>
        <v>15622</v>
      </c>
      <c r="P18" s="30">
        <f>O18+'生理落果数・生理落果率'!P35</f>
        <v>15635</v>
      </c>
      <c r="Q18" s="30">
        <f>P18+'生理落果数・生理落果率'!Q35</f>
        <v>15646</v>
      </c>
      <c r="R18" s="30">
        <f>Q18+'生理落果数・生理落果率'!R35</f>
        <v>15653</v>
      </c>
      <c r="S18" s="30">
        <f>R18+'生理落果数・生理落果率'!S35</f>
        <v>15657</v>
      </c>
      <c r="T18" s="30">
        <f>S18+'生理落果数・生理落果率'!T35</f>
        <v>15664</v>
      </c>
      <c r="U18" s="30"/>
      <c r="V18" s="82">
        <v>2014</v>
      </c>
      <c r="W18" s="30">
        <f>'生理落果数・生理落果率'!B34</f>
        <v>26</v>
      </c>
      <c r="X18" s="30">
        <f>W18+'生理落果数・生理落果率'!C34</f>
        <v>66</v>
      </c>
      <c r="Y18" s="30">
        <f>X18+'生理落果数・生理落果率'!D34</f>
        <v>240</v>
      </c>
      <c r="Z18" s="30">
        <f>Y18+'生理落果数・生理落果率'!E34</f>
        <v>495</v>
      </c>
      <c r="AA18" s="30">
        <f>Z18+'生理落果数・生理落果率'!F34</f>
        <v>823</v>
      </c>
      <c r="AB18" s="30">
        <f>AA18+'生理落果数・生理落果率'!G34</f>
        <v>984</v>
      </c>
      <c r="AC18" s="30">
        <f>AB18+'生理落果数・生理落果率'!H34</f>
        <v>2626</v>
      </c>
      <c r="AD18" s="30">
        <f>AC18+'生理落果数・生理落果率'!I34</f>
        <v>8337</v>
      </c>
      <c r="AE18" s="30">
        <f>AD18+'生理落果数・生理落果率'!J34</f>
        <v>9981</v>
      </c>
      <c r="AF18" s="30">
        <f>AE18+'生理落果数・生理落果率'!K34</f>
        <v>10466</v>
      </c>
      <c r="AG18" s="30">
        <f>AF18+'生理落果数・生理落果率'!L34</f>
        <v>10815</v>
      </c>
      <c r="AH18" s="30">
        <f>AG18+'生理落果数・生理落果率'!M34</f>
        <v>10924</v>
      </c>
      <c r="AI18" s="30">
        <f>AH18+'生理落果数・生理落果率'!N34</f>
        <v>10977</v>
      </c>
      <c r="AJ18" s="30">
        <f>AI18+'生理落果数・生理落果率'!O34</f>
        <v>11051</v>
      </c>
      <c r="AK18" s="30">
        <f>AJ18+'生理落果数・生理落果率'!P34</f>
        <v>11121</v>
      </c>
      <c r="AL18" s="30">
        <f>AK18+'生理落果数・生理落果率'!Q34</f>
        <v>11385</v>
      </c>
      <c r="AM18" s="30">
        <f>AL18+'生理落果数・生理落果率'!R34</f>
        <v>11639</v>
      </c>
      <c r="AN18" s="30">
        <f>AM18+'生理落果数・生理落果率'!S34</f>
        <v>11704</v>
      </c>
      <c r="AO18" s="30">
        <f>AN18+'生理落果数・生理落果率'!T34</f>
        <v>11711</v>
      </c>
    </row>
    <row r="19" spans="1:41" ht="13.5">
      <c r="A19" s="82">
        <v>2018</v>
      </c>
      <c r="B19" s="30">
        <f>'生理落果数・生理落果率'!B38</f>
        <v>5</v>
      </c>
      <c r="C19" s="30">
        <f>B19+'生理落果数・生理落果率'!C38</f>
        <v>24</v>
      </c>
      <c r="D19" s="30">
        <f>C19+'生理落果数・生理落果率'!D38</f>
        <v>68</v>
      </c>
      <c r="E19" s="30">
        <f>D19+'生理落果数・生理落果率'!E38</f>
        <v>181</v>
      </c>
      <c r="F19" s="30">
        <f>E19+'生理落果数・生理落果率'!F38</f>
        <v>1946</v>
      </c>
      <c r="G19" s="30">
        <f>F19+'生理落果数・生理落果率'!G38</f>
        <v>4160</v>
      </c>
      <c r="H19" s="30">
        <f>G19+'生理落果数・生理落果率'!H38</f>
        <v>5269</v>
      </c>
      <c r="I19" s="30">
        <f>H19+'生理落果数・生理落果率'!I38</f>
        <v>5634</v>
      </c>
      <c r="J19" s="30">
        <f>I19+'生理落果数・生理落果率'!J38</f>
        <v>5781</v>
      </c>
      <c r="K19" s="30">
        <f>J19+'生理落果数・生理落果率'!K38</f>
        <v>5825</v>
      </c>
      <c r="L19" s="30">
        <f>K19+'生理落果数・生理落果率'!L38</f>
        <v>5840</v>
      </c>
      <c r="M19" s="30">
        <f>L19+'生理落果数・生理落果率'!M38</f>
        <v>5852</v>
      </c>
      <c r="N19" s="30">
        <f>M19+'生理落果数・生理落果率'!N38</f>
        <v>5874</v>
      </c>
      <c r="O19" s="30">
        <f>N19+'生理落果数・生理落果率'!O38</f>
        <v>5885</v>
      </c>
      <c r="P19" s="30">
        <f>O19+'生理落果数・生理落果率'!P38</f>
        <v>5896</v>
      </c>
      <c r="Q19" s="30">
        <f>P19+'生理落果数・生理落果率'!Q38</f>
        <v>5911</v>
      </c>
      <c r="R19" s="30">
        <f>Q19+'生理落果数・生理落果率'!R38</f>
        <v>5919</v>
      </c>
      <c r="S19" s="30">
        <f>R19+'生理落果数・生理落果率'!S38</f>
        <v>5919</v>
      </c>
      <c r="T19" s="30">
        <f>S19+'生理落果数・生理落果率'!T38</f>
        <v>5920</v>
      </c>
      <c r="V19" s="82">
        <v>2016</v>
      </c>
      <c r="W19" s="30">
        <f>'生理落果数・生理落果率'!B36</f>
        <v>66</v>
      </c>
      <c r="X19" s="30">
        <f>W19+'生理落果数・生理落果率'!C36</f>
        <v>198</v>
      </c>
      <c r="Y19" s="30">
        <f>X19+'生理落果数・生理落果率'!D36</f>
        <v>435</v>
      </c>
      <c r="Z19" s="30">
        <f>Y19+'生理落果数・生理落果率'!E36</f>
        <v>1248</v>
      </c>
      <c r="AA19" s="30">
        <f>Z19+'生理落果数・生理落果率'!F36</f>
        <v>2898</v>
      </c>
      <c r="AB19" s="30">
        <f>AA19+'生理落果数・生理落果率'!G36</f>
        <v>5869</v>
      </c>
      <c r="AC19" s="30">
        <f>AB19+'生理落果数・生理落果率'!H36</f>
        <v>7261</v>
      </c>
      <c r="AD19" s="30">
        <f>AC19+'生理落果数・生理落果率'!I36</f>
        <v>7789</v>
      </c>
      <c r="AE19" s="30">
        <f>AD19+'生理落果数・生理落果率'!J36</f>
        <v>7976</v>
      </c>
      <c r="AF19" s="30">
        <f>AE19+'生理落果数・生理落果率'!K36</f>
        <v>8008</v>
      </c>
      <c r="AG19" s="30">
        <f>AF19+'生理落果数・生理落果率'!L36</f>
        <v>8074</v>
      </c>
      <c r="AH19" s="30">
        <f>AG19+'生理落果数・生理落果率'!M36</f>
        <v>8141</v>
      </c>
      <c r="AI19" s="30">
        <f>AH19+'生理落果数・生理落果率'!N36</f>
        <v>8190</v>
      </c>
      <c r="AJ19" s="30">
        <f>AI19+'生理落果数・生理落果率'!O36</f>
        <v>8212</v>
      </c>
      <c r="AK19" s="30">
        <f>AJ19+'生理落果数・生理落果率'!P36</f>
        <v>8219</v>
      </c>
      <c r="AL19" s="30">
        <f>AK19+'生理落果数・生理落果率'!Q36</f>
        <v>8222</v>
      </c>
      <c r="AM19" s="30">
        <f>AL19+'生理落果数・生理落果率'!R36</f>
        <v>8224</v>
      </c>
      <c r="AN19" s="30">
        <f>AM19+'生理落果数・生理落果率'!S36</f>
        <v>8227</v>
      </c>
      <c r="AO19" s="30">
        <f>AN19+'生理落果数・生理落果率'!T36</f>
        <v>8229</v>
      </c>
    </row>
    <row r="20" spans="1:41" ht="13.5">
      <c r="A20" s="82">
        <v>2020</v>
      </c>
      <c r="B20" s="30">
        <f>'積算'!B13</f>
        <v>31</v>
      </c>
      <c r="C20" s="30">
        <f>'積算'!C13</f>
        <v>167</v>
      </c>
      <c r="D20" s="30">
        <f>'積算'!D13</f>
        <v>317</v>
      </c>
      <c r="E20" s="30">
        <f>'積算'!E13</f>
        <v>483</v>
      </c>
      <c r="F20" s="30">
        <f>'積算'!F13</f>
        <v>2113</v>
      </c>
      <c r="G20" s="30">
        <f>'積算'!G13</f>
        <v>7320</v>
      </c>
      <c r="H20" s="30">
        <f>'積算'!H13</f>
        <v>13303</v>
      </c>
      <c r="I20" s="30">
        <f>'積算'!I13</f>
        <v>15275</v>
      </c>
      <c r="J20" s="30">
        <f>'積算'!J13</f>
        <v>15722</v>
      </c>
      <c r="K20" s="30">
        <f>'積算'!K13</f>
        <v>15940</v>
      </c>
      <c r="L20" s="30">
        <f>'積算'!L13</f>
        <v>16224</v>
      </c>
      <c r="M20" s="30">
        <f>'積算'!M13</f>
        <v>16377</v>
      </c>
      <c r="N20" s="30">
        <f>'積算'!N13</f>
        <v>16443</v>
      </c>
      <c r="O20" s="30">
        <f>'積算'!O13</f>
        <v>16466</v>
      </c>
      <c r="P20" s="30">
        <f>'積算'!P13</f>
        <v>16475</v>
      </c>
      <c r="Q20" s="30">
        <f>'積算'!Q13</f>
        <v>16478</v>
      </c>
      <c r="R20" s="30">
        <f>'積算'!R13</f>
        <v>16490</v>
      </c>
      <c r="S20" s="30">
        <f>'積算'!S13</f>
        <v>16494</v>
      </c>
      <c r="T20" s="30">
        <f>'積算'!T13</f>
        <v>16498</v>
      </c>
      <c r="V20" s="82">
        <v>2017</v>
      </c>
      <c r="W20" s="30">
        <f>'生理落果数・生理落果率'!B37</f>
        <v>2</v>
      </c>
      <c r="X20" s="30">
        <f>W20+'生理落果数・生理落果率'!C37</f>
        <v>8</v>
      </c>
      <c r="Y20" s="30">
        <f>X20+'生理落果数・生理落果率'!D37</f>
        <v>47</v>
      </c>
      <c r="Z20" s="30">
        <f>Y20+'生理落果数・生理落果率'!E37</f>
        <v>169</v>
      </c>
      <c r="AA20" s="30">
        <f>Z20+'生理落果数・生理落果率'!F37</f>
        <v>483</v>
      </c>
      <c r="AB20" s="30">
        <f>AA20+'生理落果数・生理落果率'!G37</f>
        <v>1624</v>
      </c>
      <c r="AC20" s="30">
        <f>AB20+'生理落果数・生理落果率'!H37</f>
        <v>2441</v>
      </c>
      <c r="AD20" s="30">
        <f>AC20+'生理落果数・生理落果率'!I37</f>
        <v>2950</v>
      </c>
      <c r="AE20" s="30">
        <f>AD20+'生理落果数・生理落果率'!J37</f>
        <v>3118</v>
      </c>
      <c r="AF20" s="30">
        <f>AE20+'生理落果数・生理落果率'!K37</f>
        <v>3171</v>
      </c>
      <c r="AG20" s="30">
        <f>AF20+'生理落果数・生理落果率'!L37</f>
        <v>3214</v>
      </c>
      <c r="AH20" s="30">
        <f>AG20+'生理落果数・生理落果率'!M37</f>
        <v>3250</v>
      </c>
      <c r="AI20" s="30">
        <f>AH20+'生理落果数・生理落果率'!N37</f>
        <v>3260</v>
      </c>
      <c r="AJ20" s="30">
        <f>AI20+'生理落果数・生理落果率'!O37</f>
        <v>3266</v>
      </c>
      <c r="AK20" s="30">
        <f>AJ20+'生理落果数・生理落果率'!P37</f>
        <v>3271</v>
      </c>
      <c r="AL20" s="30">
        <f>AK20+'生理落果数・生理落果率'!Q37</f>
        <v>3273</v>
      </c>
      <c r="AM20" s="30">
        <f>AL20+'生理落果数・生理落果率'!R37</f>
        <v>3275</v>
      </c>
      <c r="AN20" s="30">
        <f>AM20+'生理落果数・生理落果率'!S37</f>
        <v>3281</v>
      </c>
      <c r="AO20" s="30">
        <f>AN20+'生理落果数・生理落果率'!T37</f>
        <v>3284</v>
      </c>
    </row>
    <row r="21" spans="1:41" ht="13.5">
      <c r="A21" s="82">
        <v>2022</v>
      </c>
      <c r="B21" s="30">
        <f>'積算'!B15</f>
        <v>140</v>
      </c>
      <c r="C21" s="30">
        <f>'積算'!C15</f>
        <v>190</v>
      </c>
      <c r="D21" s="30">
        <f>'積算'!D15</f>
        <v>284</v>
      </c>
      <c r="E21" s="30">
        <f>'積算'!E15</f>
        <v>473</v>
      </c>
      <c r="F21" s="30">
        <f>'積算'!F15</f>
        <v>966</v>
      </c>
      <c r="G21" s="30">
        <f>'積算'!G15</f>
        <v>3788</v>
      </c>
      <c r="H21" s="30">
        <f>'積算'!H15</f>
        <v>5857</v>
      </c>
      <c r="I21" s="30">
        <f>'積算'!I15</f>
        <v>7338</v>
      </c>
      <c r="J21" s="30">
        <f>'積算'!J15</f>
        <v>8166</v>
      </c>
      <c r="K21" s="30">
        <f>'積算'!K15</f>
        <v>8509</v>
      </c>
      <c r="L21" s="30">
        <f>'積算'!L15</f>
        <v>8627</v>
      </c>
      <c r="M21" s="30">
        <f>'積算'!M15</f>
        <v>8990</v>
      </c>
      <c r="N21" s="30">
        <f>'積算'!N15</f>
        <v>9277</v>
      </c>
      <c r="O21" s="30">
        <f>'積算'!O15</f>
        <v>9477</v>
      </c>
      <c r="P21" s="30">
        <f>'積算'!P15</f>
        <v>9640</v>
      </c>
      <c r="Q21" s="30">
        <f>'積算'!Q15</f>
        <v>9712</v>
      </c>
      <c r="R21" s="30">
        <f>'積算'!R15</f>
        <v>9720</v>
      </c>
      <c r="S21" s="30">
        <f>'積算'!S15</f>
        <v>9722</v>
      </c>
      <c r="T21" s="30">
        <f>'積算'!T15</f>
        <v>9727</v>
      </c>
      <c r="U21" s="30"/>
      <c r="V21" s="82">
        <f>'積算'!A12</f>
        <v>2019</v>
      </c>
      <c r="W21">
        <f>'積算'!B12</f>
        <v>66</v>
      </c>
      <c r="X21">
        <f>'積算'!C12</f>
        <v>151</v>
      </c>
      <c r="Y21">
        <f>'積算'!D12</f>
        <v>306</v>
      </c>
      <c r="Z21">
        <f>'積算'!E12</f>
        <v>414</v>
      </c>
      <c r="AA21">
        <f>'積算'!F12</f>
        <v>2115</v>
      </c>
      <c r="AB21">
        <f>'積算'!G12</f>
        <v>4497</v>
      </c>
      <c r="AC21">
        <f>'積算'!H12</f>
        <v>7061</v>
      </c>
      <c r="AD21">
        <f>'積算'!I12</f>
        <v>8085</v>
      </c>
      <c r="AE21">
        <f>'積算'!J12</f>
        <v>8256</v>
      </c>
      <c r="AF21">
        <f>'積算'!K12</f>
        <v>8417</v>
      </c>
      <c r="AG21">
        <f>'積算'!L12</f>
        <v>8537</v>
      </c>
      <c r="AH21">
        <f>'積算'!M12</f>
        <v>8558</v>
      </c>
      <c r="AI21">
        <f>'積算'!N12</f>
        <v>8598</v>
      </c>
      <c r="AJ21">
        <f>'積算'!O12</f>
        <v>8625</v>
      </c>
      <c r="AK21">
        <f>'積算'!P12</f>
        <v>8663</v>
      </c>
      <c r="AL21">
        <f>'積算'!Q12</f>
        <v>8667</v>
      </c>
      <c r="AM21">
        <f>'積算'!R12</f>
        <v>8667</v>
      </c>
      <c r="AN21">
        <f>'積算'!S12</f>
        <v>8667</v>
      </c>
      <c r="AO21">
        <f>'積算'!T12</f>
        <v>8669</v>
      </c>
    </row>
    <row r="22" spans="21:41" ht="13.5">
      <c r="U22" s="30"/>
      <c r="V22" s="82">
        <v>2021</v>
      </c>
      <c r="W22">
        <f>'積算'!B14</f>
        <v>65</v>
      </c>
      <c r="X22">
        <f>'積算'!C14</f>
        <v>120</v>
      </c>
      <c r="Y22">
        <f>'積算'!D14</f>
        <v>194</v>
      </c>
      <c r="Z22">
        <f>'積算'!E14</f>
        <v>296</v>
      </c>
      <c r="AA22">
        <f>'積算'!F14</f>
        <v>675</v>
      </c>
      <c r="AB22">
        <f>'積算'!G14</f>
        <v>2365</v>
      </c>
      <c r="AC22">
        <f>'積算'!H14</f>
        <v>4668</v>
      </c>
      <c r="AD22">
        <f>'積算'!I14</f>
        <v>5110</v>
      </c>
      <c r="AE22">
        <f>'積算'!J14</f>
        <v>5327</v>
      </c>
      <c r="AF22">
        <f>'積算'!K14</f>
        <v>5505</v>
      </c>
      <c r="AG22">
        <f>'積算'!L14</f>
        <v>5596</v>
      </c>
      <c r="AH22">
        <f>'積算'!M14</f>
        <v>5649</v>
      </c>
      <c r="AI22">
        <f>'積算'!N14</f>
        <v>5682</v>
      </c>
      <c r="AJ22">
        <f>'積算'!O14</f>
        <v>5707</v>
      </c>
      <c r="AK22">
        <f>'積算'!P14</f>
        <v>5767</v>
      </c>
      <c r="AL22">
        <f>'積算'!Q14</f>
        <v>5808</v>
      </c>
      <c r="AM22">
        <f>'積算'!R14</f>
        <v>5815</v>
      </c>
      <c r="AN22">
        <f>'積算'!S14</f>
        <v>5818</v>
      </c>
      <c r="AO22">
        <f>'積算'!T14</f>
        <v>5819</v>
      </c>
    </row>
    <row r="23" spans="21:41" ht="13.5">
      <c r="U23" s="30"/>
      <c r="V23" s="82">
        <v>2023</v>
      </c>
      <c r="W23">
        <f>'積算'!B16</f>
        <v>59</v>
      </c>
      <c r="X23">
        <f>'積算'!C16</f>
        <v>113</v>
      </c>
      <c r="Y23">
        <f>'積算'!D16</f>
        <v>210</v>
      </c>
      <c r="Z23">
        <f>'積算'!E16</f>
        <v>485</v>
      </c>
      <c r="AA23">
        <f>'積算'!F16</f>
        <v>2401</v>
      </c>
      <c r="AB23">
        <f>'積算'!G16</f>
        <v>5123</v>
      </c>
      <c r="AC23">
        <f>'積算'!H16</f>
        <v>6269</v>
      </c>
      <c r="AD23">
        <f>'積算'!I16</f>
        <v>6819</v>
      </c>
      <c r="AE23">
        <f>'積算'!J16</f>
        <v>7237</v>
      </c>
      <c r="AF23">
        <f>'積算'!K16</f>
        <v>7477</v>
      </c>
      <c r="AG23">
        <f>'積算'!L16</f>
        <v>7508</v>
      </c>
      <c r="AH23">
        <f>'積算'!M16</f>
        <v>7521</v>
      </c>
      <c r="AI23">
        <f>'積算'!N16</f>
        <v>7535</v>
      </c>
      <c r="AJ23">
        <f>'積算'!O16</f>
        <v>7559</v>
      </c>
      <c r="AK23">
        <f>'積算'!P16</f>
        <v>7577</v>
      </c>
      <c r="AL23">
        <f>'積算'!Q16</f>
        <v>7591</v>
      </c>
      <c r="AM23">
        <f>'積算'!R16</f>
        <v>7596</v>
      </c>
      <c r="AN23">
        <f>'積算'!S16</f>
        <v>7600</v>
      </c>
      <c r="AO23">
        <f>'積算'!T16</f>
        <v>7601</v>
      </c>
    </row>
    <row r="24" ht="13.5">
      <c r="U24" s="30"/>
    </row>
    <row r="25" ht="13.5">
      <c r="U25" s="30"/>
    </row>
  </sheetData>
  <sheetProtection/>
  <printOptions/>
  <pageMargins left="0.75" right="0.75" top="0.69" bottom="0.68" header="0.512" footer="0.51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2012-06-25T05:06:15Z</cp:lastPrinted>
  <dcterms:created xsi:type="dcterms:W3CDTF">2001-05-22T10:03:09Z</dcterms:created>
  <dcterms:modified xsi:type="dcterms:W3CDTF">2023-07-31T07:14:44Z</dcterms:modified>
  <cp:category/>
  <cp:version/>
  <cp:contentType/>
  <cp:contentStatus/>
</cp:coreProperties>
</file>