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75" windowWidth="7560" windowHeight="8160" activeTab="0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\a" localSheetId="1">'率'!$S$1:$S$4</definedName>
    <definedName name="\a">'実数'!$Z$1:$Z$4</definedName>
    <definedName name="\p" localSheetId="1">'率'!$S$1:$S$4</definedName>
    <definedName name="\p">'実数'!$Z$1:$Z$4</definedName>
    <definedName name="A" localSheetId="1">'率'!$S$1:$S$4</definedName>
    <definedName name="A">'実数'!$Z$1:$Z$4</definedName>
    <definedName name="_xlnm.Print_Area" localSheetId="0">'実数'!$A$1:$Y$46</definedName>
    <definedName name="_xlnm.Print_Area" localSheetId="1">'率'!$A$1:$Q$46</definedName>
    <definedName name="Print_Area_MI" localSheetId="0">'実数'!$A$1:$K$45</definedName>
    <definedName name="Print_Area_MI" localSheetId="1">'率'!$A$1:$D$45</definedName>
  </definedNames>
  <calcPr fullCalcOnLoad="1"/>
</workbook>
</file>

<file path=xl/sharedStrings.xml><?xml version="1.0" encoding="utf-8"?>
<sst xmlns="http://schemas.openxmlformats.org/spreadsheetml/2006/main" count="418" uniqueCount="104">
  <si>
    <t>（その１）</t>
  </si>
  <si>
    <t>（その２）</t>
  </si>
  <si>
    <t>総数</t>
  </si>
  <si>
    <t>男</t>
  </si>
  <si>
    <t>女</t>
  </si>
  <si>
    <t>妊娠満22週</t>
  </si>
  <si>
    <t>早期新生</t>
  </si>
  <si>
    <t>婚姻件数</t>
  </si>
  <si>
    <t>離婚件数</t>
  </si>
  <si>
    <t>全　　　国</t>
  </si>
  <si>
    <t>自然</t>
  </si>
  <si>
    <t>人工</t>
  </si>
  <si>
    <t>以後の死産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</si>
  <si>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</si>
  <si>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</si>
  <si>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</si>
  <si>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</si>
  <si>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</si>
  <si>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</si>
  <si>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</si>
  <si>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</si>
  <si>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</si>
  <si>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</si>
  <si>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</si>
  <si>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</si>
  <si>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</si>
  <si>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</si>
  <si>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</si>
  <si>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</si>
  <si>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</si>
  <si>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</si>
  <si>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</si>
  <si>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</si>
  <si>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</si>
  <si>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</si>
  <si>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</si>
  <si>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</si>
  <si>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</si>
  <si>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</si>
  <si>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</si>
  <si>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</si>
  <si>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</si>
  <si>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人口</t>
  </si>
  <si>
    <t>出　生　数</t>
  </si>
  <si>
    <t>死　亡　数</t>
  </si>
  <si>
    <t>死　産　数</t>
  </si>
  <si>
    <t>周産期死亡数</t>
  </si>
  <si>
    <t>児死亡</t>
  </si>
  <si>
    <t>総数</t>
  </si>
  <si>
    <t>男</t>
  </si>
  <si>
    <t>女</t>
  </si>
  <si>
    <t>乳児死亡数</t>
  </si>
  <si>
    <t>新生児
死亡数</t>
  </si>
  <si>
    <t>( 再 掲 )</t>
  </si>
  <si>
    <t>新生児死亡率</t>
  </si>
  <si>
    <t>乳児死亡率</t>
  </si>
  <si>
    <t>自然増加率
（人口千対）</t>
  </si>
  <si>
    <t>（　出　産　千　対　）</t>
  </si>
  <si>
    <t>死　産　率</t>
  </si>
  <si>
    <t>出　生　率
（人口千対）</t>
  </si>
  <si>
    <t>死　亡　率
（人口千対）</t>
  </si>
  <si>
    <t>自然死産率</t>
  </si>
  <si>
    <t>人工死産率</t>
  </si>
  <si>
    <t>周産期死亡率</t>
  </si>
  <si>
    <t>妊娠満22週
以後の死産率</t>
  </si>
  <si>
    <t>早期新生児
死亡率</t>
  </si>
  <si>
    <t>婚　姻　率
（人口千対）</t>
  </si>
  <si>
    <t>離　婚　率
（人口千対）</t>
  </si>
  <si>
    <t>(再掲)</t>
  </si>
  <si>
    <t>2500g未満</t>
  </si>
  <si>
    <t>みなべ町</t>
  </si>
  <si>
    <t>　みなべ町</t>
  </si>
  <si>
    <t>紀の川市</t>
  </si>
  <si>
    <t>日高川町</t>
  </si>
  <si>
    <t>北山村</t>
  </si>
  <si>
    <t>串本町</t>
  </si>
  <si>
    <t>古座川町</t>
  </si>
  <si>
    <t>-</t>
  </si>
  <si>
    <t>　紀の川市</t>
  </si>
  <si>
    <t>　日高川町</t>
  </si>
  <si>
    <t>　北山村</t>
  </si>
  <si>
    <t>　古座川町</t>
  </si>
  <si>
    <t>　串本町</t>
  </si>
  <si>
    <t>(その１)</t>
  </si>
  <si>
    <t>(出生千対)</t>
  </si>
  <si>
    <t>(出生千対)</t>
  </si>
  <si>
    <t>新宮保健所串本支所</t>
  </si>
  <si>
    <t>　紀美野町</t>
  </si>
  <si>
    <t>　有田川町</t>
  </si>
  <si>
    <t>　紀美野町</t>
  </si>
  <si>
    <t>橋本保健所</t>
  </si>
  <si>
    <t>　岩出市</t>
  </si>
  <si>
    <t>-</t>
  </si>
  <si>
    <t>-</t>
  </si>
  <si>
    <t>自然
増減数</t>
  </si>
  <si>
    <t>-</t>
  </si>
  <si>
    <t>-</t>
  </si>
  <si>
    <t>-</t>
  </si>
  <si>
    <t>平成２６年</t>
  </si>
  <si>
    <t>Ｈ26.10.1</t>
  </si>
  <si>
    <t>-</t>
  </si>
  <si>
    <t>第１０表－２　人口動態総覧（率）（保健所・市町村別）</t>
  </si>
  <si>
    <t>第１０表－１　人口動態総覧（保健所・市町村別）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</si>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</sst>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#,##0;&quot;△ &quot;#,##0"/>
    <numFmt numFmtId="181" formatCode="0.0;&quot;△ &quot;0.0"/>
  </numFmts>
  <fonts count="47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thin"/>
      <right style="hair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7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7" fillId="0" borderId="0" xfId="0" applyFont="1" applyAlignment="1" applyProtection="1">
      <alignment vertical="center"/>
      <protection/>
    </xf>
    <xf numFmtId="37" fontId="9" fillId="0" borderId="0" xfId="0" applyFont="1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left"/>
      <protection/>
    </xf>
    <xf numFmtId="176" fontId="6" fillId="0" borderId="10" xfId="0" applyNumberFormat="1" applyFont="1" applyBorder="1" applyAlignment="1" applyProtection="1">
      <alignment/>
      <protection/>
    </xf>
    <xf numFmtId="176" fontId="7" fillId="0" borderId="10" xfId="0" applyNumberFormat="1" applyFont="1" applyBorder="1" applyAlignment="1" applyProtection="1">
      <alignment horizontal="left"/>
      <protection/>
    </xf>
    <xf numFmtId="176" fontId="7" fillId="0" borderId="0" xfId="0" applyNumberFormat="1" applyFont="1" applyBorder="1" applyAlignment="1" applyProtection="1">
      <alignment horizontal="left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8" fillId="0" borderId="12" xfId="0" applyNumberFormat="1" applyFont="1" applyBorder="1" applyAlignment="1" applyProtection="1">
      <alignment horizontal="center" vertical="center"/>
      <protection/>
    </xf>
    <xf numFmtId="176" fontId="8" fillId="0" borderId="13" xfId="0" applyNumberFormat="1" applyFont="1" applyBorder="1" applyAlignment="1" applyProtection="1">
      <alignment horizontal="right" vertical="center"/>
      <protection locked="0"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176" fontId="0" fillId="0" borderId="0" xfId="0" applyNumberFormat="1" applyAlignment="1" applyProtection="1">
      <alignment/>
      <protection/>
    </xf>
    <xf numFmtId="176" fontId="8" fillId="0" borderId="15" xfId="0" applyNumberFormat="1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16" xfId="0" applyNumberFormat="1" applyFont="1" applyBorder="1" applyAlignment="1" applyProtection="1">
      <alignment horizontal="right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  <protection locked="0"/>
    </xf>
    <xf numFmtId="176" fontId="8" fillId="0" borderId="18" xfId="0" applyNumberFormat="1" applyFont="1" applyBorder="1" applyAlignment="1" applyProtection="1">
      <alignment horizontal="right" vertical="center"/>
      <protection locked="0"/>
    </xf>
    <xf numFmtId="176" fontId="8" fillId="0" borderId="19" xfId="0" applyNumberFormat="1" applyFont="1" applyBorder="1" applyAlignment="1" applyProtection="1">
      <alignment horizontal="right" vertical="center"/>
      <protection locked="0"/>
    </xf>
    <xf numFmtId="176" fontId="8" fillId="0" borderId="20" xfId="0" applyNumberFormat="1" applyFont="1" applyBorder="1" applyAlignment="1" applyProtection="1">
      <alignment horizontal="right" vertical="center"/>
      <protection locked="0"/>
    </xf>
    <xf numFmtId="176" fontId="8" fillId="0" borderId="21" xfId="0" applyNumberFormat="1" applyFont="1" applyBorder="1" applyAlignment="1" applyProtection="1">
      <alignment horizontal="right" vertical="center"/>
      <protection locked="0"/>
    </xf>
    <xf numFmtId="176" fontId="8" fillId="0" borderId="22" xfId="0" applyNumberFormat="1" applyFont="1" applyBorder="1" applyAlignment="1" applyProtection="1">
      <alignment horizontal="right" vertical="center"/>
      <protection locked="0"/>
    </xf>
    <xf numFmtId="176" fontId="8" fillId="0" borderId="23" xfId="0" applyNumberFormat="1" applyFont="1" applyBorder="1" applyAlignment="1" applyProtection="1">
      <alignment horizontal="right" vertical="center"/>
      <protection locked="0"/>
    </xf>
    <xf numFmtId="176" fontId="8" fillId="0" borderId="24" xfId="0" applyNumberFormat="1" applyFont="1" applyBorder="1" applyAlignment="1" applyProtection="1">
      <alignment horizontal="right" vertical="center"/>
      <protection locked="0"/>
    </xf>
    <xf numFmtId="176" fontId="8" fillId="0" borderId="25" xfId="0" applyNumberFormat="1" applyFont="1" applyBorder="1" applyAlignment="1" applyProtection="1">
      <alignment horizontal="right" vertical="center"/>
      <protection locked="0"/>
    </xf>
    <xf numFmtId="176" fontId="8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7" xfId="0" applyNumberFormat="1" applyFont="1" applyBorder="1" applyAlignment="1" applyProtection="1">
      <alignment horizontal="right" vertical="center"/>
      <protection locked="0"/>
    </xf>
    <xf numFmtId="176" fontId="8" fillId="0" borderId="28" xfId="0" applyNumberFormat="1" applyFont="1" applyBorder="1" applyAlignment="1" applyProtection="1">
      <alignment horizontal="right" vertical="center"/>
      <protection locked="0"/>
    </xf>
    <xf numFmtId="176" fontId="8" fillId="0" borderId="29" xfId="0" applyNumberFormat="1" applyFont="1" applyBorder="1" applyAlignment="1" applyProtection="1">
      <alignment horizontal="right" vertical="center"/>
      <protection locked="0"/>
    </xf>
    <xf numFmtId="176" fontId="8" fillId="0" borderId="30" xfId="0" applyNumberFormat="1" applyFont="1" applyBorder="1" applyAlignment="1" applyProtection="1">
      <alignment horizontal="right" vertical="center"/>
      <protection locked="0"/>
    </xf>
    <xf numFmtId="176" fontId="8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32" xfId="0" applyNumberFormat="1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 quotePrefix="1">
      <alignment horizontal="right"/>
      <protection/>
    </xf>
    <xf numFmtId="176" fontId="8" fillId="0" borderId="33" xfId="0" applyNumberFormat="1" applyFont="1" applyBorder="1" applyAlignment="1" applyProtection="1">
      <alignment horizontal="right" vertical="center"/>
      <protection locked="0"/>
    </xf>
    <xf numFmtId="176" fontId="8" fillId="0" borderId="34" xfId="0" applyNumberFormat="1" applyFont="1" applyBorder="1" applyAlignment="1" applyProtection="1">
      <alignment horizontal="right" vertical="center"/>
      <protection locked="0"/>
    </xf>
    <xf numFmtId="176" fontId="8" fillId="0" borderId="35" xfId="0" applyNumberFormat="1" applyFont="1" applyBorder="1" applyAlignment="1" applyProtection="1">
      <alignment horizontal="right" vertical="center"/>
      <protection locked="0"/>
    </xf>
    <xf numFmtId="176" fontId="8" fillId="0" borderId="36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176" fontId="8" fillId="0" borderId="10" xfId="0" applyNumberFormat="1" applyFont="1" applyBorder="1" applyAlignment="1" applyProtection="1">
      <alignment horizontal="left"/>
      <protection/>
    </xf>
    <xf numFmtId="37" fontId="8" fillId="0" borderId="37" xfId="0" applyFont="1" applyBorder="1" applyAlignment="1" applyProtection="1">
      <alignment vertical="center"/>
      <protection/>
    </xf>
    <xf numFmtId="37" fontId="8" fillId="0" borderId="38" xfId="0" applyFont="1" applyBorder="1" applyAlignment="1" applyProtection="1">
      <alignment vertical="center"/>
      <protection/>
    </xf>
    <xf numFmtId="37" fontId="8" fillId="0" borderId="39" xfId="0" applyFont="1" applyBorder="1" applyAlignment="1" applyProtection="1">
      <alignment vertical="center"/>
      <protection/>
    </xf>
    <xf numFmtId="37" fontId="8" fillId="0" borderId="40" xfId="0" applyFont="1" applyBorder="1" applyAlignment="1" applyProtection="1">
      <alignment vertical="center"/>
      <protection/>
    </xf>
    <xf numFmtId="37" fontId="8" fillId="0" borderId="41" xfId="0" applyFont="1" applyBorder="1" applyAlignment="1" applyProtection="1">
      <alignment vertical="center"/>
      <protection/>
    </xf>
    <xf numFmtId="37" fontId="8" fillId="0" borderId="42" xfId="0" applyFont="1" applyBorder="1" applyAlignment="1" applyProtection="1">
      <alignment horizontal="center" vertical="center"/>
      <protection/>
    </xf>
    <xf numFmtId="37" fontId="8" fillId="0" borderId="43" xfId="0" applyFont="1" applyBorder="1" applyAlignment="1" applyProtection="1">
      <alignment horizontal="right" vertical="center"/>
      <protection/>
    </xf>
    <xf numFmtId="37" fontId="8" fillId="0" borderId="40" xfId="0" applyFont="1" applyBorder="1" applyAlignment="1" applyProtection="1">
      <alignment horizontal="right" vertical="center"/>
      <protection/>
    </xf>
    <xf numFmtId="37" fontId="8" fillId="0" borderId="41" xfId="0" applyFont="1" applyBorder="1" applyAlignment="1" applyProtection="1">
      <alignment horizontal="right" vertical="center"/>
      <protection/>
    </xf>
    <xf numFmtId="37" fontId="8" fillId="0" borderId="42" xfId="0" applyFont="1" applyBorder="1" applyAlignment="1" applyProtection="1">
      <alignment horizontal="right" vertical="center"/>
      <protection/>
    </xf>
    <xf numFmtId="37" fontId="8" fillId="0" borderId="44" xfId="0" applyFont="1" applyBorder="1" applyAlignment="1" applyProtection="1">
      <alignment horizontal="right" vertical="center"/>
      <protection/>
    </xf>
    <xf numFmtId="37" fontId="8" fillId="0" borderId="40" xfId="0" applyFont="1" applyFill="1" applyBorder="1" applyAlignment="1" applyProtection="1">
      <alignment horizontal="right" vertical="center"/>
      <protection/>
    </xf>
    <xf numFmtId="176" fontId="8" fillId="0" borderId="22" xfId="0" applyNumberFormat="1" applyFont="1" applyFill="1" applyBorder="1" applyAlignment="1" applyProtection="1">
      <alignment horizontal="right" vertical="center"/>
      <protection locked="0"/>
    </xf>
    <xf numFmtId="176" fontId="8" fillId="0" borderId="26" xfId="0" applyNumberFormat="1" applyFont="1" applyFill="1" applyBorder="1" applyAlignment="1" applyProtection="1">
      <alignment horizontal="right" vertical="center"/>
      <protection locked="0"/>
    </xf>
    <xf numFmtId="176" fontId="8" fillId="0" borderId="29" xfId="0" applyNumberFormat="1" applyFont="1" applyFill="1" applyBorder="1" applyAlignment="1" applyProtection="1">
      <alignment horizontal="right" vertical="center"/>
      <protection locked="0"/>
    </xf>
    <xf numFmtId="37" fontId="10" fillId="33" borderId="42" xfId="0" applyFont="1" applyFill="1" applyBorder="1" applyAlignment="1" applyProtection="1">
      <alignment horizontal="center" vertical="center"/>
      <protection/>
    </xf>
    <xf numFmtId="176" fontId="10" fillId="33" borderId="13" xfId="0" applyNumberFormat="1" applyFont="1" applyFill="1" applyBorder="1" applyAlignment="1" applyProtection="1">
      <alignment horizontal="right" vertical="center"/>
      <protection/>
    </xf>
    <xf numFmtId="37" fontId="10" fillId="33" borderId="45" xfId="0" applyFont="1" applyFill="1" applyBorder="1" applyAlignment="1" applyProtection="1">
      <alignment horizontal="left" vertical="center"/>
      <protection/>
    </xf>
    <xf numFmtId="176" fontId="10" fillId="33" borderId="46" xfId="0" applyNumberFormat="1" applyFont="1" applyFill="1" applyBorder="1" applyAlignment="1" applyProtection="1">
      <alignment horizontal="right" vertical="center"/>
      <protection/>
    </xf>
    <xf numFmtId="176" fontId="10" fillId="33" borderId="47" xfId="0" applyNumberFormat="1" applyFont="1" applyFill="1" applyBorder="1" applyAlignment="1" applyProtection="1">
      <alignment horizontal="right" vertical="center"/>
      <protection/>
    </xf>
    <xf numFmtId="176" fontId="10" fillId="33" borderId="48" xfId="0" applyNumberFormat="1" applyFont="1" applyFill="1" applyBorder="1" applyAlignment="1" applyProtection="1">
      <alignment horizontal="right" vertical="center"/>
      <protection/>
    </xf>
    <xf numFmtId="176" fontId="10" fillId="33" borderId="36" xfId="0" applyNumberFormat="1" applyFont="1" applyFill="1" applyBorder="1" applyAlignment="1" applyProtection="1">
      <alignment horizontal="right" vertical="center"/>
      <protection/>
    </xf>
    <xf numFmtId="37" fontId="10" fillId="33" borderId="45" xfId="0" applyFont="1" applyFill="1" applyBorder="1" applyAlignment="1" applyProtection="1">
      <alignment horizontal="left" vertical="center" shrinkToFit="1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37" fontId="10" fillId="33" borderId="49" xfId="0" applyFont="1" applyFill="1" applyBorder="1" applyAlignment="1" applyProtection="1">
      <alignment horizontal="left" vertical="center"/>
      <protection/>
    </xf>
    <xf numFmtId="176" fontId="10" fillId="33" borderId="50" xfId="0" applyNumberFormat="1" applyFont="1" applyFill="1" applyBorder="1" applyAlignment="1" applyProtection="1">
      <alignment horizontal="right" vertical="center"/>
      <protection/>
    </xf>
    <xf numFmtId="176" fontId="10" fillId="33" borderId="51" xfId="0" applyNumberFormat="1" applyFont="1" applyFill="1" applyBorder="1" applyAlignment="1" applyProtection="1">
      <alignment horizontal="right" vertical="center"/>
      <protection/>
    </xf>
    <xf numFmtId="176" fontId="10" fillId="33" borderId="52" xfId="0" applyNumberFormat="1" applyFont="1" applyFill="1" applyBorder="1" applyAlignment="1" applyProtection="1">
      <alignment horizontal="right" vertical="center"/>
      <protection/>
    </xf>
    <xf numFmtId="37" fontId="8" fillId="0" borderId="42" xfId="0" applyFont="1" applyBorder="1" applyAlignment="1" applyProtection="1">
      <alignment vertical="center"/>
      <protection/>
    </xf>
    <xf numFmtId="37" fontId="10" fillId="33" borderId="37" xfId="0" applyFont="1" applyFill="1" applyBorder="1" applyAlignment="1" applyProtection="1">
      <alignment vertical="center"/>
      <protection/>
    </xf>
    <xf numFmtId="176" fontId="10" fillId="33" borderId="53" xfId="0" applyNumberFormat="1" applyFont="1" applyFill="1" applyBorder="1" applyAlignment="1" applyProtection="1">
      <alignment horizontal="right" vertical="center"/>
      <protection/>
    </xf>
    <xf numFmtId="176" fontId="10" fillId="33" borderId="54" xfId="0" applyNumberFormat="1" applyFont="1" applyFill="1" applyBorder="1" applyAlignment="1" applyProtection="1">
      <alignment horizontal="right" vertical="center"/>
      <protection/>
    </xf>
    <xf numFmtId="37" fontId="10" fillId="33" borderId="49" xfId="0" applyFont="1" applyFill="1" applyBorder="1" applyAlignment="1" applyProtection="1">
      <alignment vertical="center"/>
      <protection/>
    </xf>
    <xf numFmtId="176" fontId="10" fillId="33" borderId="55" xfId="0" applyNumberFormat="1" applyFont="1" applyFill="1" applyBorder="1" applyAlignment="1" applyProtection="1">
      <alignment horizontal="right" vertical="center"/>
      <protection/>
    </xf>
    <xf numFmtId="37" fontId="10" fillId="33" borderId="56" xfId="0" applyFont="1" applyFill="1" applyBorder="1" applyAlignment="1" applyProtection="1">
      <alignment vertical="center"/>
      <protection/>
    </xf>
    <xf numFmtId="37" fontId="10" fillId="33" borderId="56" xfId="0" applyFont="1" applyFill="1" applyBorder="1" applyAlignment="1" applyProtection="1">
      <alignment vertical="center" shrinkToFit="1"/>
      <protection/>
    </xf>
    <xf numFmtId="176" fontId="7" fillId="0" borderId="10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8" fillId="0" borderId="57" xfId="0" applyFont="1" applyBorder="1" applyAlignment="1" applyProtection="1">
      <alignment vertical="center"/>
      <protection/>
    </xf>
    <xf numFmtId="37" fontId="9" fillId="0" borderId="14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37" fontId="8" fillId="0" borderId="58" xfId="0" applyFont="1" applyBorder="1" applyAlignment="1" applyProtection="1">
      <alignment vertical="center"/>
      <protection/>
    </xf>
    <xf numFmtId="37" fontId="8" fillId="0" borderId="44" xfId="0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horizontal="center" vertical="center"/>
      <protection/>
    </xf>
    <xf numFmtId="37" fontId="9" fillId="0" borderId="0" xfId="0" applyFont="1" applyBorder="1" applyAlignment="1" applyProtection="1">
      <alignment vertical="center"/>
      <protection/>
    </xf>
    <xf numFmtId="176" fontId="10" fillId="33" borderId="21" xfId="0" applyNumberFormat="1" applyFont="1" applyFill="1" applyBorder="1" applyAlignment="1" applyProtection="1">
      <alignment horizontal="right" vertical="center"/>
      <protection/>
    </xf>
    <xf numFmtId="176" fontId="10" fillId="33" borderId="25" xfId="0" applyNumberFormat="1" applyFont="1" applyFill="1" applyBorder="1" applyAlignment="1" applyProtection="1">
      <alignment horizontal="right" vertical="center"/>
      <protection/>
    </xf>
    <xf numFmtId="176" fontId="10" fillId="0" borderId="11" xfId="0" applyNumberFormat="1" applyFont="1" applyBorder="1" applyAlignment="1" applyProtection="1">
      <alignment horizontal="right" vertical="center"/>
      <protection/>
    </xf>
    <xf numFmtId="37" fontId="11" fillId="0" borderId="14" xfId="0" applyFont="1" applyBorder="1" applyAlignment="1" applyProtection="1">
      <alignment vertical="center"/>
      <protection/>
    </xf>
    <xf numFmtId="37" fontId="11" fillId="0" borderId="0" xfId="0" applyFont="1" applyBorder="1" applyAlignment="1" applyProtection="1">
      <alignment vertical="center"/>
      <protection/>
    </xf>
    <xf numFmtId="37" fontId="11" fillId="0" borderId="0" xfId="0" applyFont="1" applyAlignment="1" applyProtection="1">
      <alignment vertical="center"/>
      <protection/>
    </xf>
    <xf numFmtId="176" fontId="10" fillId="33" borderId="59" xfId="0" applyNumberFormat="1" applyFont="1" applyFill="1" applyBorder="1" applyAlignment="1" applyProtection="1">
      <alignment horizontal="right" vertical="center"/>
      <protection/>
    </xf>
    <xf numFmtId="176" fontId="8" fillId="0" borderId="11" xfId="0" applyNumberFormat="1" applyFont="1" applyBorder="1" applyAlignment="1" applyProtection="1">
      <alignment horizontal="right" vertical="center"/>
      <protection/>
    </xf>
    <xf numFmtId="176" fontId="8" fillId="0" borderId="38" xfId="0" applyNumberFormat="1" applyFont="1" applyBorder="1" applyAlignment="1" applyProtection="1">
      <alignment horizontal="right" vertical="center"/>
      <protection/>
    </xf>
    <xf numFmtId="176" fontId="8" fillId="0" borderId="60" xfId="0" applyNumberFormat="1" applyFont="1" applyBorder="1" applyAlignment="1" applyProtection="1">
      <alignment horizontal="right" vertical="center"/>
      <protection/>
    </xf>
    <xf numFmtId="176" fontId="8" fillId="0" borderId="61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62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Border="1" applyAlignment="1" applyProtection="1">
      <alignment vertical="center"/>
      <protection/>
    </xf>
    <xf numFmtId="37" fontId="0" fillId="0" borderId="0" xfId="0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12" fillId="0" borderId="10" xfId="0" applyFont="1" applyBorder="1" applyAlignment="1" applyProtection="1">
      <alignment horizontal="left" vertical="center"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 vertical="center"/>
      <protection/>
    </xf>
    <xf numFmtId="37" fontId="9" fillId="0" borderId="63" xfId="0" applyFont="1" applyBorder="1" applyAlignment="1" applyProtection="1">
      <alignment horizontal="center" vertical="center"/>
      <protection/>
    </xf>
    <xf numFmtId="37" fontId="9" fillId="0" borderId="28" xfId="0" applyFont="1" applyBorder="1" applyAlignment="1" applyProtection="1">
      <alignment horizontal="center" vertical="center"/>
      <protection/>
    </xf>
    <xf numFmtId="176" fontId="8" fillId="0" borderId="64" xfId="0" applyNumberFormat="1" applyFont="1" applyBorder="1" applyAlignment="1" applyProtection="1">
      <alignment horizontal="right" vertical="center"/>
      <protection locked="0"/>
    </xf>
    <xf numFmtId="176" fontId="10" fillId="33" borderId="64" xfId="0" applyNumberFormat="1" applyFont="1" applyFill="1" applyBorder="1" applyAlignment="1" applyProtection="1">
      <alignment horizontal="right" vertical="center"/>
      <protection/>
    </xf>
    <xf numFmtId="176" fontId="10" fillId="33" borderId="65" xfId="0" applyNumberFormat="1" applyFont="1" applyFill="1" applyBorder="1" applyAlignment="1" applyProtection="1">
      <alignment horizontal="right" vertical="center"/>
      <protection/>
    </xf>
    <xf numFmtId="176" fontId="10" fillId="33" borderId="66" xfId="0" applyNumberFormat="1" applyFont="1" applyFill="1" applyBorder="1" applyAlignment="1" applyProtection="1">
      <alignment horizontal="right" vertical="center"/>
      <protection/>
    </xf>
    <xf numFmtId="176" fontId="8" fillId="0" borderId="67" xfId="0" applyNumberFormat="1" applyFont="1" applyBorder="1" applyAlignment="1" applyProtection="1">
      <alignment horizontal="right" vertical="center"/>
      <protection locked="0"/>
    </xf>
    <xf numFmtId="176" fontId="8" fillId="0" borderId="68" xfId="0" applyNumberFormat="1" applyFont="1" applyBorder="1" applyAlignment="1" applyProtection="1">
      <alignment horizontal="right" vertical="center"/>
      <protection locked="0"/>
    </xf>
    <xf numFmtId="176" fontId="8" fillId="0" borderId="69" xfId="0" applyNumberFormat="1" applyFont="1" applyBorder="1" applyAlignment="1" applyProtection="1">
      <alignment horizontal="right" vertical="center"/>
      <protection locked="0"/>
    </xf>
    <xf numFmtId="176" fontId="10" fillId="33" borderId="38" xfId="0" applyNumberFormat="1" applyFont="1" applyFill="1" applyBorder="1" applyAlignment="1" applyProtection="1">
      <alignment horizontal="right" vertical="center"/>
      <protection/>
    </xf>
    <xf numFmtId="176" fontId="10" fillId="33" borderId="31" xfId="0" applyNumberFormat="1" applyFont="1" applyFill="1" applyBorder="1" applyAlignment="1" applyProtection="1">
      <alignment horizontal="right" vertical="center"/>
      <protection/>
    </xf>
    <xf numFmtId="176" fontId="10" fillId="33" borderId="56" xfId="0" applyNumberFormat="1" applyFont="1" applyFill="1" applyBorder="1" applyAlignment="1" applyProtection="1">
      <alignment horizontal="right" vertical="center"/>
      <protection/>
    </xf>
    <xf numFmtId="176" fontId="10" fillId="33" borderId="37" xfId="0" applyNumberFormat="1" applyFont="1" applyFill="1" applyBorder="1" applyAlignment="1" applyProtection="1">
      <alignment horizontal="right" vertical="center"/>
      <protection/>
    </xf>
    <xf numFmtId="176" fontId="10" fillId="33" borderId="70" xfId="0" applyNumberFormat="1" applyFont="1" applyFill="1" applyBorder="1" applyAlignment="1" applyProtection="1">
      <alignment horizontal="right" vertical="center"/>
      <protection/>
    </xf>
    <xf numFmtId="176" fontId="10" fillId="33" borderId="71" xfId="0" applyNumberFormat="1" applyFont="1" applyFill="1" applyBorder="1" applyAlignment="1" applyProtection="1">
      <alignment horizontal="right" vertical="center"/>
      <protection/>
    </xf>
    <xf numFmtId="176" fontId="8" fillId="0" borderId="62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horizontal="center" vertical="center"/>
      <protection/>
    </xf>
    <xf numFmtId="176" fontId="8" fillId="0" borderId="57" xfId="0" applyNumberFormat="1" applyFont="1" applyBorder="1" applyAlignment="1" applyProtection="1">
      <alignment vertical="center"/>
      <protection/>
    </xf>
    <xf numFmtId="176" fontId="8" fillId="0" borderId="58" xfId="0" applyNumberFormat="1" applyFont="1" applyBorder="1" applyAlignment="1" applyProtection="1">
      <alignment horizontal="center" vertical="center"/>
      <protection/>
    </xf>
    <xf numFmtId="176" fontId="8" fillId="0" borderId="44" xfId="0" applyNumberFormat="1" applyFont="1" applyBorder="1" applyAlignment="1" applyProtection="1">
      <alignment vertical="center"/>
      <protection/>
    </xf>
    <xf numFmtId="176" fontId="8" fillId="0" borderId="42" xfId="0" applyNumberFormat="1" applyFont="1" applyBorder="1" applyAlignment="1" applyProtection="1">
      <alignment horizontal="right" vertical="center"/>
      <protection locked="0"/>
    </xf>
    <xf numFmtId="176" fontId="10" fillId="33" borderId="42" xfId="0" applyNumberFormat="1" applyFont="1" applyFill="1" applyBorder="1" applyAlignment="1" applyProtection="1">
      <alignment horizontal="right" vertical="center"/>
      <protection/>
    </xf>
    <xf numFmtId="176" fontId="10" fillId="33" borderId="49" xfId="0" applyNumberFormat="1" applyFont="1" applyFill="1" applyBorder="1" applyAlignment="1" applyProtection="1">
      <alignment horizontal="right" vertical="center"/>
      <protection/>
    </xf>
    <xf numFmtId="176" fontId="10" fillId="33" borderId="45" xfId="0" applyNumberFormat="1" applyFont="1" applyFill="1" applyBorder="1" applyAlignment="1" applyProtection="1">
      <alignment horizontal="right" vertical="center"/>
      <protection/>
    </xf>
    <xf numFmtId="176" fontId="8" fillId="0" borderId="40" xfId="0" applyNumberFormat="1" applyFont="1" applyBorder="1" applyAlignment="1" applyProtection="1">
      <alignment horizontal="right" vertical="center"/>
      <protection locked="0"/>
    </xf>
    <xf numFmtId="176" fontId="8" fillId="0" borderId="41" xfId="0" applyNumberFormat="1" applyFont="1" applyBorder="1" applyAlignment="1" applyProtection="1">
      <alignment horizontal="right" vertical="center"/>
      <protection locked="0"/>
    </xf>
    <xf numFmtId="176" fontId="8" fillId="0" borderId="44" xfId="0" applyNumberFormat="1" applyFont="1" applyBorder="1" applyAlignment="1" applyProtection="1">
      <alignment horizontal="right" vertical="center"/>
      <protection locked="0"/>
    </xf>
    <xf numFmtId="176" fontId="8" fillId="0" borderId="72" xfId="0" applyNumberFormat="1" applyFont="1" applyBorder="1" applyAlignment="1" applyProtection="1">
      <alignment horizontal="right" vertical="center"/>
      <protection/>
    </xf>
    <xf numFmtId="176" fontId="8" fillId="0" borderId="60" xfId="0" applyNumberFormat="1" applyFont="1" applyFill="1" applyBorder="1" applyAlignment="1" applyProtection="1">
      <alignment horizontal="right" vertical="center"/>
      <protection/>
    </xf>
    <xf numFmtId="176" fontId="8" fillId="0" borderId="39" xfId="0" applyNumberFormat="1" applyFont="1" applyBorder="1" applyAlignment="1" applyProtection="1">
      <alignment horizontal="right" vertical="center"/>
      <protection/>
    </xf>
    <xf numFmtId="176" fontId="8" fillId="0" borderId="37" xfId="0" applyNumberFormat="1" applyFont="1" applyBorder="1" applyAlignment="1" applyProtection="1">
      <alignment horizontal="right" vertical="center"/>
      <protection/>
    </xf>
    <xf numFmtId="176" fontId="8" fillId="0" borderId="73" xfId="0" applyNumberFormat="1" applyFont="1" applyBorder="1" applyAlignment="1" applyProtection="1">
      <alignment horizontal="right" vertical="center"/>
      <protection/>
    </xf>
    <xf numFmtId="176" fontId="8" fillId="0" borderId="74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/>
      <protection/>
    </xf>
    <xf numFmtId="178" fontId="7" fillId="0" borderId="10" xfId="0" applyNumberFormat="1" applyFont="1" applyBorder="1" applyAlignment="1" applyProtection="1">
      <alignment/>
      <protection/>
    </xf>
    <xf numFmtId="178" fontId="8" fillId="0" borderId="10" xfId="0" applyNumberFormat="1" applyFont="1" applyBorder="1" applyAlignment="1" applyProtection="1">
      <alignment horizontal="left"/>
      <protection/>
    </xf>
    <xf numFmtId="178" fontId="8" fillId="0" borderId="10" xfId="0" applyNumberFormat="1" applyFont="1" applyBorder="1" applyAlignment="1" applyProtection="1" quotePrefix="1">
      <alignment horizontal="left"/>
      <protection/>
    </xf>
    <xf numFmtId="178" fontId="8" fillId="0" borderId="10" xfId="0" applyNumberFormat="1" applyFont="1" applyBorder="1" applyAlignment="1" applyProtection="1">
      <alignment horizontal="right"/>
      <protection/>
    </xf>
    <xf numFmtId="178" fontId="7" fillId="0" borderId="0" xfId="0" applyNumberFormat="1" applyFont="1" applyFill="1" applyBorder="1" applyAlignment="1" applyProtection="1">
      <alignment/>
      <protection/>
    </xf>
    <xf numFmtId="178" fontId="7" fillId="0" borderId="10" xfId="0" applyNumberFormat="1" applyFont="1" applyBorder="1" applyAlignment="1" applyProtection="1">
      <alignment horizontal="left"/>
      <protection/>
    </xf>
    <xf numFmtId="178" fontId="8" fillId="0" borderId="0" xfId="0" applyNumberFormat="1" applyFont="1" applyFill="1" applyBorder="1" applyAlignment="1" applyProtection="1">
      <alignment horizontal="center" vertical="center"/>
      <protection/>
    </xf>
    <xf numFmtId="178" fontId="10" fillId="33" borderId="42" xfId="0" applyNumberFormat="1" applyFont="1" applyFill="1" applyBorder="1" applyAlignment="1" applyProtection="1">
      <alignment horizontal="right" vertical="center"/>
      <protection/>
    </xf>
    <xf numFmtId="178" fontId="10" fillId="33" borderId="13" xfId="0" applyNumberFormat="1" applyFont="1" applyFill="1" applyBorder="1" applyAlignment="1" applyProtection="1">
      <alignment horizontal="right" vertical="center"/>
      <protection/>
    </xf>
    <xf numFmtId="178" fontId="10" fillId="33" borderId="21" xfId="0" applyNumberFormat="1" applyFont="1" applyFill="1" applyBorder="1" applyAlignment="1" applyProtection="1">
      <alignment horizontal="right" vertical="center"/>
      <protection/>
    </xf>
    <xf numFmtId="178" fontId="10" fillId="33" borderId="37" xfId="0" applyNumberFormat="1" applyFont="1" applyFill="1" applyBorder="1" applyAlignment="1" applyProtection="1">
      <alignment horizontal="right" vertical="center"/>
      <protection/>
    </xf>
    <xf numFmtId="178" fontId="10" fillId="33" borderId="31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33" borderId="38" xfId="0" applyNumberFormat="1" applyFont="1" applyFill="1" applyBorder="1" applyAlignment="1" applyProtection="1">
      <alignment horizontal="right" vertical="center"/>
      <protection/>
    </xf>
    <xf numFmtId="178" fontId="10" fillId="33" borderId="49" xfId="0" applyNumberFormat="1" applyFont="1" applyFill="1" applyBorder="1" applyAlignment="1" applyProtection="1">
      <alignment horizontal="right" vertical="center"/>
      <protection/>
    </xf>
    <xf numFmtId="178" fontId="10" fillId="33" borderId="52" xfId="0" applyNumberFormat="1" applyFont="1" applyFill="1" applyBorder="1" applyAlignment="1" applyProtection="1">
      <alignment horizontal="right" vertical="center"/>
      <protection/>
    </xf>
    <xf numFmtId="178" fontId="10" fillId="33" borderId="50" xfId="0" applyNumberFormat="1" applyFont="1" applyFill="1" applyBorder="1" applyAlignment="1" applyProtection="1">
      <alignment horizontal="right" vertical="center"/>
      <protection/>
    </xf>
    <xf numFmtId="178" fontId="10" fillId="33" borderId="70" xfId="0" applyNumberFormat="1" applyFont="1" applyFill="1" applyBorder="1" applyAlignment="1" applyProtection="1">
      <alignment horizontal="right" vertical="center"/>
      <protection/>
    </xf>
    <xf numFmtId="178" fontId="10" fillId="33" borderId="59" xfId="0" applyNumberFormat="1" applyFont="1" applyFill="1" applyBorder="1" applyAlignment="1" applyProtection="1">
      <alignment horizontal="right" vertical="center"/>
      <protection/>
    </xf>
    <xf numFmtId="178" fontId="10" fillId="33" borderId="53" xfId="0" applyNumberFormat="1" applyFont="1" applyFill="1" applyBorder="1" applyAlignment="1" applyProtection="1">
      <alignment horizontal="right" vertical="center"/>
      <protection/>
    </xf>
    <xf numFmtId="178" fontId="10" fillId="33" borderId="45" xfId="0" applyNumberFormat="1" applyFont="1" applyFill="1" applyBorder="1" applyAlignment="1" applyProtection="1">
      <alignment horizontal="right" vertical="center"/>
      <protection/>
    </xf>
    <xf numFmtId="178" fontId="10" fillId="33" borderId="48" xfId="0" applyNumberFormat="1" applyFont="1" applyFill="1" applyBorder="1" applyAlignment="1" applyProtection="1">
      <alignment horizontal="right" vertical="center"/>
      <protection/>
    </xf>
    <xf numFmtId="178" fontId="10" fillId="33" borderId="46" xfId="0" applyNumberFormat="1" applyFont="1" applyFill="1" applyBorder="1" applyAlignment="1" applyProtection="1">
      <alignment horizontal="right" vertical="center"/>
      <protection/>
    </xf>
    <xf numFmtId="178" fontId="10" fillId="33" borderId="71" xfId="0" applyNumberFormat="1" applyFont="1" applyFill="1" applyBorder="1" applyAlignment="1" applyProtection="1">
      <alignment horizontal="right" vertical="center"/>
      <protection/>
    </xf>
    <xf numFmtId="178" fontId="10" fillId="33" borderId="36" xfId="0" applyNumberFormat="1" applyFont="1" applyFill="1" applyBorder="1" applyAlignment="1" applyProtection="1">
      <alignment horizontal="right" vertical="center"/>
      <protection/>
    </xf>
    <xf numFmtId="178" fontId="10" fillId="33" borderId="56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Fill="1" applyBorder="1" applyAlignment="1" applyProtection="1">
      <alignment/>
      <protection/>
    </xf>
    <xf numFmtId="179" fontId="8" fillId="0" borderId="10" xfId="0" applyNumberFormat="1" applyFont="1" applyBorder="1" applyAlignment="1" applyProtection="1">
      <alignment horizontal="left"/>
      <protection/>
    </xf>
    <xf numFmtId="179" fontId="10" fillId="33" borderId="13" xfId="0" applyNumberFormat="1" applyFont="1" applyFill="1" applyBorder="1" applyAlignment="1" applyProtection="1">
      <alignment horizontal="right" vertical="center"/>
      <protection/>
    </xf>
    <xf numFmtId="179" fontId="10" fillId="33" borderId="54" xfId="0" applyNumberFormat="1" applyFont="1" applyFill="1" applyBorder="1" applyAlignment="1" applyProtection="1">
      <alignment horizontal="right" vertical="center"/>
      <protection/>
    </xf>
    <xf numFmtId="179" fontId="10" fillId="33" borderId="55" xfId="0" applyNumberFormat="1" applyFont="1" applyFill="1" applyBorder="1" applyAlignment="1" applyProtection="1">
      <alignment horizontal="right" vertical="center"/>
      <protection/>
    </xf>
    <xf numFmtId="179" fontId="7" fillId="0" borderId="62" xfId="0" applyNumberFormat="1" applyFont="1" applyBorder="1" applyAlignment="1" applyProtection="1">
      <alignment vertical="center"/>
      <protection/>
    </xf>
    <xf numFmtId="179" fontId="0" fillId="0" borderId="0" xfId="0" applyNumberFormat="1" applyBorder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8" fontId="0" fillId="0" borderId="0" xfId="0" applyNumberFormat="1" applyFill="1" applyBorder="1" applyAlignment="1" applyProtection="1">
      <alignment horizontal="center" vertical="center"/>
      <protection/>
    </xf>
    <xf numFmtId="178" fontId="8" fillId="0" borderId="42" xfId="0" applyNumberFormat="1" applyFont="1" applyBorder="1" applyAlignment="1" applyProtection="1">
      <alignment horizontal="right" vertical="center"/>
      <protection/>
    </xf>
    <xf numFmtId="178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75" xfId="0" applyNumberFormat="1" applyFont="1" applyBorder="1" applyAlignment="1" applyProtection="1">
      <alignment horizontal="right" vertical="center"/>
      <protection/>
    </xf>
    <xf numFmtId="178" fontId="8" fillId="0" borderId="37" xfId="0" applyNumberFormat="1" applyFont="1" applyBorder="1" applyAlignment="1" applyProtection="1">
      <alignment horizontal="right" vertical="center"/>
      <protection/>
    </xf>
    <xf numFmtId="178" fontId="8" fillId="0" borderId="21" xfId="0" applyNumberFormat="1" applyFont="1" applyBorder="1" applyAlignment="1" applyProtection="1">
      <alignment horizontal="right" vertical="center"/>
      <protection/>
    </xf>
    <xf numFmtId="178" fontId="8" fillId="0" borderId="31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78" fontId="8" fillId="0" borderId="38" xfId="0" applyNumberFormat="1" applyFont="1" applyBorder="1" applyAlignment="1" applyProtection="1">
      <alignment horizontal="right" vertical="center"/>
      <protection/>
    </xf>
    <xf numFmtId="179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43" xfId="0" applyNumberFormat="1" applyFont="1" applyBorder="1" applyAlignment="1" applyProtection="1">
      <alignment horizontal="right" vertical="center"/>
      <protection/>
    </xf>
    <xf numFmtId="178" fontId="8" fillId="0" borderId="76" xfId="0" applyNumberFormat="1" applyFont="1" applyBorder="1" applyAlignment="1" applyProtection="1">
      <alignment horizontal="right" vertical="center"/>
      <protection/>
    </xf>
    <xf numFmtId="179" fontId="8" fillId="0" borderId="15" xfId="0" applyNumberFormat="1" applyFont="1" applyBorder="1" applyAlignment="1" applyProtection="1">
      <alignment horizontal="right" vertical="center"/>
      <protection/>
    </xf>
    <xf numFmtId="178" fontId="8" fillId="0" borderId="40" xfId="0" applyNumberFormat="1" applyFont="1" applyBorder="1" applyAlignment="1" applyProtection="1">
      <alignment horizontal="right" vertical="center"/>
      <protection/>
    </xf>
    <xf numFmtId="178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22" xfId="0" applyNumberFormat="1" applyFont="1" applyBorder="1" applyAlignment="1" applyProtection="1">
      <alignment horizontal="right" vertical="center"/>
      <protection/>
    </xf>
    <xf numFmtId="178" fontId="8" fillId="0" borderId="73" xfId="0" applyNumberFormat="1" applyFont="1" applyBorder="1" applyAlignment="1" applyProtection="1">
      <alignment horizontal="right" vertical="center"/>
      <protection/>
    </xf>
    <xf numFmtId="178" fontId="8" fillId="0" borderId="29" xfId="0" applyNumberFormat="1" applyFont="1" applyBorder="1" applyAlignment="1" applyProtection="1">
      <alignment horizontal="right" vertical="center"/>
      <protection/>
    </xf>
    <xf numFmtId="178" fontId="8" fillId="0" borderId="60" xfId="0" applyNumberFormat="1" applyFont="1" applyBorder="1" applyAlignment="1" applyProtection="1">
      <alignment horizontal="right" vertical="center"/>
      <protection/>
    </xf>
    <xf numFmtId="179" fontId="8" fillId="0" borderId="18" xfId="0" applyNumberFormat="1" applyFont="1" applyBorder="1" applyAlignment="1" applyProtection="1">
      <alignment horizontal="right" vertical="center"/>
      <protection/>
    </xf>
    <xf numFmtId="178" fontId="8" fillId="0" borderId="41" xfId="0" applyNumberFormat="1" applyFont="1" applyBorder="1" applyAlignment="1" applyProtection="1">
      <alignment horizontal="right" vertical="center"/>
      <protection/>
    </xf>
    <xf numFmtId="178" fontId="8" fillId="0" borderId="19" xfId="0" applyNumberFormat="1" applyFont="1" applyBorder="1" applyAlignment="1" applyProtection="1">
      <alignment horizontal="right" vertical="center"/>
      <protection/>
    </xf>
    <xf numFmtId="178" fontId="8" fillId="0" borderId="23" xfId="0" applyNumberFormat="1" applyFont="1" applyBorder="1" applyAlignment="1" applyProtection="1">
      <alignment horizontal="right" vertical="center"/>
      <protection/>
    </xf>
    <xf numFmtId="178" fontId="8" fillId="0" borderId="74" xfId="0" applyNumberFormat="1" applyFont="1" applyBorder="1" applyAlignment="1" applyProtection="1">
      <alignment horizontal="right" vertical="center"/>
      <protection/>
    </xf>
    <xf numFmtId="178" fontId="8" fillId="0" borderId="30" xfId="0" applyNumberFormat="1" applyFont="1" applyBorder="1" applyAlignment="1" applyProtection="1">
      <alignment horizontal="right" vertical="center"/>
      <protection/>
    </xf>
    <xf numFmtId="178" fontId="8" fillId="0" borderId="61" xfId="0" applyNumberFormat="1" applyFont="1" applyBorder="1" applyAlignment="1" applyProtection="1">
      <alignment horizontal="right" vertical="center"/>
      <protection/>
    </xf>
    <xf numFmtId="179" fontId="8" fillId="0" borderId="20" xfId="0" applyNumberFormat="1" applyFont="1" applyBorder="1" applyAlignment="1" applyProtection="1">
      <alignment horizontal="right" vertical="center"/>
      <protection/>
    </xf>
    <xf numFmtId="178" fontId="8" fillId="0" borderId="40" xfId="0" applyNumberFormat="1" applyFont="1" applyFill="1" applyBorder="1" applyAlignment="1" applyProtection="1">
      <alignment horizontal="right" vertical="center"/>
      <protection/>
    </xf>
    <xf numFmtId="178" fontId="8" fillId="0" borderId="17" xfId="0" applyNumberFormat="1" applyFont="1" applyFill="1" applyBorder="1" applyAlignment="1" applyProtection="1">
      <alignment horizontal="right" vertical="center"/>
      <protection/>
    </xf>
    <xf numFmtId="178" fontId="8" fillId="0" borderId="44" xfId="0" applyNumberFormat="1" applyFont="1" applyBorder="1" applyAlignment="1" applyProtection="1">
      <alignment horizontal="right" vertical="center"/>
      <protection/>
    </xf>
    <xf numFmtId="178" fontId="8" fillId="0" borderId="10" xfId="0" applyNumberFormat="1" applyFont="1" applyBorder="1" applyAlignment="1" applyProtection="1">
      <alignment horizontal="right" vertical="center"/>
      <protection/>
    </xf>
    <xf numFmtId="178" fontId="8" fillId="0" borderId="24" xfId="0" applyNumberFormat="1" applyFont="1" applyBorder="1" applyAlignment="1" applyProtection="1">
      <alignment horizontal="right" vertical="center"/>
      <protection/>
    </xf>
    <xf numFmtId="178" fontId="8" fillId="0" borderId="77" xfId="0" applyNumberFormat="1" applyFont="1" applyBorder="1" applyAlignment="1" applyProtection="1">
      <alignment horizontal="right" vertical="center"/>
      <protection/>
    </xf>
    <xf numFmtId="178" fontId="8" fillId="0" borderId="32" xfId="0" applyNumberFormat="1" applyFont="1" applyBorder="1" applyAlignment="1" applyProtection="1">
      <alignment horizontal="right" vertical="center"/>
      <protection/>
    </xf>
    <xf numFmtId="178" fontId="8" fillId="0" borderId="39" xfId="0" applyNumberFormat="1" applyFont="1" applyBorder="1" applyAlignment="1" applyProtection="1">
      <alignment horizontal="right" vertical="center"/>
      <protection/>
    </xf>
    <xf numFmtId="179" fontId="8" fillId="0" borderId="16" xfId="0" applyNumberFormat="1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left"/>
      <protection locked="0"/>
    </xf>
    <xf numFmtId="37" fontId="8" fillId="0" borderId="57" xfId="0" applyFont="1" applyBorder="1" applyAlignment="1" applyProtection="1">
      <alignment vertical="center"/>
      <protection locked="0"/>
    </xf>
    <xf numFmtId="37" fontId="8" fillId="0" borderId="58" xfId="0" applyFont="1" applyBorder="1" applyAlignment="1" applyProtection="1">
      <alignment horizontal="center" vertical="center"/>
      <protection locked="0"/>
    </xf>
    <xf numFmtId="37" fontId="8" fillId="0" borderId="44" xfId="0" applyFont="1" applyBorder="1" applyAlignment="1" applyProtection="1">
      <alignment horizontal="center" vertical="center"/>
      <protection locked="0"/>
    </xf>
    <xf numFmtId="37" fontId="0" fillId="0" borderId="0" xfId="0" applyBorder="1" applyAlignment="1" applyProtection="1">
      <alignment vertical="center"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Alignment="1" applyProtection="1">
      <alignment/>
      <protection locked="0"/>
    </xf>
    <xf numFmtId="176" fontId="8" fillId="0" borderId="52" xfId="0" applyNumberFormat="1" applyFont="1" applyBorder="1" applyAlignment="1" applyProtection="1">
      <alignment horizontal="center" vertical="center"/>
      <protection/>
    </xf>
    <xf numFmtId="176" fontId="8" fillId="0" borderId="78" xfId="0" applyNumberFormat="1" applyFont="1" applyBorder="1" applyAlignment="1" applyProtection="1">
      <alignment horizontal="right" vertical="center"/>
      <protection locked="0"/>
    </xf>
    <xf numFmtId="176" fontId="8" fillId="0" borderId="67" xfId="0" applyNumberFormat="1" applyFont="1" applyFill="1" applyBorder="1" applyAlignment="1" applyProtection="1">
      <alignment horizontal="right" vertical="center"/>
      <protection locked="0"/>
    </xf>
    <xf numFmtId="176" fontId="8" fillId="0" borderId="66" xfId="0" applyNumberFormat="1" applyFont="1" applyBorder="1" applyAlignment="1" applyProtection="1" quotePrefix="1">
      <alignment horizontal="center" vertical="center"/>
      <protection/>
    </xf>
    <xf numFmtId="37" fontId="9" fillId="0" borderId="69" xfId="0" applyFont="1" applyBorder="1" applyAlignment="1" applyProtection="1" quotePrefix="1">
      <alignment horizontal="center" vertical="center"/>
      <protection/>
    </xf>
    <xf numFmtId="176" fontId="8" fillId="0" borderId="79" xfId="0" applyNumberFormat="1" applyFont="1" applyBorder="1" applyAlignment="1" applyProtection="1">
      <alignment horizontal="right" vertical="center"/>
      <protection locked="0"/>
    </xf>
    <xf numFmtId="176" fontId="8" fillId="0" borderId="80" xfId="0" applyNumberFormat="1" applyFont="1" applyBorder="1" applyAlignment="1" applyProtection="1">
      <alignment horizontal="right" vertical="center"/>
      <protection locked="0"/>
    </xf>
    <xf numFmtId="37" fontId="8" fillId="0" borderId="58" xfId="0" applyFont="1" applyBorder="1" applyAlignment="1" applyProtection="1">
      <alignment horizontal="right" vertical="center"/>
      <protection/>
    </xf>
    <xf numFmtId="176" fontId="8" fillId="0" borderId="81" xfId="0" applyNumberFormat="1" applyFont="1" applyBorder="1" applyAlignment="1" applyProtection="1">
      <alignment horizontal="right" vertical="center"/>
      <protection/>
    </xf>
    <xf numFmtId="176" fontId="8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82" xfId="0" applyNumberFormat="1" applyFont="1" applyBorder="1" applyAlignment="1" applyProtection="1">
      <alignment horizontal="right" vertical="center"/>
      <protection locked="0"/>
    </xf>
    <xf numFmtId="176" fontId="8" fillId="0" borderId="83" xfId="0" applyNumberFormat="1" applyFont="1" applyBorder="1" applyAlignment="1" applyProtection="1">
      <alignment horizontal="right" vertical="center"/>
      <protection locked="0"/>
    </xf>
    <xf numFmtId="176" fontId="8" fillId="0" borderId="84" xfId="0" applyNumberFormat="1" applyFont="1" applyBorder="1" applyAlignment="1" applyProtection="1">
      <alignment horizontal="right" vertical="center"/>
      <protection locked="0"/>
    </xf>
    <xf numFmtId="37" fontId="8" fillId="0" borderId="85" xfId="0" applyFont="1" applyBorder="1" applyAlignment="1" applyProtection="1">
      <alignment horizontal="right" vertical="center"/>
      <protection/>
    </xf>
    <xf numFmtId="176" fontId="8" fillId="0" borderId="86" xfId="0" applyNumberFormat="1" applyFont="1" applyBorder="1" applyAlignment="1" applyProtection="1">
      <alignment horizontal="right" vertical="center"/>
      <protection/>
    </xf>
    <xf numFmtId="176" fontId="8" fillId="0" borderId="87" xfId="0" applyNumberFormat="1" applyFont="1" applyBorder="1" applyAlignment="1" applyProtection="1">
      <alignment horizontal="right" vertical="center"/>
      <protection locked="0"/>
    </xf>
    <xf numFmtId="176" fontId="8" fillId="0" borderId="88" xfId="0" applyNumberFormat="1" applyFont="1" applyBorder="1" applyAlignment="1" applyProtection="1">
      <alignment horizontal="right" vertical="center"/>
      <protection locked="0"/>
    </xf>
    <xf numFmtId="176" fontId="8" fillId="0" borderId="89" xfId="0" applyNumberFormat="1" applyFont="1" applyBorder="1" applyAlignment="1" applyProtection="1">
      <alignment horizontal="right" vertical="center"/>
      <protection locked="0"/>
    </xf>
    <xf numFmtId="176" fontId="8" fillId="0" borderId="90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58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37" fontId="8" fillId="0" borderId="81" xfId="0" applyFont="1" applyBorder="1" applyAlignment="1" applyProtection="1">
      <alignment vertical="center"/>
      <protection/>
    </xf>
    <xf numFmtId="176" fontId="8" fillId="0" borderId="91" xfId="0" applyNumberFormat="1" applyFont="1" applyBorder="1" applyAlignment="1" applyProtection="1">
      <alignment horizontal="right" vertical="center"/>
      <protection locked="0"/>
    </xf>
    <xf numFmtId="176" fontId="8" fillId="0" borderId="85" xfId="0" applyNumberFormat="1" applyFont="1" applyBorder="1" applyAlignment="1" applyProtection="1">
      <alignment horizontal="right" vertical="center"/>
      <protection locked="0"/>
    </xf>
    <xf numFmtId="176" fontId="8" fillId="0" borderId="92" xfId="0" applyNumberFormat="1" applyFont="1" applyBorder="1" applyAlignment="1" applyProtection="1">
      <alignment horizontal="right" vertical="center"/>
      <protection locked="0"/>
    </xf>
    <xf numFmtId="37" fontId="8" fillId="0" borderId="85" xfId="0" applyFont="1" applyBorder="1" applyAlignment="1" applyProtection="1">
      <alignment vertical="center"/>
      <protection/>
    </xf>
    <xf numFmtId="178" fontId="8" fillId="0" borderId="58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78" fontId="8" fillId="0" borderId="12" xfId="0" applyNumberFormat="1" applyFont="1" applyBorder="1" applyAlignment="1" applyProtection="1">
      <alignment horizontal="right" vertical="center"/>
      <protection/>
    </xf>
    <xf numFmtId="178" fontId="8" fillId="0" borderId="14" xfId="0" applyNumberFormat="1" applyFont="1" applyBorder="1" applyAlignment="1" applyProtection="1">
      <alignment horizontal="right" vertical="center"/>
      <protection/>
    </xf>
    <xf numFmtId="178" fontId="8" fillId="0" borderId="84" xfId="0" applyNumberFormat="1" applyFont="1" applyBorder="1" applyAlignment="1" applyProtection="1">
      <alignment horizontal="right" vertical="center"/>
      <protection/>
    </xf>
    <xf numFmtId="178" fontId="8" fillId="0" borderId="85" xfId="0" applyNumberFormat="1" applyFont="1" applyBorder="1" applyAlignment="1" applyProtection="1">
      <alignment horizontal="right" vertical="center"/>
      <protection/>
    </xf>
    <xf numFmtId="178" fontId="8" fillId="0" borderId="91" xfId="0" applyNumberFormat="1" applyFont="1" applyBorder="1" applyAlignment="1" applyProtection="1">
      <alignment horizontal="right" vertical="center"/>
      <protection/>
    </xf>
    <xf numFmtId="178" fontId="8" fillId="0" borderId="87" xfId="0" applyNumberFormat="1" applyFont="1" applyBorder="1" applyAlignment="1" applyProtection="1">
      <alignment horizontal="right" vertical="center"/>
      <protection/>
    </xf>
    <xf numFmtId="178" fontId="8" fillId="0" borderId="93" xfId="0" applyNumberFormat="1" applyFont="1" applyBorder="1" applyAlignment="1" applyProtection="1">
      <alignment horizontal="right" vertical="center"/>
      <protection/>
    </xf>
    <xf numFmtId="178" fontId="8" fillId="0" borderId="90" xfId="0" applyNumberFormat="1" applyFont="1" applyBorder="1" applyAlignment="1" applyProtection="1">
      <alignment horizontal="right" vertical="center"/>
      <protection/>
    </xf>
    <xf numFmtId="178" fontId="8" fillId="0" borderId="81" xfId="0" applyNumberFormat="1" applyFont="1" applyBorder="1" applyAlignment="1" applyProtection="1">
      <alignment horizontal="right" vertical="center"/>
      <protection/>
    </xf>
    <xf numFmtId="179" fontId="8" fillId="0" borderId="11" xfId="0" applyNumberFormat="1" applyFont="1" applyBorder="1" applyAlignment="1" applyProtection="1">
      <alignment horizontal="right" vertical="center"/>
      <protection/>
    </xf>
    <xf numFmtId="178" fontId="8" fillId="0" borderId="86" xfId="0" applyNumberFormat="1" applyFont="1" applyBorder="1" applyAlignment="1" applyProtection="1">
      <alignment horizontal="right" vertical="center"/>
      <protection/>
    </xf>
    <xf numFmtId="179" fontId="8" fillId="0" borderId="92" xfId="0" applyNumberFormat="1" applyFont="1" applyBorder="1" applyAlignment="1" applyProtection="1">
      <alignment horizontal="right" vertical="center"/>
      <protection/>
    </xf>
    <xf numFmtId="37" fontId="10" fillId="33" borderId="42" xfId="0" applyFont="1" applyFill="1" applyBorder="1" applyAlignment="1" applyProtection="1">
      <alignment vertical="center"/>
      <protection/>
    </xf>
    <xf numFmtId="37" fontId="10" fillId="33" borderId="45" xfId="0" applyFont="1" applyFill="1" applyBorder="1" applyAlignment="1" applyProtection="1">
      <alignment vertical="center"/>
      <protection/>
    </xf>
    <xf numFmtId="37" fontId="10" fillId="33" borderId="45" xfId="0" applyFont="1" applyFill="1" applyBorder="1" applyAlignment="1" applyProtection="1">
      <alignment vertical="center" shrinkToFit="1"/>
      <protection/>
    </xf>
    <xf numFmtId="37" fontId="9" fillId="0" borderId="58" xfId="0" applyFont="1" applyBorder="1" applyAlignment="1" applyProtection="1">
      <alignment vertical="center"/>
      <protection/>
    </xf>
    <xf numFmtId="37" fontId="11" fillId="0" borderId="58" xfId="0" applyFont="1" applyBorder="1" applyAlignment="1" applyProtection="1">
      <alignment vertical="center"/>
      <protection/>
    </xf>
    <xf numFmtId="41" fontId="8" fillId="0" borderId="37" xfId="0" applyNumberFormat="1" applyFont="1" applyBorder="1" applyAlignment="1" applyProtection="1">
      <alignment horizontal="right" vertical="center"/>
      <protection/>
    </xf>
    <xf numFmtId="41" fontId="8" fillId="0" borderId="74" xfId="0" applyNumberFormat="1" applyFont="1" applyBorder="1" applyAlignment="1" applyProtection="1">
      <alignment horizontal="right" vertical="center"/>
      <protection/>
    </xf>
    <xf numFmtId="176" fontId="8" fillId="0" borderId="94" xfId="0" applyNumberFormat="1" applyFont="1" applyBorder="1" applyAlignment="1" applyProtection="1">
      <alignment horizontal="right" vertical="center"/>
      <protection/>
    </xf>
    <xf numFmtId="41" fontId="8" fillId="0" borderId="73" xfId="0" applyNumberFormat="1" applyFont="1" applyBorder="1" applyAlignment="1" applyProtection="1">
      <alignment horizontal="right" vertical="center"/>
      <protection/>
    </xf>
    <xf numFmtId="41" fontId="8" fillId="0" borderId="14" xfId="0" applyNumberFormat="1" applyFont="1" applyBorder="1" applyAlignment="1" applyProtection="1">
      <alignment horizontal="right" vertical="center"/>
      <protection/>
    </xf>
    <xf numFmtId="41" fontId="8" fillId="0" borderId="93" xfId="0" applyNumberFormat="1" applyFont="1" applyBorder="1" applyAlignment="1" applyProtection="1">
      <alignment horizontal="right" vertical="center"/>
      <protection/>
    </xf>
    <xf numFmtId="41" fontId="8" fillId="0" borderId="95" xfId="0" applyNumberFormat="1" applyFont="1" applyBorder="1" applyAlignment="1" applyProtection="1">
      <alignment horizontal="right" vertical="center"/>
      <protection/>
    </xf>
    <xf numFmtId="41" fontId="8" fillId="0" borderId="94" xfId="0" applyNumberFormat="1" applyFont="1" applyBorder="1" applyAlignment="1" applyProtection="1">
      <alignment horizontal="right" vertical="center"/>
      <protection/>
    </xf>
    <xf numFmtId="176" fontId="8" fillId="0" borderId="95" xfId="0" applyNumberFormat="1" applyFont="1" applyBorder="1" applyAlignment="1" applyProtection="1">
      <alignment horizontal="right" vertical="center"/>
      <protection/>
    </xf>
    <xf numFmtId="176" fontId="8" fillId="0" borderId="96" xfId="0" applyNumberFormat="1" applyFont="1" applyBorder="1" applyAlignment="1" applyProtection="1">
      <alignment horizontal="right" vertical="center"/>
      <protection/>
    </xf>
    <xf numFmtId="176" fontId="8" fillId="0" borderId="97" xfId="0" applyNumberFormat="1" applyFont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 locked="0"/>
    </xf>
    <xf numFmtId="176" fontId="8" fillId="0" borderId="23" xfId="0" applyNumberFormat="1" applyFont="1" applyFill="1" applyBorder="1" applyAlignment="1" applyProtection="1">
      <alignment horizontal="right" vertical="center"/>
      <protection locked="0"/>
    </xf>
    <xf numFmtId="176" fontId="9" fillId="0" borderId="64" xfId="0" applyNumberFormat="1" applyFont="1" applyFill="1" applyBorder="1" applyAlignment="1" applyProtection="1">
      <alignment horizontal="right" vertical="center"/>
      <protection locked="0"/>
    </xf>
    <xf numFmtId="176" fontId="8" fillId="0" borderId="10" xfId="0" applyNumberFormat="1" applyFont="1" applyFill="1" applyBorder="1" applyAlignment="1" applyProtection="1">
      <alignment horizontal="left"/>
      <protection/>
    </xf>
    <xf numFmtId="176" fontId="8" fillId="0" borderId="10" xfId="0" applyNumberFormat="1" applyFont="1" applyFill="1" applyBorder="1" applyAlignment="1" applyProtection="1" quotePrefix="1">
      <alignment horizontal="right"/>
      <protection locked="0"/>
    </xf>
    <xf numFmtId="37" fontId="9" fillId="0" borderId="98" xfId="0" applyFont="1" applyFill="1" applyBorder="1" applyAlignment="1" applyProtection="1">
      <alignment horizontal="center" vertical="center"/>
      <protection/>
    </xf>
    <xf numFmtId="37" fontId="9" fillId="0" borderId="63" xfId="0" applyFont="1" applyFill="1" applyBorder="1" applyAlignment="1" applyProtection="1">
      <alignment horizontal="center" vertical="center"/>
      <protection/>
    </xf>
    <xf numFmtId="37" fontId="9" fillId="0" borderId="28" xfId="0" applyFont="1" applyFill="1" applyBorder="1" applyAlignment="1" applyProtection="1">
      <alignment horizontal="center" vertical="center"/>
      <protection/>
    </xf>
    <xf numFmtId="176" fontId="8" fillId="0" borderId="99" xfId="0" applyNumberFormat="1" applyFont="1" applyFill="1" applyBorder="1" applyAlignment="1" applyProtection="1">
      <alignment horizontal="right" vertical="center"/>
      <protection/>
    </xf>
    <xf numFmtId="176" fontId="8" fillId="0" borderId="21" xfId="0" applyNumberFormat="1" applyFont="1" applyFill="1" applyBorder="1" applyAlignment="1" applyProtection="1">
      <alignment horizontal="right" vertical="center"/>
      <protection locked="0"/>
    </xf>
    <xf numFmtId="176" fontId="8" fillId="0" borderId="25" xfId="0" applyNumberFormat="1" applyFont="1" applyFill="1" applyBorder="1" applyAlignment="1" applyProtection="1">
      <alignment horizontal="right" vertical="center"/>
      <protection locked="0"/>
    </xf>
    <xf numFmtId="176" fontId="8" fillId="0" borderId="100" xfId="0" applyNumberFormat="1" applyFont="1" applyFill="1" applyBorder="1" applyAlignment="1" applyProtection="1">
      <alignment horizontal="right" vertical="center"/>
      <protection/>
    </xf>
    <xf numFmtId="176" fontId="8" fillId="0" borderId="33" xfId="0" applyNumberFormat="1" applyFont="1" applyFill="1" applyBorder="1" applyAlignment="1" applyProtection="1">
      <alignment horizontal="right" vertical="center"/>
      <protection locked="0"/>
    </xf>
    <xf numFmtId="176" fontId="8" fillId="0" borderId="34" xfId="0" applyNumberFormat="1" applyFont="1" applyFill="1" applyBorder="1" applyAlignment="1" applyProtection="1">
      <alignment horizontal="right" vertical="center"/>
      <protection locked="0"/>
    </xf>
    <xf numFmtId="176" fontId="8" fillId="0" borderId="101" xfId="0" applyNumberFormat="1" applyFont="1" applyFill="1" applyBorder="1" applyAlignment="1" applyProtection="1">
      <alignment horizontal="right" vertical="center"/>
      <protection/>
    </xf>
    <xf numFmtId="176" fontId="8" fillId="0" borderId="102" xfId="0" applyNumberFormat="1" applyFont="1" applyFill="1" applyBorder="1" applyAlignment="1" applyProtection="1">
      <alignment horizontal="right" vertical="center"/>
      <protection/>
    </xf>
    <xf numFmtId="176" fontId="8" fillId="0" borderId="27" xfId="0" applyNumberFormat="1" applyFont="1" applyFill="1" applyBorder="1" applyAlignment="1" applyProtection="1">
      <alignment horizontal="right" vertical="center"/>
      <protection locked="0"/>
    </xf>
    <xf numFmtId="176" fontId="8" fillId="0" borderId="103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 locked="0"/>
    </xf>
    <xf numFmtId="176" fontId="8" fillId="0" borderId="82" xfId="0" applyNumberFormat="1" applyFont="1" applyFill="1" applyBorder="1" applyAlignment="1" applyProtection="1">
      <alignment horizontal="right" vertical="center"/>
      <protection locked="0"/>
    </xf>
    <xf numFmtId="176" fontId="8" fillId="0" borderId="104" xfId="0" applyNumberFormat="1" applyFont="1" applyFill="1" applyBorder="1" applyAlignment="1" applyProtection="1">
      <alignment horizontal="right" vertical="center"/>
      <protection/>
    </xf>
    <xf numFmtId="176" fontId="8" fillId="0" borderId="105" xfId="0" applyNumberFormat="1" applyFont="1" applyFill="1" applyBorder="1" applyAlignment="1" applyProtection="1">
      <alignment horizontal="right" vertical="center"/>
      <protection/>
    </xf>
    <xf numFmtId="176" fontId="8" fillId="0" borderId="106" xfId="0" applyNumberFormat="1" applyFont="1" applyFill="1" applyBorder="1" applyAlignment="1" applyProtection="1">
      <alignment horizontal="right" vertical="center"/>
      <protection locked="0"/>
    </xf>
    <xf numFmtId="176" fontId="8" fillId="0" borderId="107" xfId="0" applyNumberFormat="1" applyFont="1" applyFill="1" applyBorder="1" applyAlignment="1" applyProtection="1">
      <alignment horizontal="right" vertical="center"/>
      <protection locked="0"/>
    </xf>
    <xf numFmtId="176" fontId="8" fillId="0" borderId="108" xfId="0" applyNumberFormat="1" applyFont="1" applyFill="1" applyBorder="1" applyAlignment="1" applyProtection="1">
      <alignment horizontal="right" vertical="center"/>
      <protection/>
    </xf>
    <xf numFmtId="176" fontId="8" fillId="0" borderId="24" xfId="0" applyNumberFormat="1" applyFont="1" applyFill="1" applyBorder="1" applyAlignment="1" applyProtection="1">
      <alignment horizontal="right" vertical="center"/>
      <protection locked="0"/>
    </xf>
    <xf numFmtId="176" fontId="8" fillId="0" borderId="28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Alignment="1" applyProtection="1">
      <alignment vertical="center"/>
      <protection/>
    </xf>
    <xf numFmtId="176" fontId="7" fillId="0" borderId="6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/>
      <protection/>
    </xf>
    <xf numFmtId="176" fontId="10" fillId="33" borderId="99" xfId="0" applyNumberFormat="1" applyFont="1" applyFill="1" applyBorder="1" applyAlignment="1" applyProtection="1">
      <alignment horizontal="right" vertical="center"/>
      <protection/>
    </xf>
    <xf numFmtId="176" fontId="10" fillId="33" borderId="109" xfId="0" applyNumberFormat="1" applyFont="1" applyFill="1" applyBorder="1" applyAlignment="1" applyProtection="1">
      <alignment horizontal="right" vertical="center"/>
      <protection/>
    </xf>
    <xf numFmtId="176" fontId="10" fillId="33" borderId="110" xfId="0" applyNumberFormat="1" applyFont="1" applyFill="1" applyBorder="1" applyAlignment="1" applyProtection="1">
      <alignment horizontal="right" vertical="center"/>
      <protection/>
    </xf>
    <xf numFmtId="176" fontId="10" fillId="33" borderId="111" xfId="0" applyNumberFormat="1" applyFont="1" applyFill="1" applyBorder="1" applyAlignment="1" applyProtection="1">
      <alignment horizontal="right" vertical="center"/>
      <protection/>
    </xf>
    <xf numFmtId="176" fontId="8" fillId="0" borderId="112" xfId="0" applyNumberFormat="1" applyFont="1" applyBorder="1" applyAlignment="1" applyProtection="1">
      <alignment vertical="center"/>
      <protection locked="0"/>
    </xf>
    <xf numFmtId="176" fontId="10" fillId="33" borderId="44" xfId="0" applyNumberFormat="1" applyFont="1" applyFill="1" applyBorder="1" applyAlignment="1" applyProtection="1">
      <alignment vertical="center"/>
      <protection locked="0"/>
    </xf>
    <xf numFmtId="176" fontId="10" fillId="33" borderId="42" xfId="0" applyNumberFormat="1" applyFont="1" applyFill="1" applyBorder="1" applyAlignment="1" applyProtection="1">
      <alignment vertical="center"/>
      <protection locked="0"/>
    </xf>
    <xf numFmtId="176" fontId="8" fillId="0" borderId="42" xfId="0" applyNumberFormat="1" applyFont="1" applyBorder="1" applyAlignment="1" applyProtection="1">
      <alignment vertical="center"/>
      <protection locked="0"/>
    </xf>
    <xf numFmtId="176" fontId="10" fillId="33" borderId="45" xfId="0" applyNumberFormat="1" applyFont="1" applyFill="1" applyBorder="1" applyAlignment="1" applyProtection="1">
      <alignment vertical="center"/>
      <protection locked="0"/>
    </xf>
    <xf numFmtId="176" fontId="8" fillId="0" borderId="40" xfId="0" applyNumberFormat="1" applyFont="1" applyBorder="1" applyAlignment="1" applyProtection="1">
      <alignment vertical="center"/>
      <protection locked="0"/>
    </xf>
    <xf numFmtId="176" fontId="8" fillId="0" borderId="41" xfId="0" applyNumberFormat="1" applyFont="1" applyBorder="1" applyAlignment="1" applyProtection="1">
      <alignment vertical="center"/>
      <protection locked="0"/>
    </xf>
    <xf numFmtId="176" fontId="8" fillId="0" borderId="58" xfId="0" applyNumberFormat="1" applyFont="1" applyBorder="1" applyAlignment="1" applyProtection="1">
      <alignment vertical="center"/>
      <protection locked="0"/>
    </xf>
    <xf numFmtId="176" fontId="8" fillId="0" borderId="85" xfId="0" applyNumberFormat="1" applyFont="1" applyBorder="1" applyAlignment="1" applyProtection="1">
      <alignment vertical="center"/>
      <protection locked="0"/>
    </xf>
    <xf numFmtId="176" fontId="10" fillId="33" borderId="45" xfId="0" applyNumberFormat="1" applyFont="1" applyFill="1" applyBorder="1" applyAlignment="1" applyProtection="1">
      <alignment vertical="center" shrinkToFit="1"/>
      <protection locked="0"/>
    </xf>
    <xf numFmtId="176" fontId="8" fillId="0" borderId="44" xfId="0" applyNumberFormat="1" applyFont="1" applyBorder="1" applyAlignment="1" applyProtection="1">
      <alignment vertical="center"/>
      <protection locked="0"/>
    </xf>
    <xf numFmtId="180" fontId="8" fillId="0" borderId="21" xfId="0" applyNumberFormat="1" applyFont="1" applyBorder="1" applyAlignment="1" applyProtection="1">
      <alignment horizontal="right" vertical="center"/>
      <protection/>
    </xf>
    <xf numFmtId="180" fontId="10" fillId="33" borderId="21" xfId="0" applyNumberFormat="1" applyFont="1" applyFill="1" applyBorder="1" applyAlignment="1" applyProtection="1">
      <alignment horizontal="right" vertical="center"/>
      <protection/>
    </xf>
    <xf numFmtId="180" fontId="10" fillId="33" borderId="50" xfId="0" applyNumberFormat="1" applyFont="1" applyFill="1" applyBorder="1" applyAlignment="1" applyProtection="1">
      <alignment horizontal="right" vertical="center"/>
      <protection/>
    </xf>
    <xf numFmtId="180" fontId="8" fillId="0" borderId="33" xfId="0" applyNumberFormat="1" applyFont="1" applyBorder="1" applyAlignment="1" applyProtection="1">
      <alignment horizontal="right" vertical="center"/>
      <protection/>
    </xf>
    <xf numFmtId="180" fontId="10" fillId="33" borderId="46" xfId="0" applyNumberFormat="1" applyFont="1" applyFill="1" applyBorder="1" applyAlignment="1" applyProtection="1">
      <alignment horizontal="right" vertical="center"/>
      <protection/>
    </xf>
    <xf numFmtId="180" fontId="8" fillId="0" borderId="22" xfId="0" applyNumberFormat="1" applyFont="1" applyBorder="1" applyAlignment="1" applyProtection="1">
      <alignment horizontal="right" vertical="center"/>
      <protection/>
    </xf>
    <xf numFmtId="180" fontId="8" fillId="0" borderId="23" xfId="0" applyNumberFormat="1" applyFont="1" applyBorder="1" applyAlignment="1" applyProtection="1">
      <alignment horizontal="right" vertical="center"/>
      <protection/>
    </xf>
    <xf numFmtId="180" fontId="8" fillId="0" borderId="12" xfId="0" applyNumberFormat="1" applyFont="1" applyBorder="1" applyAlignment="1" applyProtection="1">
      <alignment horizontal="right" vertical="center"/>
      <protection/>
    </xf>
    <xf numFmtId="180" fontId="8" fillId="0" borderId="93" xfId="0" applyNumberFormat="1" applyFont="1" applyBorder="1" applyAlignment="1" applyProtection="1">
      <alignment horizontal="right" vertical="center"/>
      <protection/>
    </xf>
    <xf numFmtId="180" fontId="8" fillId="0" borderId="22" xfId="0" applyNumberFormat="1" applyFont="1" applyFill="1" applyBorder="1" applyAlignment="1" applyProtection="1">
      <alignment horizontal="right" vertical="center"/>
      <protection/>
    </xf>
    <xf numFmtId="180" fontId="8" fillId="0" borderId="24" xfId="0" applyNumberFormat="1" applyFont="1" applyBorder="1" applyAlignment="1" applyProtection="1">
      <alignment horizontal="right" vertical="center"/>
      <protection/>
    </xf>
    <xf numFmtId="181" fontId="8" fillId="0" borderId="42" xfId="0" applyNumberFormat="1" applyFont="1" applyBorder="1" applyAlignment="1" applyProtection="1">
      <alignment horizontal="right" vertical="center"/>
      <protection/>
    </xf>
    <xf numFmtId="181" fontId="10" fillId="33" borderId="42" xfId="0" applyNumberFormat="1" applyFont="1" applyFill="1" applyBorder="1" applyAlignment="1" applyProtection="1">
      <alignment horizontal="right" vertical="center"/>
      <protection/>
    </xf>
    <xf numFmtId="181" fontId="10" fillId="33" borderId="49" xfId="0" applyNumberFormat="1" applyFont="1" applyFill="1" applyBorder="1" applyAlignment="1" applyProtection="1">
      <alignment horizontal="right" vertical="center"/>
      <protection/>
    </xf>
    <xf numFmtId="181" fontId="8" fillId="0" borderId="43" xfId="0" applyNumberFormat="1" applyFont="1" applyBorder="1" applyAlignment="1" applyProtection="1">
      <alignment horizontal="right" vertical="center"/>
      <protection/>
    </xf>
    <xf numFmtId="181" fontId="10" fillId="33" borderId="45" xfId="0" applyNumberFormat="1" applyFont="1" applyFill="1" applyBorder="1" applyAlignment="1" applyProtection="1">
      <alignment horizontal="right" vertical="center"/>
      <protection/>
    </xf>
    <xf numFmtId="181" fontId="8" fillId="0" borderId="40" xfId="0" applyNumberFormat="1" applyFont="1" applyBorder="1" applyAlignment="1" applyProtection="1">
      <alignment horizontal="right" vertical="center"/>
      <protection/>
    </xf>
    <xf numFmtId="181" fontId="8" fillId="0" borderId="41" xfId="0" applyNumberFormat="1" applyFont="1" applyBorder="1" applyAlignment="1" applyProtection="1">
      <alignment horizontal="right" vertical="center"/>
      <protection/>
    </xf>
    <xf numFmtId="181" fontId="8" fillId="0" borderId="58" xfId="0" applyNumberFormat="1" applyFont="1" applyBorder="1" applyAlignment="1" applyProtection="1">
      <alignment horizontal="right" vertical="center"/>
      <protection/>
    </xf>
    <xf numFmtId="181" fontId="8" fillId="0" borderId="85" xfId="0" applyNumberFormat="1" applyFont="1" applyBorder="1" applyAlignment="1" applyProtection="1">
      <alignment horizontal="right" vertical="center"/>
      <protection/>
    </xf>
    <xf numFmtId="181" fontId="8" fillId="0" borderId="40" xfId="0" applyNumberFormat="1" applyFont="1" applyFill="1" applyBorder="1" applyAlignment="1" applyProtection="1">
      <alignment horizontal="right" vertical="center"/>
      <protection/>
    </xf>
    <xf numFmtId="181" fontId="8" fillId="0" borderId="44" xfId="0" applyNumberFormat="1" applyFont="1" applyBorder="1" applyAlignment="1" applyProtection="1">
      <alignment horizontal="right" vertical="center"/>
      <protection/>
    </xf>
    <xf numFmtId="178" fontId="8" fillId="0" borderId="32" xfId="0" applyNumberFormat="1" applyFont="1" applyBorder="1" applyAlignment="1" applyProtection="1" quotePrefix="1">
      <alignment horizontal="center" vertical="center"/>
      <protection/>
    </xf>
    <xf numFmtId="176" fontId="8" fillId="0" borderId="110" xfId="0" applyNumberFormat="1" applyFont="1" applyFill="1" applyBorder="1" applyAlignment="1" applyProtection="1">
      <alignment horizontal="right" vertical="center"/>
      <protection/>
    </xf>
    <xf numFmtId="176" fontId="8" fillId="0" borderId="86" xfId="0" applyNumberFormat="1" applyFont="1" applyFill="1" applyBorder="1" applyAlignment="1" applyProtection="1">
      <alignment horizontal="right" vertical="center"/>
      <protection/>
    </xf>
    <xf numFmtId="176" fontId="8" fillId="0" borderId="56" xfId="0" applyNumberFormat="1" applyFont="1" applyFill="1" applyBorder="1" applyAlignment="1" applyProtection="1">
      <alignment horizontal="right" vertical="center"/>
      <protection/>
    </xf>
    <xf numFmtId="176" fontId="8" fillId="0" borderId="113" xfId="0" applyNumberFormat="1" applyFont="1" applyBorder="1" applyAlignment="1" applyProtection="1">
      <alignment horizontal="center" vertical="center"/>
      <protection/>
    </xf>
    <xf numFmtId="176" fontId="8" fillId="0" borderId="114" xfId="0" applyNumberFormat="1" applyFont="1" applyBorder="1" applyAlignment="1" applyProtection="1">
      <alignment vertical="center"/>
      <protection/>
    </xf>
    <xf numFmtId="176" fontId="8" fillId="0" borderId="115" xfId="0" applyNumberFormat="1" applyFont="1" applyBorder="1" applyAlignment="1" applyProtection="1">
      <alignment vertical="center"/>
      <protection/>
    </xf>
    <xf numFmtId="176" fontId="8" fillId="0" borderId="56" xfId="0" applyNumberFormat="1" applyFont="1" applyBorder="1" applyAlignment="1" applyProtection="1">
      <alignment horizontal="center" vertical="center"/>
      <protection/>
    </xf>
    <xf numFmtId="176" fontId="8" fillId="0" borderId="39" xfId="0" applyNumberFormat="1" applyFont="1" applyBorder="1" applyAlignment="1" applyProtection="1">
      <alignment vertical="center"/>
      <protection/>
    </xf>
    <xf numFmtId="176" fontId="8" fillId="0" borderId="46" xfId="0" applyNumberFormat="1" applyFont="1" applyBorder="1" applyAlignment="1" applyProtection="1">
      <alignment horizontal="center"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horizontal="center"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8" fillId="0" borderId="114" xfId="0" applyNumberFormat="1" applyFont="1" applyBorder="1" applyAlignment="1" applyProtection="1">
      <alignment horizontal="center" vertical="center"/>
      <protection/>
    </xf>
    <xf numFmtId="176" fontId="8" fillId="0" borderId="115" xfId="0" applyNumberFormat="1" applyFont="1" applyBorder="1" applyAlignment="1" applyProtection="1">
      <alignment horizontal="center" vertical="center"/>
      <protection/>
    </xf>
    <xf numFmtId="176" fontId="8" fillId="0" borderId="116" xfId="0" applyNumberFormat="1" applyFont="1" applyBorder="1" applyAlignment="1" applyProtection="1">
      <alignment horizontal="center" vertical="center" wrapText="1"/>
      <protection/>
    </xf>
    <xf numFmtId="37" fontId="9" fillId="0" borderId="12" xfId="0" applyFont="1" applyBorder="1" applyAlignment="1" applyProtection="1">
      <alignment horizontal="center" vertical="center"/>
      <protection/>
    </xf>
    <xf numFmtId="37" fontId="9" fillId="0" borderId="24" xfId="0" applyFont="1" applyBorder="1" applyAlignment="1" applyProtection="1">
      <alignment horizontal="center" vertical="center"/>
      <protection/>
    </xf>
    <xf numFmtId="176" fontId="8" fillId="0" borderId="71" xfId="0" applyNumberFormat="1" applyFont="1" applyBorder="1" applyAlignment="1" applyProtection="1">
      <alignment horizontal="center" vertical="center"/>
      <protection/>
    </xf>
    <xf numFmtId="37" fontId="9" fillId="0" borderId="39" xfId="0" applyFont="1" applyBorder="1" applyAlignment="1" applyProtection="1">
      <alignment horizontal="center" vertical="center"/>
      <protection/>
    </xf>
    <xf numFmtId="176" fontId="8" fillId="0" borderId="52" xfId="0" applyNumberFormat="1" applyFont="1" applyFill="1" applyBorder="1" applyAlignment="1" applyProtection="1">
      <alignment horizontal="center" vertical="center"/>
      <protection/>
    </xf>
    <xf numFmtId="176" fontId="8" fillId="0" borderId="66" xfId="0" applyNumberFormat="1" applyFont="1" applyBorder="1" applyAlignment="1" applyProtection="1">
      <alignment horizontal="center" vertical="center" wrapText="1"/>
      <protection/>
    </xf>
    <xf numFmtId="37" fontId="0" fillId="0" borderId="69" xfId="0" applyBorder="1" applyAlignment="1">
      <alignment horizontal="center" vertical="center" wrapText="1"/>
    </xf>
    <xf numFmtId="176" fontId="8" fillId="0" borderId="114" xfId="0" applyNumberFormat="1" applyFont="1" applyBorder="1" applyAlignment="1" applyProtection="1" quotePrefix="1">
      <alignment horizontal="center" vertical="center"/>
      <protection/>
    </xf>
    <xf numFmtId="176" fontId="8" fillId="0" borderId="117" xfId="0" applyNumberFormat="1" applyFont="1" applyBorder="1" applyAlignment="1" applyProtection="1">
      <alignment horizontal="center" vertical="center"/>
      <protection/>
    </xf>
    <xf numFmtId="37" fontId="9" fillId="0" borderId="63" xfId="0" applyFont="1" applyBorder="1" applyAlignment="1" applyProtection="1">
      <alignment horizontal="center" vertical="center"/>
      <protection/>
    </xf>
    <xf numFmtId="37" fontId="9" fillId="0" borderId="32" xfId="0" applyFont="1" applyBorder="1" applyAlignment="1" applyProtection="1">
      <alignment horizontal="center" vertical="center"/>
      <protection/>
    </xf>
    <xf numFmtId="178" fontId="8" fillId="0" borderId="57" xfId="0" applyNumberFormat="1" applyFont="1" applyBorder="1" applyAlignment="1" applyProtection="1">
      <alignment horizontal="center" vertical="center" wrapText="1"/>
      <protection/>
    </xf>
    <xf numFmtId="178" fontId="8" fillId="0" borderId="58" xfId="0" applyNumberFormat="1" applyFont="1" applyBorder="1" applyAlignment="1" applyProtection="1">
      <alignment horizontal="center" vertical="center" wrapText="1"/>
      <protection/>
    </xf>
    <xf numFmtId="178" fontId="8" fillId="0" borderId="44" xfId="0" applyNumberFormat="1" applyFont="1" applyBorder="1" applyAlignment="1" applyProtection="1">
      <alignment horizontal="center" vertical="center" wrapText="1"/>
      <protection/>
    </xf>
    <xf numFmtId="179" fontId="8" fillId="0" borderId="118" xfId="0" applyNumberFormat="1" applyFont="1" applyBorder="1" applyAlignment="1" applyProtection="1">
      <alignment horizontal="center" vertical="center" wrapText="1"/>
      <protection/>
    </xf>
    <xf numFmtId="179" fontId="8" fillId="0" borderId="103" xfId="0" applyNumberFormat="1" applyFont="1" applyBorder="1" applyAlignment="1" applyProtection="1">
      <alignment horizontal="center" vertical="center" wrapText="1"/>
      <protection/>
    </xf>
    <xf numFmtId="179" fontId="8" fillId="0" borderId="108" xfId="0" applyNumberFormat="1" applyFont="1" applyBorder="1" applyAlignment="1" applyProtection="1">
      <alignment horizontal="center" vertical="center" wrapText="1"/>
      <protection/>
    </xf>
    <xf numFmtId="178" fontId="8" fillId="0" borderId="58" xfId="0" applyNumberFormat="1" applyFont="1" applyBorder="1" applyAlignment="1" applyProtection="1">
      <alignment horizontal="center" vertical="center"/>
      <protection/>
    </xf>
    <xf numFmtId="178" fontId="8" fillId="0" borderId="44" xfId="0" applyNumberFormat="1" applyFont="1" applyBorder="1" applyAlignment="1" applyProtection="1">
      <alignment horizontal="center" vertical="center"/>
      <protection/>
    </xf>
    <xf numFmtId="178" fontId="9" fillId="0" borderId="10" xfId="0" applyNumberFormat="1" applyFont="1" applyBorder="1" applyAlignment="1" applyProtection="1" quotePrefix="1">
      <alignment horizontal="center" vertical="center"/>
      <protection/>
    </xf>
    <xf numFmtId="178" fontId="9" fillId="0" borderId="10" xfId="0" applyNumberFormat="1" applyFont="1" applyBorder="1" applyAlignment="1" applyProtection="1">
      <alignment horizontal="center" vertical="center"/>
      <protection/>
    </xf>
    <xf numFmtId="178" fontId="8" fillId="0" borderId="118" xfId="0" applyNumberFormat="1" applyFont="1" applyBorder="1" applyAlignment="1" applyProtection="1">
      <alignment horizontal="center" vertical="center"/>
      <protection/>
    </xf>
    <xf numFmtId="178" fontId="8" fillId="0" borderId="103" xfId="0" applyNumberFormat="1" applyFont="1" applyBorder="1" applyAlignment="1" applyProtection="1">
      <alignment horizontal="center" vertical="center"/>
      <protection/>
    </xf>
    <xf numFmtId="178" fontId="8" fillId="0" borderId="62" xfId="0" applyNumberFormat="1" applyFont="1" applyBorder="1" applyAlignment="1" applyProtection="1">
      <alignment horizontal="center" vertical="center" wrapText="1"/>
      <protection/>
    </xf>
    <xf numFmtId="178" fontId="8" fillId="0" borderId="0" xfId="0" applyNumberFormat="1" applyFont="1" applyBorder="1" applyAlignment="1" applyProtection="1">
      <alignment horizontal="center" vertical="center" wrapText="1"/>
      <protection/>
    </xf>
    <xf numFmtId="178" fontId="8" fillId="0" borderId="77" xfId="0" applyNumberFormat="1" applyFont="1" applyBorder="1" applyAlignment="1" applyProtection="1" quotePrefix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178" fontId="8" fillId="0" borderId="16" xfId="0" applyNumberFormat="1" applyFont="1" applyBorder="1" applyAlignment="1" applyProtection="1">
      <alignment horizontal="center" vertical="center"/>
      <protection/>
    </xf>
    <xf numFmtId="178" fontId="8" fillId="0" borderId="119" xfId="0" applyNumberFormat="1" applyFont="1" applyBorder="1" applyAlignment="1" applyProtection="1">
      <alignment horizontal="center" vertical="center"/>
      <protection/>
    </xf>
    <xf numFmtId="178" fontId="0" fillId="0" borderId="14" xfId="0" applyNumberFormat="1" applyBorder="1" applyAlignment="1" applyProtection="1">
      <alignment horizontal="center" vertical="center"/>
      <protection/>
    </xf>
    <xf numFmtId="37" fontId="0" fillId="0" borderId="10" xfId="0" applyBorder="1" applyAlignment="1">
      <alignment horizontal="center" vertical="center"/>
    </xf>
    <xf numFmtId="178" fontId="8" fillId="0" borderId="120" xfId="0" applyNumberFormat="1" applyFont="1" applyBorder="1" applyAlignment="1" applyProtection="1">
      <alignment horizontal="center" vertical="center" wrapText="1"/>
      <protection/>
    </xf>
    <xf numFmtId="178" fontId="0" fillId="0" borderId="84" xfId="0" applyNumberFormat="1" applyBorder="1" applyAlignment="1" applyProtection="1">
      <alignment horizontal="center" vertical="center"/>
      <protection/>
    </xf>
    <xf numFmtId="178" fontId="8" fillId="0" borderId="116" xfId="0" applyNumberFormat="1" applyFont="1" applyBorder="1" applyAlignment="1" applyProtection="1">
      <alignment horizontal="center" vertical="center"/>
      <protection/>
    </xf>
    <xf numFmtId="178" fontId="0" fillId="0" borderId="12" xfId="0" applyNumberFormat="1" applyBorder="1" applyAlignment="1" applyProtection="1">
      <alignment horizontal="center" vertical="center"/>
      <protection/>
    </xf>
    <xf numFmtId="178" fontId="8" fillId="0" borderId="120" xfId="0" applyNumberFormat="1" applyFont="1" applyBorder="1" applyAlignment="1" applyProtection="1">
      <alignment horizontal="center" vertical="center"/>
      <protection/>
    </xf>
    <xf numFmtId="178" fontId="8" fillId="0" borderId="119" xfId="0" applyNumberFormat="1" applyFont="1" applyBorder="1" applyAlignment="1" applyProtection="1">
      <alignment horizontal="center" vertical="center" wrapText="1"/>
      <protection/>
    </xf>
    <xf numFmtId="178" fontId="8" fillId="0" borderId="116" xfId="0" applyNumberFormat="1" applyFont="1" applyBorder="1" applyAlignment="1" applyProtection="1">
      <alignment horizontal="center" vertical="center" wrapText="1"/>
      <protection/>
    </xf>
    <xf numFmtId="176" fontId="8" fillId="0" borderId="96" xfId="0" applyNumberFormat="1" applyFont="1" applyFill="1" applyBorder="1" applyAlignment="1" applyProtection="1">
      <alignment horizontal="right" vertical="center"/>
      <protection/>
    </xf>
    <xf numFmtId="176" fontId="8" fillId="0" borderId="61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5"/>
  <sheetViews>
    <sheetView showGridLines="0" tabSelected="1" zoomScale="85" zoomScaleNormal="85" zoomScaleSheetLayoutView="2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0" sqref="J10"/>
    </sheetView>
  </sheetViews>
  <sheetFormatPr defaultColWidth="10.66015625" defaultRowHeight="18"/>
  <cols>
    <col min="1" max="1" width="12.16015625" style="1" customWidth="1"/>
    <col min="2" max="2" width="9.33203125" style="13" bestFit="1" customWidth="1"/>
    <col min="3" max="5" width="7.91015625" style="13" customWidth="1"/>
    <col min="6" max="6" width="9.33203125" style="13" bestFit="1" customWidth="1"/>
    <col min="7" max="8" width="7.91015625" style="13" customWidth="1"/>
    <col min="9" max="11" width="6.58203125" style="313" customWidth="1"/>
    <col min="12" max="12" width="7.91015625" style="13" customWidth="1"/>
    <col min="13" max="14" width="3.83203125" style="13" customWidth="1"/>
    <col min="15" max="15" width="8.83203125" style="13" customWidth="1"/>
    <col min="16" max="19" width="7.91015625" style="13" customWidth="1"/>
    <col min="20" max="20" width="8.66015625" style="13" customWidth="1"/>
    <col min="21" max="23" width="7.91015625" style="13" customWidth="1"/>
    <col min="24" max="24" width="12.16015625" style="106" customWidth="1"/>
    <col min="25" max="25" width="0.8359375" style="1" customWidth="1"/>
    <col min="26" max="16384" width="10.66015625" style="1" customWidth="1"/>
  </cols>
  <sheetData>
    <row r="1" spans="1:26" s="79" customFormat="1" ht="27.75" customHeight="1" thickBot="1">
      <c r="A1" s="107" t="s">
        <v>102</v>
      </c>
      <c r="B1" s="5"/>
      <c r="C1" s="5"/>
      <c r="D1" s="5"/>
      <c r="E1" s="5"/>
      <c r="F1" s="77"/>
      <c r="G1" s="77"/>
      <c r="H1" s="77"/>
      <c r="J1" s="286" t="s">
        <v>0</v>
      </c>
      <c r="L1" s="287" t="s">
        <v>98</v>
      </c>
      <c r="M1" s="7"/>
      <c r="N1" s="7"/>
      <c r="O1" s="77"/>
      <c r="P1" s="5"/>
      <c r="Q1" s="77"/>
      <c r="R1" s="77"/>
      <c r="S1" s="6"/>
      <c r="T1" s="77"/>
      <c r="U1" s="40"/>
      <c r="V1" s="77"/>
      <c r="W1" s="40" t="s">
        <v>1</v>
      </c>
      <c r="X1" s="33" t="str">
        <f>L1</f>
        <v>平成２６年</v>
      </c>
      <c r="Y1" s="78"/>
      <c r="Z1" s="4"/>
    </row>
    <row r="2" spans="1:26" s="82" customFormat="1" ht="18" customHeight="1">
      <c r="A2" s="80"/>
      <c r="B2" s="355" t="s">
        <v>43</v>
      </c>
      <c r="C2" s="364"/>
      <c r="D2" s="364"/>
      <c r="E2" s="365"/>
      <c r="F2" s="355" t="s">
        <v>44</v>
      </c>
      <c r="G2" s="364"/>
      <c r="H2" s="365"/>
      <c r="I2" s="374" t="s">
        <v>53</v>
      </c>
      <c r="J2" s="364"/>
      <c r="K2" s="364"/>
      <c r="L2" s="365"/>
      <c r="M2" s="11"/>
      <c r="N2" s="12"/>
      <c r="O2" s="366" t="s">
        <v>94</v>
      </c>
      <c r="P2" s="355" t="s">
        <v>45</v>
      </c>
      <c r="Q2" s="364"/>
      <c r="R2" s="365"/>
      <c r="S2" s="355" t="s">
        <v>46</v>
      </c>
      <c r="T2" s="356"/>
      <c r="U2" s="357"/>
      <c r="V2" s="129"/>
      <c r="W2" s="126"/>
      <c r="X2" s="80"/>
      <c r="Y2" s="81"/>
      <c r="Z2" s="3"/>
    </row>
    <row r="3" spans="1:26" s="82" customFormat="1" ht="18" customHeight="1">
      <c r="A3" s="83"/>
      <c r="B3" s="369" t="s">
        <v>2</v>
      </c>
      <c r="C3" s="226"/>
      <c r="D3" s="226"/>
      <c r="E3" s="229" t="s">
        <v>68</v>
      </c>
      <c r="F3" s="358" t="s">
        <v>2</v>
      </c>
      <c r="G3" s="375" t="s">
        <v>3</v>
      </c>
      <c r="H3" s="362" t="s">
        <v>4</v>
      </c>
      <c r="I3" s="371" t="s">
        <v>51</v>
      </c>
      <c r="J3" s="371"/>
      <c r="K3" s="371"/>
      <c r="L3" s="372" t="s">
        <v>52</v>
      </c>
      <c r="M3" s="38"/>
      <c r="N3" s="8"/>
      <c r="O3" s="367"/>
      <c r="P3" s="358" t="s">
        <v>2</v>
      </c>
      <c r="Q3" s="360" t="s">
        <v>10</v>
      </c>
      <c r="R3" s="362" t="s">
        <v>11</v>
      </c>
      <c r="S3" s="358" t="s">
        <v>2</v>
      </c>
      <c r="T3" s="9" t="s">
        <v>5</v>
      </c>
      <c r="U3" s="37" t="s">
        <v>6</v>
      </c>
      <c r="V3" s="130" t="s">
        <v>7</v>
      </c>
      <c r="W3" s="38" t="s">
        <v>8</v>
      </c>
      <c r="X3" s="83"/>
      <c r="Y3" s="81"/>
      <c r="Z3" s="3"/>
    </row>
    <row r="4" spans="1:26" s="82" customFormat="1" ht="18" customHeight="1" thickBot="1">
      <c r="A4" s="84"/>
      <c r="B4" s="370"/>
      <c r="C4" s="111" t="s">
        <v>49</v>
      </c>
      <c r="D4" s="112" t="s">
        <v>50</v>
      </c>
      <c r="E4" s="230" t="s">
        <v>69</v>
      </c>
      <c r="F4" s="370"/>
      <c r="G4" s="376"/>
      <c r="H4" s="377"/>
      <c r="I4" s="288" t="s">
        <v>48</v>
      </c>
      <c r="J4" s="289" t="s">
        <v>49</v>
      </c>
      <c r="K4" s="290" t="s">
        <v>50</v>
      </c>
      <c r="L4" s="373"/>
      <c r="M4" s="110"/>
      <c r="N4" s="12"/>
      <c r="O4" s="368"/>
      <c r="P4" s="359"/>
      <c r="Q4" s="361"/>
      <c r="R4" s="363"/>
      <c r="S4" s="359"/>
      <c r="T4" s="85" t="s">
        <v>12</v>
      </c>
      <c r="U4" s="128" t="s">
        <v>47</v>
      </c>
      <c r="V4" s="131"/>
      <c r="W4" s="127"/>
      <c r="X4" s="84"/>
      <c r="Y4" s="81"/>
      <c r="Z4" s="3"/>
    </row>
    <row r="5" spans="1:26" s="82" customFormat="1" ht="24" customHeight="1">
      <c r="A5" s="46" t="s">
        <v>9</v>
      </c>
      <c r="B5" s="95">
        <f>C5+D5</f>
        <v>1003539</v>
      </c>
      <c r="C5" s="21">
        <v>515533</v>
      </c>
      <c r="D5" s="25">
        <v>488006</v>
      </c>
      <c r="E5" s="285">
        <v>95768</v>
      </c>
      <c r="F5" s="95">
        <f aca="true" t="shared" si="0" ref="F5:F45">G5+H5</f>
        <v>1273004</v>
      </c>
      <c r="G5" s="21">
        <v>660335</v>
      </c>
      <c r="H5" s="31">
        <v>612669</v>
      </c>
      <c r="I5" s="291">
        <f>J5+K5</f>
        <v>2080</v>
      </c>
      <c r="J5" s="292">
        <v>1110</v>
      </c>
      <c r="K5" s="293">
        <v>970</v>
      </c>
      <c r="L5" s="113">
        <v>952</v>
      </c>
      <c r="M5" s="110"/>
      <c r="N5" s="12"/>
      <c r="O5" s="329">
        <f>B5-F5</f>
        <v>-269465</v>
      </c>
      <c r="P5" s="142">
        <f>SUM(Q5:R5)</f>
        <v>23524</v>
      </c>
      <c r="Q5" s="21">
        <v>10905</v>
      </c>
      <c r="R5" s="31">
        <v>12619</v>
      </c>
      <c r="S5" s="95">
        <f>SUM(T5:U5)</f>
        <v>3750</v>
      </c>
      <c r="T5" s="10">
        <v>3039</v>
      </c>
      <c r="U5" s="31">
        <v>711</v>
      </c>
      <c r="V5" s="132">
        <v>643749</v>
      </c>
      <c r="W5" s="10">
        <v>222107</v>
      </c>
      <c r="X5" s="41" t="s">
        <v>9</v>
      </c>
      <c r="Y5" s="81"/>
      <c r="Z5" s="86"/>
    </row>
    <row r="6" spans="1:26" s="92" customFormat="1" ht="24" customHeight="1">
      <c r="A6" s="56" t="s">
        <v>13</v>
      </c>
      <c r="B6" s="120">
        <f>C6+D6</f>
        <v>7140</v>
      </c>
      <c r="C6" s="87">
        <f>SUM(C7,C9,C12,C15,C20,C25,C32,C38,C43)</f>
        <v>3665</v>
      </c>
      <c r="D6" s="88">
        <f>SUM(D7,D9,D12,D15,D20,D25,D32,D38,D43)</f>
        <v>3475</v>
      </c>
      <c r="E6" s="114">
        <f>SUM(E7,E9,E12,E15,E20,E25,E32,E38,E43)</f>
        <v>702</v>
      </c>
      <c r="F6" s="120">
        <f>G6+H6</f>
        <v>12609</v>
      </c>
      <c r="G6" s="87">
        <f>SUM(G7,G9,G12,G15,G20,G25,G32,G38,G43)</f>
        <v>6305</v>
      </c>
      <c r="H6" s="121">
        <f>SUM(H7,H9,H12,H15,H20,H25,H32,H38,H43)</f>
        <v>6304</v>
      </c>
      <c r="I6" s="314">
        <f>J6+K6</f>
        <v>18</v>
      </c>
      <c r="J6" s="87">
        <f>SUM(J7,J9,J12,J15,J20,J25,J32,J38,J43)</f>
        <v>10</v>
      </c>
      <c r="K6" s="88">
        <f>SUM(K7,K9,K12,K15,K20,K25,K32,K38,K43)</f>
        <v>8</v>
      </c>
      <c r="L6" s="114">
        <f>SUM(L7,L9,L12,L15,L20,L25,L32,L38,L43)</f>
        <v>6</v>
      </c>
      <c r="M6" s="39"/>
      <c r="N6" s="89"/>
      <c r="O6" s="330">
        <f>SUM(O7,O9,O12,O15,O20,O25,O32,O38,O43)</f>
        <v>-5469</v>
      </c>
      <c r="P6" s="123">
        <f>Q6+R6</f>
        <v>148</v>
      </c>
      <c r="Q6" s="87">
        <f>SUM(Q7,Q9,Q12,Q15,Q20,Q25,Q32,Q38,Q43)</f>
        <v>61</v>
      </c>
      <c r="R6" s="121">
        <f>SUM(R7,R9,R12,R15,R20,R25,R32,R38,R43)</f>
        <v>87</v>
      </c>
      <c r="S6" s="120">
        <f>SUM(T6:U6)</f>
        <v>28</v>
      </c>
      <c r="T6" s="57">
        <f>SUM(T7,T9,T12,T15,T20,T25,T32,T38,T43)</f>
        <v>22</v>
      </c>
      <c r="U6" s="121">
        <f>SUM(U7,U9,U12,U15,U20,U25,U32,U38,U43)</f>
        <v>6</v>
      </c>
      <c r="V6" s="133">
        <f>SUM(V7,V9,V12,V15,V20,V25,V32,V38,V43)</f>
        <v>4419</v>
      </c>
      <c r="W6" s="57">
        <f>SUM(W7,W9,W12,W15,W20,W25,W32,W38,W43)</f>
        <v>1914</v>
      </c>
      <c r="X6" s="70" t="s">
        <v>13</v>
      </c>
      <c r="Y6" s="90"/>
      <c r="Z6" s="91"/>
    </row>
    <row r="7" spans="1:26" s="82" customFormat="1" ht="24" customHeight="1">
      <c r="A7" s="65" t="s">
        <v>14</v>
      </c>
      <c r="B7" s="71">
        <f>C7+D7</f>
        <v>2921</v>
      </c>
      <c r="C7" s="66">
        <f>SUM(C8:C8)</f>
        <v>1491</v>
      </c>
      <c r="D7" s="67">
        <f>SUM(D8:D8)</f>
        <v>1430</v>
      </c>
      <c r="E7" s="115">
        <f>SUM(E8:E8)</f>
        <v>303</v>
      </c>
      <c r="F7" s="71">
        <f t="shared" si="0"/>
        <v>4330</v>
      </c>
      <c r="G7" s="66">
        <f>SUM(G8:G8)</f>
        <v>2132</v>
      </c>
      <c r="H7" s="93">
        <f>SUM(H8:H8)</f>
        <v>2198</v>
      </c>
      <c r="I7" s="315">
        <f>J7+K7</f>
        <v>7</v>
      </c>
      <c r="J7" s="66">
        <f>SUM(J8:J8)</f>
        <v>2</v>
      </c>
      <c r="K7" s="67">
        <f>SUM(K8:K8)</f>
        <v>5</v>
      </c>
      <c r="L7" s="115">
        <f>SUM(L8:L8)</f>
        <v>2</v>
      </c>
      <c r="M7" s="64"/>
      <c r="N7" s="94"/>
      <c r="O7" s="331">
        <f>SUM(O8:O8)</f>
        <v>-1409</v>
      </c>
      <c r="P7" s="124">
        <f>Q7+R7</f>
        <v>65</v>
      </c>
      <c r="Q7" s="66">
        <f>SUM(Q8:Q8)</f>
        <v>22</v>
      </c>
      <c r="R7" s="93">
        <f>SUM(R8:R8)</f>
        <v>43</v>
      </c>
      <c r="S7" s="71">
        <f>SUM(T7:U7)</f>
        <v>7</v>
      </c>
      <c r="T7" s="68">
        <f>SUM(T8:T8)</f>
        <v>5</v>
      </c>
      <c r="U7" s="93">
        <f>SUM(U8:U8)</f>
        <v>2</v>
      </c>
      <c r="V7" s="134">
        <f>SUM(V8:V8)</f>
        <v>1869</v>
      </c>
      <c r="W7" s="72">
        <f>SUM(W8:W8)</f>
        <v>765</v>
      </c>
      <c r="X7" s="73" t="s">
        <v>14</v>
      </c>
      <c r="Y7" s="81"/>
      <c r="Z7" s="86"/>
    </row>
    <row r="8" spans="1:26" s="82" customFormat="1" ht="24" customHeight="1">
      <c r="A8" s="47" t="s">
        <v>15</v>
      </c>
      <c r="B8" s="139">
        <f>C8+D8</f>
        <v>2921</v>
      </c>
      <c r="C8" s="34">
        <v>1491</v>
      </c>
      <c r="D8" s="35">
        <v>1430</v>
      </c>
      <c r="E8" s="227">
        <v>303</v>
      </c>
      <c r="F8" s="139">
        <f t="shared" si="0"/>
        <v>4330</v>
      </c>
      <c r="G8" s="34">
        <v>2132</v>
      </c>
      <c r="H8" s="36">
        <v>2198</v>
      </c>
      <c r="I8" s="294">
        <f>J8+K8</f>
        <v>7</v>
      </c>
      <c r="J8" s="295">
        <v>2</v>
      </c>
      <c r="K8" s="296">
        <v>5</v>
      </c>
      <c r="L8" s="113">
        <v>2</v>
      </c>
      <c r="M8" s="110"/>
      <c r="N8" s="12"/>
      <c r="O8" s="332">
        <f>B8-F8</f>
        <v>-1409</v>
      </c>
      <c r="P8" s="142">
        <f>SUM(Q8:R8)</f>
        <v>65</v>
      </c>
      <c r="Q8" s="21">
        <v>22</v>
      </c>
      <c r="R8" s="31">
        <v>43</v>
      </c>
      <c r="S8" s="95">
        <f>SUM(T8:U8)</f>
        <v>7</v>
      </c>
      <c r="T8" s="10">
        <v>5</v>
      </c>
      <c r="U8" s="31">
        <v>2</v>
      </c>
      <c r="V8" s="132">
        <v>1869</v>
      </c>
      <c r="W8" s="14">
        <v>765</v>
      </c>
      <c r="X8" s="69" t="s">
        <v>15</v>
      </c>
      <c r="Y8" s="81"/>
      <c r="Z8" s="86"/>
    </row>
    <row r="9" spans="1:26" s="82" customFormat="1" ht="24" customHeight="1">
      <c r="A9" s="58" t="s">
        <v>16</v>
      </c>
      <c r="B9" s="122">
        <f>C9+D9</f>
        <v>327</v>
      </c>
      <c r="C9" s="59">
        <f>SUM(C10:C11)</f>
        <v>157</v>
      </c>
      <c r="D9" s="60">
        <f>SUM(D10:D11)</f>
        <v>170</v>
      </c>
      <c r="E9" s="116">
        <f>SUM(E10:E11)</f>
        <v>38</v>
      </c>
      <c r="F9" s="122">
        <f t="shared" si="0"/>
        <v>1004</v>
      </c>
      <c r="G9" s="59">
        <f>SUM(G10:G11)</f>
        <v>503</v>
      </c>
      <c r="H9" s="62">
        <f>SUM(H10:H11)</f>
        <v>501</v>
      </c>
      <c r="I9" s="316">
        <f>J9+K9</f>
        <v>0</v>
      </c>
      <c r="J9" s="59" t="str">
        <f>IF(SUM(J10:J11)&gt;0,SUM(J10:J11),"        -")</f>
        <v>        -</v>
      </c>
      <c r="K9" s="60" t="str">
        <f>IF(SUM(K10:K11)&gt;0,SUM(K10:K11),"        -")</f>
        <v>        -</v>
      </c>
      <c r="L9" s="115" t="str">
        <f>IF(SUM(L10:L11),SUM(L10:L11),"        -")</f>
        <v>        -</v>
      </c>
      <c r="M9" s="110"/>
      <c r="N9" s="12"/>
      <c r="O9" s="333">
        <f>SUM(O10:O11)</f>
        <v>-677</v>
      </c>
      <c r="P9" s="125">
        <f aca="true" t="shared" si="1" ref="P9:U9">IF(SUM(P10:P11),SUM(P10:P11),"        -")</f>
        <v>3</v>
      </c>
      <c r="Q9" s="59">
        <f t="shared" si="1"/>
        <v>1</v>
      </c>
      <c r="R9" s="62">
        <f t="shared" si="1"/>
        <v>2</v>
      </c>
      <c r="S9" s="122">
        <f aca="true" t="shared" si="2" ref="S9:S33">SUM(T9:U9)</f>
        <v>0</v>
      </c>
      <c r="T9" s="61" t="str">
        <f t="shared" si="1"/>
        <v>        -</v>
      </c>
      <c r="U9" s="62" t="str">
        <f t="shared" si="1"/>
        <v>        -</v>
      </c>
      <c r="V9" s="135">
        <f>SUM(V10:V11)</f>
        <v>237</v>
      </c>
      <c r="W9" s="74">
        <f>SUM(W10:W11)</f>
        <v>94</v>
      </c>
      <c r="X9" s="75" t="s">
        <v>16</v>
      </c>
      <c r="Y9" s="81"/>
      <c r="Z9" s="86"/>
    </row>
    <row r="10" spans="1:26" s="82" customFormat="1" ht="24" customHeight="1">
      <c r="A10" s="48" t="s">
        <v>17</v>
      </c>
      <c r="B10" s="96">
        <f aca="true" t="shared" si="3" ref="B10:B45">C10+D10</f>
        <v>292</v>
      </c>
      <c r="C10" s="22">
        <v>144</v>
      </c>
      <c r="D10" s="26">
        <v>148</v>
      </c>
      <c r="E10" s="117">
        <v>34</v>
      </c>
      <c r="F10" s="96">
        <f t="shared" si="0"/>
        <v>817</v>
      </c>
      <c r="G10" s="22">
        <v>404</v>
      </c>
      <c r="H10" s="29">
        <v>413</v>
      </c>
      <c r="I10" s="297" t="s">
        <v>97</v>
      </c>
      <c r="J10" s="53" t="s">
        <v>93</v>
      </c>
      <c r="K10" s="54" t="s">
        <v>97</v>
      </c>
      <c r="L10" s="232" t="s">
        <v>97</v>
      </c>
      <c r="M10" s="64"/>
      <c r="N10" s="94"/>
      <c r="O10" s="334">
        <f>B10-F10</f>
        <v>-525</v>
      </c>
      <c r="P10" s="96">
        <f>SUM(Q10:R10)</f>
        <v>2</v>
      </c>
      <c r="Q10" s="22" t="s">
        <v>97</v>
      </c>
      <c r="R10" s="29">
        <v>2</v>
      </c>
      <c r="S10" s="96">
        <f t="shared" si="2"/>
        <v>0</v>
      </c>
      <c r="T10" s="17" t="s">
        <v>97</v>
      </c>
      <c r="U10" s="29" t="s">
        <v>92</v>
      </c>
      <c r="V10" s="136">
        <v>215</v>
      </c>
      <c r="W10" s="18">
        <v>80</v>
      </c>
      <c r="X10" s="44" t="s">
        <v>17</v>
      </c>
      <c r="Y10" s="81"/>
      <c r="Z10" s="86"/>
    </row>
    <row r="11" spans="1:26" s="82" customFormat="1" ht="24" customHeight="1">
      <c r="A11" s="49" t="s">
        <v>87</v>
      </c>
      <c r="B11" s="97">
        <f t="shared" si="3"/>
        <v>35</v>
      </c>
      <c r="C11" s="23">
        <v>13</v>
      </c>
      <c r="D11" s="27">
        <v>22</v>
      </c>
      <c r="E11" s="118">
        <v>4</v>
      </c>
      <c r="F11" s="97">
        <f t="shared" si="0"/>
        <v>187</v>
      </c>
      <c r="G11" s="23">
        <v>99</v>
      </c>
      <c r="H11" s="30">
        <v>88</v>
      </c>
      <c r="I11" s="298" t="s">
        <v>92</v>
      </c>
      <c r="J11" s="284" t="s">
        <v>93</v>
      </c>
      <c r="K11" s="299" t="s">
        <v>92</v>
      </c>
      <c r="L11" s="118" t="s">
        <v>93</v>
      </c>
      <c r="M11" s="64"/>
      <c r="N11" s="94"/>
      <c r="O11" s="335">
        <f>B11-F11</f>
        <v>-152</v>
      </c>
      <c r="P11" s="274">
        <v>1</v>
      </c>
      <c r="Q11" s="23">
        <v>1</v>
      </c>
      <c r="R11" s="30" t="s">
        <v>97</v>
      </c>
      <c r="S11" s="281" t="s">
        <v>92</v>
      </c>
      <c r="T11" s="19" t="s">
        <v>92</v>
      </c>
      <c r="U11" s="30" t="s">
        <v>92</v>
      </c>
      <c r="V11" s="137">
        <v>22</v>
      </c>
      <c r="W11" s="20">
        <v>14</v>
      </c>
      <c r="X11" s="45" t="s">
        <v>89</v>
      </c>
      <c r="Y11" s="81"/>
      <c r="Z11" s="86"/>
    </row>
    <row r="12" spans="1:26" s="82" customFormat="1" ht="24" customHeight="1">
      <c r="A12" s="58" t="s">
        <v>18</v>
      </c>
      <c r="B12" s="122">
        <f t="shared" si="3"/>
        <v>941</v>
      </c>
      <c r="C12" s="59">
        <f>SUM(C13:C14)</f>
        <v>485</v>
      </c>
      <c r="D12" s="60">
        <f>SUM(D13:D14)</f>
        <v>456</v>
      </c>
      <c r="E12" s="116">
        <f>SUM(E13:E14)</f>
        <v>87</v>
      </c>
      <c r="F12" s="122">
        <f t="shared" si="0"/>
        <v>1168</v>
      </c>
      <c r="G12" s="59">
        <f>SUM(G13:G14)</f>
        <v>599</v>
      </c>
      <c r="H12" s="62">
        <f>SUM(H13:H14)</f>
        <v>569</v>
      </c>
      <c r="I12" s="316">
        <f>J12+K12</f>
        <v>4</v>
      </c>
      <c r="J12" s="59">
        <f>IF(SUM(J13:J14),SUM(J13:J14),"        -")</f>
        <v>3</v>
      </c>
      <c r="K12" s="60">
        <f>IF(SUM(K13:K14),SUM(K13:K14),"        -")</f>
        <v>1</v>
      </c>
      <c r="L12" s="116">
        <f>IF(SUM(L13:L14),SUM(L13:L14),"        -")</f>
        <v>3</v>
      </c>
      <c r="M12" s="110"/>
      <c r="N12" s="12"/>
      <c r="O12" s="333">
        <f>SUM(O13:O14)</f>
        <v>-227</v>
      </c>
      <c r="P12" s="125">
        <f aca="true" t="shared" si="4" ref="P12:U12">IF(SUM(P13:P14),SUM(P13:P14),"        -")</f>
        <v>19</v>
      </c>
      <c r="Q12" s="59">
        <f t="shared" si="4"/>
        <v>8</v>
      </c>
      <c r="R12" s="62">
        <f t="shared" si="4"/>
        <v>11</v>
      </c>
      <c r="S12" s="71">
        <f t="shared" si="2"/>
        <v>6</v>
      </c>
      <c r="T12" s="61">
        <f t="shared" si="4"/>
        <v>3</v>
      </c>
      <c r="U12" s="62">
        <f t="shared" si="4"/>
        <v>3</v>
      </c>
      <c r="V12" s="135">
        <f>SUM(V13:V14)</f>
        <v>512</v>
      </c>
      <c r="W12" s="74">
        <f>SUM(W13:W14)</f>
        <v>258</v>
      </c>
      <c r="X12" s="75" t="s">
        <v>18</v>
      </c>
      <c r="Y12" s="81"/>
      <c r="Z12" s="86"/>
    </row>
    <row r="13" spans="1:26" s="82" customFormat="1" ht="24" customHeight="1">
      <c r="A13" s="48" t="s">
        <v>72</v>
      </c>
      <c r="B13" s="96">
        <f t="shared" si="3"/>
        <v>436</v>
      </c>
      <c r="C13" s="22">
        <v>214</v>
      </c>
      <c r="D13" s="26">
        <v>222</v>
      </c>
      <c r="E13" s="117">
        <v>40</v>
      </c>
      <c r="F13" s="96">
        <f t="shared" si="0"/>
        <v>795</v>
      </c>
      <c r="G13" s="22">
        <v>397</v>
      </c>
      <c r="H13" s="29">
        <v>398</v>
      </c>
      <c r="I13" s="352">
        <f>J13+K13</f>
        <v>2</v>
      </c>
      <c r="J13" s="53">
        <v>2</v>
      </c>
      <c r="K13" s="54" t="s">
        <v>92</v>
      </c>
      <c r="L13" s="117">
        <v>1</v>
      </c>
      <c r="M13" s="64"/>
      <c r="N13" s="94"/>
      <c r="O13" s="334">
        <f>B13-F13</f>
        <v>-359</v>
      </c>
      <c r="P13" s="143">
        <f>SUM(Q13:R13)</f>
        <v>8</v>
      </c>
      <c r="Q13" s="22">
        <v>4</v>
      </c>
      <c r="R13" s="29">
        <v>4</v>
      </c>
      <c r="S13" s="281">
        <f t="shared" si="2"/>
        <v>3</v>
      </c>
      <c r="T13" s="17">
        <v>2</v>
      </c>
      <c r="U13" s="29">
        <v>1</v>
      </c>
      <c r="V13" s="136">
        <v>261</v>
      </c>
      <c r="W13" s="18">
        <v>119</v>
      </c>
      <c r="X13" s="44" t="s">
        <v>78</v>
      </c>
      <c r="Y13" s="81"/>
      <c r="Z13" s="86"/>
    </row>
    <row r="14" spans="1:26" s="82" customFormat="1" ht="24" customHeight="1">
      <c r="A14" s="50" t="s">
        <v>91</v>
      </c>
      <c r="B14" s="95">
        <f t="shared" si="3"/>
        <v>505</v>
      </c>
      <c r="C14" s="21">
        <v>271</v>
      </c>
      <c r="D14" s="25">
        <v>234</v>
      </c>
      <c r="E14" s="113">
        <v>47</v>
      </c>
      <c r="F14" s="95">
        <f t="shared" si="0"/>
        <v>373</v>
      </c>
      <c r="G14" s="21">
        <v>202</v>
      </c>
      <c r="H14" s="31">
        <v>171</v>
      </c>
      <c r="I14" s="353">
        <f>J14+K14</f>
        <v>2</v>
      </c>
      <c r="J14" s="292">
        <v>1</v>
      </c>
      <c r="K14" s="293">
        <v>1</v>
      </c>
      <c r="L14" s="113">
        <v>2</v>
      </c>
      <c r="M14" s="110"/>
      <c r="N14" s="12"/>
      <c r="O14" s="329">
        <f>B14-F14</f>
        <v>132</v>
      </c>
      <c r="P14" s="142">
        <f>SUM(Q14:R14)</f>
        <v>11</v>
      </c>
      <c r="Q14" s="21">
        <v>4</v>
      </c>
      <c r="R14" s="31">
        <v>7</v>
      </c>
      <c r="S14" s="281">
        <f t="shared" si="2"/>
        <v>3</v>
      </c>
      <c r="T14" s="10">
        <v>1</v>
      </c>
      <c r="U14" s="31">
        <v>2</v>
      </c>
      <c r="V14" s="132">
        <v>251</v>
      </c>
      <c r="W14" s="14">
        <v>139</v>
      </c>
      <c r="X14" s="42" t="s">
        <v>91</v>
      </c>
      <c r="Y14" s="81"/>
      <c r="Z14" s="86"/>
    </row>
    <row r="15" spans="1:26" s="82" customFormat="1" ht="24" customHeight="1">
      <c r="A15" s="58" t="s">
        <v>90</v>
      </c>
      <c r="B15" s="122">
        <f t="shared" si="3"/>
        <v>587</v>
      </c>
      <c r="C15" s="59">
        <f>SUM(C16:C19)</f>
        <v>281</v>
      </c>
      <c r="D15" s="60">
        <f>SUM(D16:D19)</f>
        <v>306</v>
      </c>
      <c r="E15" s="116">
        <f>SUM(E16:E19)</f>
        <v>56</v>
      </c>
      <c r="F15" s="122">
        <f t="shared" si="0"/>
        <v>1082</v>
      </c>
      <c r="G15" s="59">
        <f>SUM(G16:G19)</f>
        <v>562</v>
      </c>
      <c r="H15" s="62">
        <f>SUM(H16:H19)</f>
        <v>520</v>
      </c>
      <c r="I15" s="316">
        <f>J15+K15</f>
        <v>0</v>
      </c>
      <c r="J15" s="59" t="str">
        <f>IF(SUM(J16:J19),SUM(J16:J19),"        -")</f>
        <v>        -</v>
      </c>
      <c r="K15" s="60" t="str">
        <f>IF(SUM(K16:K19),SUM(K16:K19),"        -")</f>
        <v>        -</v>
      </c>
      <c r="L15" s="116" t="str">
        <f>IF(SUM(L16:L19),SUM(L16:L19),"        -")</f>
        <v>        -</v>
      </c>
      <c r="M15" s="110"/>
      <c r="N15" s="12"/>
      <c r="O15" s="333">
        <f>SUM(O16:O19)</f>
        <v>-495</v>
      </c>
      <c r="P15" s="125">
        <f aca="true" t="shared" si="5" ref="P15:U15">IF(SUM(P16:P19),SUM(P16:P19),"        -")</f>
        <v>13</v>
      </c>
      <c r="Q15" s="59">
        <f t="shared" si="5"/>
        <v>6</v>
      </c>
      <c r="R15" s="62">
        <f t="shared" si="5"/>
        <v>7</v>
      </c>
      <c r="S15" s="71">
        <f t="shared" si="2"/>
        <v>4</v>
      </c>
      <c r="T15" s="61">
        <f t="shared" si="5"/>
        <v>4</v>
      </c>
      <c r="U15" s="62" t="str">
        <f t="shared" si="5"/>
        <v>        -</v>
      </c>
      <c r="V15" s="135">
        <f>SUM(V16:V19)</f>
        <v>358</v>
      </c>
      <c r="W15" s="74">
        <f>SUM(W16:W19)</f>
        <v>142</v>
      </c>
      <c r="X15" s="75" t="s">
        <v>90</v>
      </c>
      <c r="Y15" s="81"/>
      <c r="Z15" s="86"/>
    </row>
    <row r="16" spans="1:26" s="82" customFormat="1" ht="24" customHeight="1">
      <c r="A16" s="48" t="s">
        <v>19</v>
      </c>
      <c r="B16" s="96">
        <f t="shared" si="3"/>
        <v>427</v>
      </c>
      <c r="C16" s="22">
        <v>209</v>
      </c>
      <c r="D16" s="26">
        <v>218</v>
      </c>
      <c r="E16" s="117">
        <v>39</v>
      </c>
      <c r="F16" s="96">
        <f t="shared" si="0"/>
        <v>693</v>
      </c>
      <c r="G16" s="22">
        <v>372</v>
      </c>
      <c r="H16" s="29">
        <v>321</v>
      </c>
      <c r="I16" s="297" t="s">
        <v>97</v>
      </c>
      <c r="J16" s="53" t="s">
        <v>97</v>
      </c>
      <c r="K16" s="54" t="s">
        <v>93</v>
      </c>
      <c r="L16" s="117" t="s">
        <v>97</v>
      </c>
      <c r="M16" s="110"/>
      <c r="N16" s="12"/>
      <c r="O16" s="334">
        <f>B16-F16</f>
        <v>-266</v>
      </c>
      <c r="P16" s="96">
        <f>SUM(Q16:R16)</f>
        <v>10</v>
      </c>
      <c r="Q16" s="22">
        <v>4</v>
      </c>
      <c r="R16" s="29">
        <v>6</v>
      </c>
      <c r="S16" s="282">
        <f t="shared" si="2"/>
        <v>2</v>
      </c>
      <c r="T16" s="17">
        <v>2</v>
      </c>
      <c r="U16" s="29" t="s">
        <v>97</v>
      </c>
      <c r="V16" s="136">
        <v>267</v>
      </c>
      <c r="W16" s="18">
        <v>108</v>
      </c>
      <c r="X16" s="44" t="s">
        <v>19</v>
      </c>
      <c r="Y16" s="81"/>
      <c r="Z16" s="86"/>
    </row>
    <row r="17" spans="1:26" s="82" customFormat="1" ht="24" customHeight="1">
      <c r="A17" s="49" t="s">
        <v>20</v>
      </c>
      <c r="B17" s="97">
        <f t="shared" si="3"/>
        <v>123</v>
      </c>
      <c r="C17" s="23">
        <v>51</v>
      </c>
      <c r="D17" s="27">
        <v>72</v>
      </c>
      <c r="E17" s="118">
        <v>15</v>
      </c>
      <c r="F17" s="97">
        <f t="shared" si="0"/>
        <v>259</v>
      </c>
      <c r="G17" s="23">
        <v>128</v>
      </c>
      <c r="H17" s="30">
        <v>131</v>
      </c>
      <c r="I17" s="298" t="s">
        <v>92</v>
      </c>
      <c r="J17" s="284" t="s">
        <v>92</v>
      </c>
      <c r="K17" s="299" t="s">
        <v>77</v>
      </c>
      <c r="L17" s="118" t="s">
        <v>92</v>
      </c>
      <c r="M17" s="64"/>
      <c r="N17" s="94"/>
      <c r="O17" s="335">
        <f>B17-F17</f>
        <v>-136</v>
      </c>
      <c r="P17" s="97">
        <f>SUM(Q17:R17)</f>
        <v>3</v>
      </c>
      <c r="Q17" s="23">
        <v>2</v>
      </c>
      <c r="R17" s="30">
        <v>1</v>
      </c>
      <c r="S17" s="282">
        <f t="shared" si="2"/>
        <v>2</v>
      </c>
      <c r="T17" s="19">
        <v>2</v>
      </c>
      <c r="U17" s="30" t="s">
        <v>92</v>
      </c>
      <c r="V17" s="137">
        <v>61</v>
      </c>
      <c r="W17" s="20">
        <v>29</v>
      </c>
      <c r="X17" s="45" t="s">
        <v>20</v>
      </c>
      <c r="Y17" s="81"/>
      <c r="Z17" s="86"/>
    </row>
    <row r="18" spans="1:26" s="82" customFormat="1" ht="24" customHeight="1">
      <c r="A18" s="49" t="s">
        <v>21</v>
      </c>
      <c r="B18" s="97">
        <f t="shared" si="3"/>
        <v>15</v>
      </c>
      <c r="C18" s="23">
        <v>9</v>
      </c>
      <c r="D18" s="27">
        <v>6</v>
      </c>
      <c r="E18" s="118">
        <v>1</v>
      </c>
      <c r="F18" s="97">
        <f t="shared" si="0"/>
        <v>72</v>
      </c>
      <c r="G18" s="23">
        <v>33</v>
      </c>
      <c r="H18" s="30">
        <v>39</v>
      </c>
      <c r="I18" s="298" t="s">
        <v>92</v>
      </c>
      <c r="J18" s="284" t="s">
        <v>77</v>
      </c>
      <c r="K18" s="299" t="s">
        <v>77</v>
      </c>
      <c r="L18" s="118" t="s">
        <v>92</v>
      </c>
      <c r="M18" s="64"/>
      <c r="N18" s="94"/>
      <c r="O18" s="335">
        <f>B18-F18</f>
        <v>-57</v>
      </c>
      <c r="P18" s="97" t="s">
        <v>93</v>
      </c>
      <c r="Q18" s="23" t="s">
        <v>92</v>
      </c>
      <c r="R18" s="30" t="s">
        <v>92</v>
      </c>
      <c r="S18" s="97" t="s">
        <v>92</v>
      </c>
      <c r="T18" s="19" t="s">
        <v>92</v>
      </c>
      <c r="U18" s="30" t="s">
        <v>92</v>
      </c>
      <c r="V18" s="137">
        <v>10</v>
      </c>
      <c r="W18" s="20">
        <v>2</v>
      </c>
      <c r="X18" s="45" t="s">
        <v>21</v>
      </c>
      <c r="Y18" s="81"/>
      <c r="Z18" s="86"/>
    </row>
    <row r="19" spans="1:26" s="82" customFormat="1" ht="24" customHeight="1">
      <c r="A19" s="49" t="s">
        <v>22</v>
      </c>
      <c r="B19" s="97">
        <f t="shared" si="3"/>
        <v>22</v>
      </c>
      <c r="C19" s="23">
        <v>12</v>
      </c>
      <c r="D19" s="27">
        <v>10</v>
      </c>
      <c r="E19" s="118">
        <v>1</v>
      </c>
      <c r="F19" s="97">
        <f t="shared" si="0"/>
        <v>58</v>
      </c>
      <c r="G19" s="23">
        <v>29</v>
      </c>
      <c r="H19" s="30">
        <v>29</v>
      </c>
      <c r="I19" s="298" t="s">
        <v>92</v>
      </c>
      <c r="J19" s="284" t="s">
        <v>77</v>
      </c>
      <c r="K19" s="299" t="s">
        <v>77</v>
      </c>
      <c r="L19" s="118" t="s">
        <v>92</v>
      </c>
      <c r="M19" s="64"/>
      <c r="N19" s="94"/>
      <c r="O19" s="335">
        <f>B19-F19</f>
        <v>-36</v>
      </c>
      <c r="P19" s="274" t="s">
        <v>93</v>
      </c>
      <c r="Q19" s="23" t="s">
        <v>92</v>
      </c>
      <c r="R19" s="30" t="s">
        <v>92</v>
      </c>
      <c r="S19" s="281" t="s">
        <v>92</v>
      </c>
      <c r="T19" s="19" t="s">
        <v>92</v>
      </c>
      <c r="U19" s="30" t="s">
        <v>92</v>
      </c>
      <c r="V19" s="137">
        <v>20</v>
      </c>
      <c r="W19" s="20">
        <v>3</v>
      </c>
      <c r="X19" s="45" t="s">
        <v>22</v>
      </c>
      <c r="Y19" s="81"/>
      <c r="Z19" s="86"/>
    </row>
    <row r="20" spans="1:26" s="82" customFormat="1" ht="24" customHeight="1">
      <c r="A20" s="58" t="s">
        <v>23</v>
      </c>
      <c r="B20" s="122">
        <f t="shared" si="3"/>
        <v>549</v>
      </c>
      <c r="C20" s="59">
        <f>SUM(C21:C24)</f>
        <v>290</v>
      </c>
      <c r="D20" s="60">
        <f>SUM(D21:D24)</f>
        <v>259</v>
      </c>
      <c r="E20" s="116">
        <f>SUM(E21:E24)</f>
        <v>50</v>
      </c>
      <c r="F20" s="122">
        <f t="shared" si="0"/>
        <v>1010</v>
      </c>
      <c r="G20" s="59">
        <f>SUM(G21:G24)</f>
        <v>503</v>
      </c>
      <c r="H20" s="62">
        <f>SUM(H21:H24)</f>
        <v>507</v>
      </c>
      <c r="I20" s="316">
        <f>J20+K20</f>
        <v>2</v>
      </c>
      <c r="J20" s="59">
        <f>IF(SUM(J21:J24),SUM(J21:J24),"         -")</f>
        <v>2</v>
      </c>
      <c r="K20" s="60" t="str">
        <f>IF(SUM(K21:K24),SUM(K21:K24),"         -")</f>
        <v>         -</v>
      </c>
      <c r="L20" s="115" t="str">
        <f>IF(SUM(L21:L24),SUM(L21:L24),"        -")</f>
        <v>        -</v>
      </c>
      <c r="M20" s="110"/>
      <c r="N20" s="12"/>
      <c r="O20" s="333">
        <f>SUM(O21:O24)</f>
        <v>-461</v>
      </c>
      <c r="P20" s="125">
        <f aca="true" t="shared" si="6" ref="P20:U20">IF(SUM(P21:P24),SUM(P21:P24),"        -")</f>
        <v>14</v>
      </c>
      <c r="Q20" s="59">
        <f t="shared" si="6"/>
        <v>6</v>
      </c>
      <c r="R20" s="62">
        <f t="shared" si="6"/>
        <v>8</v>
      </c>
      <c r="S20" s="71">
        <f t="shared" si="2"/>
        <v>2</v>
      </c>
      <c r="T20" s="61">
        <f t="shared" si="6"/>
        <v>2</v>
      </c>
      <c r="U20" s="62" t="str">
        <f t="shared" si="6"/>
        <v>        -</v>
      </c>
      <c r="V20" s="135">
        <f>SUM(V21:V24)</f>
        <v>322</v>
      </c>
      <c r="W20" s="74">
        <f>SUM(W21:W24)</f>
        <v>138</v>
      </c>
      <c r="X20" s="75" t="s">
        <v>23</v>
      </c>
      <c r="Y20" s="81"/>
      <c r="Z20" s="86"/>
    </row>
    <row r="21" spans="1:26" s="82" customFormat="1" ht="24" customHeight="1">
      <c r="A21" s="48" t="s">
        <v>24</v>
      </c>
      <c r="B21" s="96">
        <f t="shared" si="3"/>
        <v>189</v>
      </c>
      <c r="C21" s="22">
        <v>98</v>
      </c>
      <c r="D21" s="26">
        <v>91</v>
      </c>
      <c r="E21" s="117">
        <v>20</v>
      </c>
      <c r="F21" s="96">
        <f t="shared" si="0"/>
        <v>335</v>
      </c>
      <c r="G21" s="22">
        <v>164</v>
      </c>
      <c r="H21" s="29">
        <v>171</v>
      </c>
      <c r="I21" s="352">
        <f>J21+K21</f>
        <v>1</v>
      </c>
      <c r="J21" s="53">
        <v>1</v>
      </c>
      <c r="K21" s="54" t="s">
        <v>97</v>
      </c>
      <c r="L21" s="232" t="s">
        <v>96</v>
      </c>
      <c r="M21" s="64"/>
      <c r="N21" s="94"/>
      <c r="O21" s="334">
        <f>B21-F21</f>
        <v>-146</v>
      </c>
      <c r="P21" s="143">
        <f>SUM(Q21:R21)</f>
        <v>8</v>
      </c>
      <c r="Q21" s="22">
        <v>3</v>
      </c>
      <c r="R21" s="29">
        <v>5</v>
      </c>
      <c r="S21" s="282">
        <f t="shared" si="2"/>
        <v>2</v>
      </c>
      <c r="T21" s="17">
        <v>2</v>
      </c>
      <c r="U21" s="29" t="s">
        <v>96</v>
      </c>
      <c r="V21" s="136">
        <v>142</v>
      </c>
      <c r="W21" s="18">
        <v>69</v>
      </c>
      <c r="X21" s="44" t="s">
        <v>24</v>
      </c>
      <c r="Y21" s="81"/>
      <c r="Z21" s="86"/>
    </row>
    <row r="22" spans="1:26" s="82" customFormat="1" ht="24" customHeight="1">
      <c r="A22" s="49" t="s">
        <v>25</v>
      </c>
      <c r="B22" s="97">
        <f t="shared" si="3"/>
        <v>94</v>
      </c>
      <c r="C22" s="23">
        <v>52</v>
      </c>
      <c r="D22" s="27">
        <v>42</v>
      </c>
      <c r="E22" s="118">
        <v>4</v>
      </c>
      <c r="F22" s="97">
        <f t="shared" si="0"/>
        <v>206</v>
      </c>
      <c r="G22" s="23">
        <v>97</v>
      </c>
      <c r="H22" s="30">
        <v>109</v>
      </c>
      <c r="I22" s="406" t="s">
        <v>103</v>
      </c>
      <c r="J22" s="284" t="s">
        <v>93</v>
      </c>
      <c r="K22" s="299" t="s">
        <v>93</v>
      </c>
      <c r="L22" s="118" t="s">
        <v>92</v>
      </c>
      <c r="M22" s="64"/>
      <c r="N22" s="94"/>
      <c r="O22" s="335">
        <f>B22-F22</f>
        <v>-112</v>
      </c>
      <c r="P22" s="144">
        <f>SUM(Q22:R22)</f>
        <v>2</v>
      </c>
      <c r="Q22" s="23">
        <v>1</v>
      </c>
      <c r="R22" s="30">
        <v>1</v>
      </c>
      <c r="S22" s="97" t="s">
        <v>96</v>
      </c>
      <c r="T22" s="19" t="s">
        <v>96</v>
      </c>
      <c r="U22" s="30" t="s">
        <v>92</v>
      </c>
      <c r="V22" s="137">
        <v>50</v>
      </c>
      <c r="W22" s="20">
        <v>23</v>
      </c>
      <c r="X22" s="45" t="s">
        <v>25</v>
      </c>
      <c r="Y22" s="81"/>
      <c r="Z22" s="86"/>
    </row>
    <row r="23" spans="1:26" s="82" customFormat="1" ht="24" customHeight="1">
      <c r="A23" s="49" t="s">
        <v>26</v>
      </c>
      <c r="B23" s="97">
        <f t="shared" si="3"/>
        <v>49</v>
      </c>
      <c r="C23" s="23">
        <v>28</v>
      </c>
      <c r="D23" s="27">
        <v>21</v>
      </c>
      <c r="E23" s="118">
        <v>8</v>
      </c>
      <c r="F23" s="97">
        <f t="shared" si="0"/>
        <v>91</v>
      </c>
      <c r="G23" s="23">
        <v>42</v>
      </c>
      <c r="H23" s="30">
        <v>49</v>
      </c>
      <c r="I23" s="300" t="s">
        <v>103</v>
      </c>
      <c r="J23" s="284" t="s">
        <v>77</v>
      </c>
      <c r="K23" s="299" t="s">
        <v>92</v>
      </c>
      <c r="L23" s="118" t="s">
        <v>92</v>
      </c>
      <c r="M23" s="64"/>
      <c r="N23" s="94"/>
      <c r="O23" s="335">
        <f>B23-F23</f>
        <v>-42</v>
      </c>
      <c r="P23" s="144">
        <f>SUM(Q23:R23)</f>
        <v>1</v>
      </c>
      <c r="Q23" s="23" t="s">
        <v>97</v>
      </c>
      <c r="R23" s="30">
        <v>1</v>
      </c>
      <c r="S23" s="97" t="s">
        <v>96</v>
      </c>
      <c r="T23" s="19" t="s">
        <v>96</v>
      </c>
      <c r="U23" s="30" t="s">
        <v>92</v>
      </c>
      <c r="V23" s="137">
        <v>27</v>
      </c>
      <c r="W23" s="20">
        <v>15</v>
      </c>
      <c r="X23" s="45" t="s">
        <v>26</v>
      </c>
      <c r="Y23" s="81"/>
      <c r="Z23" s="86"/>
    </row>
    <row r="24" spans="1:26" s="82" customFormat="1" ht="24" customHeight="1">
      <c r="A24" s="49" t="s">
        <v>88</v>
      </c>
      <c r="B24" s="97">
        <f t="shared" si="3"/>
        <v>217</v>
      </c>
      <c r="C24" s="23">
        <v>112</v>
      </c>
      <c r="D24" s="27">
        <v>105</v>
      </c>
      <c r="E24" s="118">
        <v>18</v>
      </c>
      <c r="F24" s="97">
        <f t="shared" si="0"/>
        <v>378</v>
      </c>
      <c r="G24" s="23">
        <v>200</v>
      </c>
      <c r="H24" s="30">
        <v>178</v>
      </c>
      <c r="I24" s="353">
        <f>J24+K24</f>
        <v>1</v>
      </c>
      <c r="J24" s="284">
        <v>1</v>
      </c>
      <c r="K24" s="299" t="s">
        <v>93</v>
      </c>
      <c r="L24" s="118" t="s">
        <v>92</v>
      </c>
      <c r="M24" s="110"/>
      <c r="N24" s="12"/>
      <c r="O24" s="335">
        <f>B24-F24</f>
        <v>-161</v>
      </c>
      <c r="P24" s="144">
        <f>SUM(Q24:R24)</f>
        <v>3</v>
      </c>
      <c r="Q24" s="23">
        <v>2</v>
      </c>
      <c r="R24" s="30">
        <v>1</v>
      </c>
      <c r="S24" s="281" t="s">
        <v>96</v>
      </c>
      <c r="T24" s="19" t="s">
        <v>96</v>
      </c>
      <c r="U24" s="30" t="s">
        <v>92</v>
      </c>
      <c r="V24" s="137">
        <v>103</v>
      </c>
      <c r="W24" s="20">
        <v>31</v>
      </c>
      <c r="X24" s="45" t="s">
        <v>88</v>
      </c>
      <c r="Y24" s="81"/>
      <c r="Z24" s="86"/>
    </row>
    <row r="25" spans="1:26" s="82" customFormat="1" ht="24" customHeight="1">
      <c r="A25" s="58" t="s">
        <v>27</v>
      </c>
      <c r="B25" s="122">
        <f t="shared" si="3"/>
        <v>438</v>
      </c>
      <c r="C25" s="59">
        <f>SUM(C26:C31)</f>
        <v>246</v>
      </c>
      <c r="D25" s="60">
        <f>SUM(D26:D31)</f>
        <v>192</v>
      </c>
      <c r="E25" s="116">
        <f>SUM(E26:E31)</f>
        <v>41</v>
      </c>
      <c r="F25" s="122">
        <f t="shared" si="0"/>
        <v>1014</v>
      </c>
      <c r="G25" s="59">
        <f>SUM(G26:G31)</f>
        <v>500</v>
      </c>
      <c r="H25" s="62">
        <f>SUM(H26:H31)</f>
        <v>514</v>
      </c>
      <c r="I25" s="316">
        <f>J25+K25</f>
        <v>2</v>
      </c>
      <c r="J25" s="59">
        <f>IF(SUM(J26:J31),SUM(J26:J31),"        -")</f>
        <v>1</v>
      </c>
      <c r="K25" s="60">
        <f>IF(SUM(K26:K31),SUM(K26:K31),"        -")</f>
        <v>1</v>
      </c>
      <c r="L25" s="116" t="str">
        <f>IF(SUM(L26:L31),SUM(L26:L31),"        -")</f>
        <v>        -</v>
      </c>
      <c r="M25" s="110"/>
      <c r="N25" s="12"/>
      <c r="O25" s="333">
        <f>SUM(O26:O31)</f>
        <v>-576</v>
      </c>
      <c r="P25" s="125">
        <f aca="true" t="shared" si="7" ref="P25:U25">IF(SUM(P26:P31),SUM(P26:P31),"        -")</f>
        <v>6</v>
      </c>
      <c r="Q25" s="59">
        <f t="shared" si="7"/>
        <v>2</v>
      </c>
      <c r="R25" s="62">
        <f t="shared" si="7"/>
        <v>4</v>
      </c>
      <c r="S25" s="71">
        <f t="shared" si="2"/>
        <v>2</v>
      </c>
      <c r="T25" s="61">
        <f t="shared" si="7"/>
        <v>2</v>
      </c>
      <c r="U25" s="62" t="str">
        <f t="shared" si="7"/>
        <v>        -</v>
      </c>
      <c r="V25" s="135">
        <f>SUM(V26:V31)</f>
        <v>254</v>
      </c>
      <c r="W25" s="74">
        <f>SUM(W26:W31)</f>
        <v>96</v>
      </c>
      <c r="X25" s="75" t="s">
        <v>27</v>
      </c>
      <c r="Y25" s="81"/>
      <c r="Z25" s="86"/>
    </row>
    <row r="26" spans="1:26" s="82" customFormat="1" ht="24" customHeight="1">
      <c r="A26" s="48" t="s">
        <v>28</v>
      </c>
      <c r="B26" s="96">
        <f t="shared" si="3"/>
        <v>174</v>
      </c>
      <c r="C26" s="22">
        <v>100</v>
      </c>
      <c r="D26" s="26">
        <v>74</v>
      </c>
      <c r="E26" s="117">
        <v>13</v>
      </c>
      <c r="F26" s="96">
        <f t="shared" si="0"/>
        <v>360</v>
      </c>
      <c r="G26" s="22">
        <v>167</v>
      </c>
      <c r="H26" s="29">
        <v>193</v>
      </c>
      <c r="I26" s="352">
        <f>J26+K26</f>
        <v>1</v>
      </c>
      <c r="J26" s="53">
        <v>1</v>
      </c>
      <c r="K26" s="54" t="s">
        <v>93</v>
      </c>
      <c r="L26" s="117" t="s">
        <v>97</v>
      </c>
      <c r="M26" s="64"/>
      <c r="N26" s="94"/>
      <c r="O26" s="334">
        <f aca="true" t="shared" si="8" ref="O26:O31">B26-F26</f>
        <v>-186</v>
      </c>
      <c r="P26" s="275">
        <f aca="true" t="shared" si="9" ref="P26:P31">SUM(Q26:R26)</f>
        <v>2</v>
      </c>
      <c r="Q26" s="22">
        <v>1</v>
      </c>
      <c r="R26" s="29">
        <v>1</v>
      </c>
      <c r="S26" s="282">
        <f t="shared" si="2"/>
        <v>1</v>
      </c>
      <c r="T26" s="17">
        <v>1</v>
      </c>
      <c r="U26" s="29" t="s">
        <v>97</v>
      </c>
      <c r="V26" s="136">
        <v>116</v>
      </c>
      <c r="W26" s="18">
        <v>43</v>
      </c>
      <c r="X26" s="44" t="s">
        <v>28</v>
      </c>
      <c r="Y26" s="81"/>
      <c r="Z26" s="86"/>
    </row>
    <row r="27" spans="1:26" s="82" customFormat="1" ht="24" customHeight="1">
      <c r="A27" s="49" t="s">
        <v>29</v>
      </c>
      <c r="B27" s="97">
        <f t="shared" si="3"/>
        <v>55</v>
      </c>
      <c r="C27" s="23">
        <v>29</v>
      </c>
      <c r="D27" s="27">
        <v>26</v>
      </c>
      <c r="E27" s="118">
        <v>7</v>
      </c>
      <c r="F27" s="97">
        <f t="shared" si="0"/>
        <v>126</v>
      </c>
      <c r="G27" s="23">
        <v>66</v>
      </c>
      <c r="H27" s="30">
        <v>60</v>
      </c>
      <c r="I27" s="406" t="s">
        <v>103</v>
      </c>
      <c r="J27" s="284" t="s">
        <v>93</v>
      </c>
      <c r="K27" s="299" t="s">
        <v>93</v>
      </c>
      <c r="L27" s="118" t="s">
        <v>93</v>
      </c>
      <c r="M27" s="64"/>
      <c r="N27" s="94"/>
      <c r="O27" s="335">
        <f t="shared" si="8"/>
        <v>-71</v>
      </c>
      <c r="P27" s="273">
        <f>SUM(Q27:R27)</f>
        <v>1</v>
      </c>
      <c r="Q27" s="23" t="s">
        <v>92</v>
      </c>
      <c r="R27" s="30">
        <v>1</v>
      </c>
      <c r="S27" s="97" t="s">
        <v>92</v>
      </c>
      <c r="T27" s="19" t="s">
        <v>92</v>
      </c>
      <c r="U27" s="30" t="s">
        <v>92</v>
      </c>
      <c r="V27" s="137">
        <v>36</v>
      </c>
      <c r="W27" s="20">
        <v>10</v>
      </c>
      <c r="X27" s="45" t="s">
        <v>29</v>
      </c>
      <c r="Y27" s="81"/>
      <c r="Z27" s="86"/>
    </row>
    <row r="28" spans="1:26" s="82" customFormat="1" ht="24" customHeight="1">
      <c r="A28" s="49" t="s">
        <v>30</v>
      </c>
      <c r="B28" s="97">
        <f t="shared" si="3"/>
        <v>62</v>
      </c>
      <c r="C28" s="23">
        <v>34</v>
      </c>
      <c r="D28" s="27">
        <v>28</v>
      </c>
      <c r="E28" s="118">
        <v>6</v>
      </c>
      <c r="F28" s="97">
        <f t="shared" si="0"/>
        <v>107</v>
      </c>
      <c r="G28" s="23">
        <v>64</v>
      </c>
      <c r="H28" s="30">
        <v>43</v>
      </c>
      <c r="I28" s="300" t="s">
        <v>103</v>
      </c>
      <c r="J28" s="284" t="s">
        <v>92</v>
      </c>
      <c r="K28" s="299" t="s">
        <v>92</v>
      </c>
      <c r="L28" s="118" t="s">
        <v>92</v>
      </c>
      <c r="M28" s="64"/>
      <c r="N28" s="94"/>
      <c r="O28" s="335">
        <f t="shared" si="8"/>
        <v>-45</v>
      </c>
      <c r="P28" s="273">
        <f>SUM(Q28:R28)</f>
        <v>1</v>
      </c>
      <c r="Q28" s="23">
        <v>1</v>
      </c>
      <c r="R28" s="30" t="s">
        <v>97</v>
      </c>
      <c r="S28" s="97">
        <f>T28+U28</f>
        <v>1</v>
      </c>
      <c r="T28" s="19">
        <v>1</v>
      </c>
      <c r="U28" s="30" t="s">
        <v>92</v>
      </c>
      <c r="V28" s="137">
        <v>25</v>
      </c>
      <c r="W28" s="20">
        <v>15</v>
      </c>
      <c r="X28" s="45" t="s">
        <v>30</v>
      </c>
      <c r="Y28" s="81"/>
      <c r="Z28" s="86"/>
    </row>
    <row r="29" spans="1:26" s="82" customFormat="1" ht="24" customHeight="1">
      <c r="A29" s="49" t="s">
        <v>31</v>
      </c>
      <c r="B29" s="97">
        <f t="shared" si="3"/>
        <v>36</v>
      </c>
      <c r="C29" s="23">
        <v>20</v>
      </c>
      <c r="D29" s="27">
        <v>16</v>
      </c>
      <c r="E29" s="118">
        <v>6</v>
      </c>
      <c r="F29" s="97">
        <f t="shared" si="0"/>
        <v>93</v>
      </c>
      <c r="G29" s="23">
        <v>51</v>
      </c>
      <c r="H29" s="30">
        <v>42</v>
      </c>
      <c r="I29" s="406">
        <f>J29+K29</f>
        <v>1</v>
      </c>
      <c r="J29" s="284" t="s">
        <v>92</v>
      </c>
      <c r="K29" s="299">
        <v>1</v>
      </c>
      <c r="L29" s="118" t="s">
        <v>92</v>
      </c>
      <c r="M29" s="64"/>
      <c r="N29" s="94"/>
      <c r="O29" s="335">
        <f t="shared" si="8"/>
        <v>-57</v>
      </c>
      <c r="P29" s="273">
        <f t="shared" si="9"/>
        <v>0</v>
      </c>
      <c r="Q29" s="23" t="s">
        <v>96</v>
      </c>
      <c r="R29" s="30" t="s">
        <v>92</v>
      </c>
      <c r="S29" s="97" t="s">
        <v>92</v>
      </c>
      <c r="T29" s="19" t="s">
        <v>92</v>
      </c>
      <c r="U29" s="30" t="s">
        <v>92</v>
      </c>
      <c r="V29" s="137">
        <v>24</v>
      </c>
      <c r="W29" s="20">
        <v>4</v>
      </c>
      <c r="X29" s="45" t="s">
        <v>31</v>
      </c>
      <c r="Y29" s="81"/>
      <c r="Z29" s="86"/>
    </row>
    <row r="30" spans="1:26" s="82" customFormat="1" ht="24" customHeight="1">
      <c r="A30" s="233" t="s">
        <v>32</v>
      </c>
      <c r="B30" s="234">
        <f t="shared" si="3"/>
        <v>48</v>
      </c>
      <c r="C30" s="235">
        <v>29</v>
      </c>
      <c r="D30" s="236">
        <v>19</v>
      </c>
      <c r="E30" s="237">
        <v>4</v>
      </c>
      <c r="F30" s="234">
        <f t="shared" si="0"/>
        <v>152</v>
      </c>
      <c r="G30" s="235">
        <v>75</v>
      </c>
      <c r="H30" s="238">
        <v>77</v>
      </c>
      <c r="I30" s="300" t="s">
        <v>92</v>
      </c>
      <c r="J30" s="301" t="s">
        <v>77</v>
      </c>
      <c r="K30" s="302" t="s">
        <v>77</v>
      </c>
      <c r="L30" s="237" t="s">
        <v>92</v>
      </c>
      <c r="M30" s="64"/>
      <c r="N30" s="94"/>
      <c r="O30" s="336">
        <f t="shared" si="8"/>
        <v>-104</v>
      </c>
      <c r="P30" s="276">
        <f t="shared" si="9"/>
        <v>1</v>
      </c>
      <c r="Q30" s="235" t="s">
        <v>97</v>
      </c>
      <c r="R30" s="238">
        <v>1</v>
      </c>
      <c r="S30" s="97" t="s">
        <v>92</v>
      </c>
      <c r="T30" s="245" t="s">
        <v>92</v>
      </c>
      <c r="U30" s="238" t="s">
        <v>92</v>
      </c>
      <c r="V30" s="246">
        <v>29</v>
      </c>
      <c r="W30" s="247">
        <v>6</v>
      </c>
      <c r="X30" s="248" t="s">
        <v>32</v>
      </c>
      <c r="Y30" s="81"/>
      <c r="Z30" s="86"/>
    </row>
    <row r="31" spans="1:26" s="82" customFormat="1" ht="24" customHeight="1">
      <c r="A31" s="239" t="s">
        <v>73</v>
      </c>
      <c r="B31" s="240">
        <f t="shared" si="3"/>
        <v>63</v>
      </c>
      <c r="C31" s="241">
        <v>34</v>
      </c>
      <c r="D31" s="242">
        <v>29</v>
      </c>
      <c r="E31" s="243">
        <v>5</v>
      </c>
      <c r="F31" s="240">
        <f t="shared" si="0"/>
        <v>176</v>
      </c>
      <c r="G31" s="241">
        <v>77</v>
      </c>
      <c r="H31" s="244">
        <v>99</v>
      </c>
      <c r="I31" s="303" t="s">
        <v>92</v>
      </c>
      <c r="J31" s="284" t="s">
        <v>93</v>
      </c>
      <c r="K31" s="299" t="s">
        <v>93</v>
      </c>
      <c r="L31" s="284" t="s">
        <v>92</v>
      </c>
      <c r="M31" s="283"/>
      <c r="N31" s="94"/>
      <c r="O31" s="337">
        <f t="shared" si="8"/>
        <v>-113</v>
      </c>
      <c r="P31" s="277">
        <f t="shared" si="9"/>
        <v>1</v>
      </c>
      <c r="Q31" s="241" t="s">
        <v>97</v>
      </c>
      <c r="R31" s="244">
        <v>1</v>
      </c>
      <c r="S31" s="281" t="s">
        <v>92</v>
      </c>
      <c r="T31" s="249" t="s">
        <v>92</v>
      </c>
      <c r="U31" s="244" t="s">
        <v>92</v>
      </c>
      <c r="V31" s="250">
        <v>24</v>
      </c>
      <c r="W31" s="251">
        <v>18</v>
      </c>
      <c r="X31" s="252" t="s">
        <v>79</v>
      </c>
      <c r="Y31" s="81"/>
      <c r="Z31" s="86"/>
    </row>
    <row r="32" spans="1:26" s="82" customFormat="1" ht="24" customHeight="1">
      <c r="A32" s="58" t="s">
        <v>33</v>
      </c>
      <c r="B32" s="122">
        <f t="shared" si="3"/>
        <v>933</v>
      </c>
      <c r="C32" s="59">
        <f>SUM(C33:C37)</f>
        <v>488</v>
      </c>
      <c r="D32" s="60">
        <f>SUM(D33:D37)</f>
        <v>445</v>
      </c>
      <c r="E32" s="116">
        <f>SUM(E33:E37)</f>
        <v>88</v>
      </c>
      <c r="F32" s="122">
        <f t="shared" si="0"/>
        <v>1822</v>
      </c>
      <c r="G32" s="59">
        <f>SUM(G33:G37)</f>
        <v>927</v>
      </c>
      <c r="H32" s="62">
        <f>SUM(H33:H37)</f>
        <v>895</v>
      </c>
      <c r="I32" s="316">
        <f>J32+K32</f>
        <v>2</v>
      </c>
      <c r="J32" s="59">
        <f>IF(SUM(J33:J37),SUM(J33:J37),"        -")</f>
        <v>1</v>
      </c>
      <c r="K32" s="317">
        <f>IF(SUM(K33:K37),SUM(K33:K37),"        -")</f>
        <v>1</v>
      </c>
      <c r="L32" s="116">
        <f>IF(SUM(L33:L37),SUM(L33:L37),"        -")</f>
        <v>1</v>
      </c>
      <c r="M32" s="110"/>
      <c r="N32" s="12"/>
      <c r="O32" s="333">
        <f>SUM(O33:O37)</f>
        <v>-889</v>
      </c>
      <c r="P32" s="125">
        <f aca="true" t="shared" si="10" ref="P32:U32">IF(SUM(P33:P37),SUM(P33:P37),"        -")</f>
        <v>19</v>
      </c>
      <c r="Q32" s="59">
        <f t="shared" si="10"/>
        <v>11</v>
      </c>
      <c r="R32" s="62">
        <f t="shared" si="10"/>
        <v>8</v>
      </c>
      <c r="S32" s="71">
        <f t="shared" si="2"/>
        <v>6</v>
      </c>
      <c r="T32" s="61">
        <f t="shared" si="10"/>
        <v>5</v>
      </c>
      <c r="U32" s="62">
        <f t="shared" si="10"/>
        <v>1</v>
      </c>
      <c r="V32" s="135">
        <f>SUM(V33:V37)</f>
        <v>565</v>
      </c>
      <c r="W32" s="74">
        <f>SUM(W33:W37)</f>
        <v>276</v>
      </c>
      <c r="X32" s="75" t="s">
        <v>33</v>
      </c>
      <c r="Y32" s="81"/>
      <c r="Z32" s="86"/>
    </row>
    <row r="33" spans="1:26" s="82" customFormat="1" ht="24" customHeight="1">
      <c r="A33" s="48" t="s">
        <v>34</v>
      </c>
      <c r="B33" s="96">
        <f t="shared" si="3"/>
        <v>534</v>
      </c>
      <c r="C33" s="22">
        <v>288</v>
      </c>
      <c r="D33" s="26">
        <v>246</v>
      </c>
      <c r="E33" s="117">
        <v>43</v>
      </c>
      <c r="F33" s="96">
        <f t="shared" si="0"/>
        <v>1032</v>
      </c>
      <c r="G33" s="22">
        <v>530</v>
      </c>
      <c r="H33" s="29">
        <v>502</v>
      </c>
      <c r="I33" s="352">
        <f>J33+K33</f>
        <v>1</v>
      </c>
      <c r="J33" s="53">
        <v>1</v>
      </c>
      <c r="K33" s="54" t="s">
        <v>97</v>
      </c>
      <c r="L33" s="117" t="s">
        <v>97</v>
      </c>
      <c r="M33" s="110"/>
      <c r="N33" s="12"/>
      <c r="O33" s="334">
        <f>B33-F33</f>
        <v>-498</v>
      </c>
      <c r="P33" s="275">
        <f>SUM(Q33:R33)</f>
        <v>13</v>
      </c>
      <c r="Q33" s="22">
        <v>10</v>
      </c>
      <c r="R33" s="29">
        <v>3</v>
      </c>
      <c r="S33" s="282">
        <f t="shared" si="2"/>
        <v>4</v>
      </c>
      <c r="T33" s="17">
        <v>4</v>
      </c>
      <c r="U33" s="29" t="s">
        <v>92</v>
      </c>
      <c r="V33" s="136">
        <v>333</v>
      </c>
      <c r="W33" s="18">
        <v>161</v>
      </c>
      <c r="X33" s="44" t="s">
        <v>34</v>
      </c>
      <c r="Y33" s="81"/>
      <c r="Z33" s="86"/>
    </row>
    <row r="34" spans="1:26" s="82" customFormat="1" ht="24" customHeight="1">
      <c r="A34" s="49" t="s">
        <v>70</v>
      </c>
      <c r="B34" s="97">
        <f t="shared" si="3"/>
        <v>97</v>
      </c>
      <c r="C34" s="23">
        <v>43</v>
      </c>
      <c r="D34" s="27">
        <v>54</v>
      </c>
      <c r="E34" s="118">
        <v>9</v>
      </c>
      <c r="F34" s="97">
        <f t="shared" si="0"/>
        <v>171</v>
      </c>
      <c r="G34" s="23">
        <v>94</v>
      </c>
      <c r="H34" s="30">
        <v>77</v>
      </c>
      <c r="I34" s="405" t="s">
        <v>103</v>
      </c>
      <c r="J34" s="284" t="s">
        <v>93</v>
      </c>
      <c r="K34" s="299" t="s">
        <v>93</v>
      </c>
      <c r="L34" s="118" t="s">
        <v>92</v>
      </c>
      <c r="M34" s="64"/>
      <c r="N34" s="94"/>
      <c r="O34" s="335">
        <f>B34-F34</f>
        <v>-74</v>
      </c>
      <c r="P34" s="273">
        <f>SUM(Q34:R34)</f>
        <v>1</v>
      </c>
      <c r="Q34" s="23" t="s">
        <v>97</v>
      </c>
      <c r="R34" s="30">
        <v>1</v>
      </c>
      <c r="S34" s="97" t="s">
        <v>92</v>
      </c>
      <c r="T34" s="19" t="s">
        <v>92</v>
      </c>
      <c r="U34" s="30" t="s">
        <v>92</v>
      </c>
      <c r="V34" s="137">
        <v>50</v>
      </c>
      <c r="W34" s="20">
        <v>21</v>
      </c>
      <c r="X34" s="45" t="s">
        <v>71</v>
      </c>
      <c r="Y34" s="81"/>
      <c r="Z34" s="86"/>
    </row>
    <row r="35" spans="1:26" s="82" customFormat="1" ht="24" customHeight="1">
      <c r="A35" s="49" t="s">
        <v>35</v>
      </c>
      <c r="B35" s="97">
        <f t="shared" si="3"/>
        <v>152</v>
      </c>
      <c r="C35" s="23">
        <v>73</v>
      </c>
      <c r="D35" s="27">
        <v>79</v>
      </c>
      <c r="E35" s="118">
        <v>22</v>
      </c>
      <c r="F35" s="97">
        <f t="shared" si="0"/>
        <v>360</v>
      </c>
      <c r="G35" s="23">
        <v>166</v>
      </c>
      <c r="H35" s="30">
        <v>194</v>
      </c>
      <c r="I35" s="406">
        <f>J35+K35</f>
        <v>1</v>
      </c>
      <c r="J35" s="284" t="s">
        <v>93</v>
      </c>
      <c r="K35" s="299">
        <v>1</v>
      </c>
      <c r="L35" s="118">
        <v>1</v>
      </c>
      <c r="M35" s="110"/>
      <c r="N35" s="12"/>
      <c r="O35" s="335">
        <f>B35-F35</f>
        <v>-208</v>
      </c>
      <c r="P35" s="273">
        <f>SUM(Q35:R35)</f>
        <v>4</v>
      </c>
      <c r="Q35" s="23">
        <v>1</v>
      </c>
      <c r="R35" s="30">
        <v>3</v>
      </c>
      <c r="S35" s="97">
        <f>T35+U35</f>
        <v>2</v>
      </c>
      <c r="T35" s="19">
        <v>1</v>
      </c>
      <c r="U35" s="30">
        <v>1</v>
      </c>
      <c r="V35" s="137">
        <v>98</v>
      </c>
      <c r="W35" s="20">
        <v>49</v>
      </c>
      <c r="X35" s="45" t="s">
        <v>35</v>
      </c>
      <c r="Y35" s="81"/>
      <c r="Z35" s="86"/>
    </row>
    <row r="36" spans="1:26" s="82" customFormat="1" ht="24" customHeight="1">
      <c r="A36" s="49" t="s">
        <v>36</v>
      </c>
      <c r="B36" s="97">
        <f t="shared" si="3"/>
        <v>135</v>
      </c>
      <c r="C36" s="23">
        <v>74</v>
      </c>
      <c r="D36" s="27">
        <v>61</v>
      </c>
      <c r="E36" s="118">
        <v>12</v>
      </c>
      <c r="F36" s="97">
        <f t="shared" si="0"/>
        <v>155</v>
      </c>
      <c r="G36" s="23">
        <v>85</v>
      </c>
      <c r="H36" s="30">
        <v>70</v>
      </c>
      <c r="I36" s="298" t="s">
        <v>97</v>
      </c>
      <c r="J36" s="284" t="s">
        <v>92</v>
      </c>
      <c r="K36" s="299" t="s">
        <v>97</v>
      </c>
      <c r="L36" s="118" t="s">
        <v>92</v>
      </c>
      <c r="M36" s="64"/>
      <c r="N36" s="94"/>
      <c r="O36" s="335">
        <f>B36-F36</f>
        <v>-20</v>
      </c>
      <c r="P36" s="273">
        <f>SUM(Q36:R36)</f>
        <v>0</v>
      </c>
      <c r="Q36" s="23" t="s">
        <v>96</v>
      </c>
      <c r="R36" s="30" t="s">
        <v>96</v>
      </c>
      <c r="S36" s="97" t="s">
        <v>92</v>
      </c>
      <c r="T36" s="19" t="s">
        <v>92</v>
      </c>
      <c r="U36" s="30" t="s">
        <v>92</v>
      </c>
      <c r="V36" s="137">
        <v>74</v>
      </c>
      <c r="W36" s="20">
        <v>33</v>
      </c>
      <c r="X36" s="45" t="s">
        <v>36</v>
      </c>
      <c r="Y36" s="81"/>
      <c r="Z36" s="86"/>
    </row>
    <row r="37" spans="1:26" s="82" customFormat="1" ht="24" customHeight="1">
      <c r="A37" s="50" t="s">
        <v>37</v>
      </c>
      <c r="B37" s="95">
        <f t="shared" si="3"/>
        <v>15</v>
      </c>
      <c r="C37" s="21">
        <v>10</v>
      </c>
      <c r="D37" s="25">
        <v>5</v>
      </c>
      <c r="E37" s="113">
        <v>2</v>
      </c>
      <c r="F37" s="95">
        <f t="shared" si="0"/>
        <v>104</v>
      </c>
      <c r="G37" s="21">
        <v>52</v>
      </c>
      <c r="H37" s="31">
        <v>52</v>
      </c>
      <c r="I37" s="291" t="s">
        <v>92</v>
      </c>
      <c r="J37" s="292" t="s">
        <v>77</v>
      </c>
      <c r="K37" s="293" t="s">
        <v>77</v>
      </c>
      <c r="L37" s="113" t="s">
        <v>92</v>
      </c>
      <c r="M37" s="64"/>
      <c r="N37" s="94"/>
      <c r="O37" s="329">
        <f>B37-F37</f>
        <v>-89</v>
      </c>
      <c r="P37" s="272">
        <f>SUM(Q37:R37)</f>
        <v>1</v>
      </c>
      <c r="Q37" s="21" t="s">
        <v>92</v>
      </c>
      <c r="R37" s="31">
        <v>1</v>
      </c>
      <c r="S37" s="281" t="s">
        <v>92</v>
      </c>
      <c r="T37" s="10" t="s">
        <v>92</v>
      </c>
      <c r="U37" s="31" t="s">
        <v>92</v>
      </c>
      <c r="V37" s="132">
        <v>10</v>
      </c>
      <c r="W37" s="14">
        <v>12</v>
      </c>
      <c r="X37" s="42" t="s">
        <v>37</v>
      </c>
      <c r="Y37" s="81"/>
      <c r="Z37" s="86"/>
    </row>
    <row r="38" spans="1:26" s="82" customFormat="1" ht="24" customHeight="1">
      <c r="A38" s="58" t="s">
        <v>38</v>
      </c>
      <c r="B38" s="122">
        <f t="shared" si="3"/>
        <v>338</v>
      </c>
      <c r="C38" s="59">
        <f>SUM(C39:C42)</f>
        <v>165</v>
      </c>
      <c r="D38" s="60">
        <f>SUM(D39:D42)</f>
        <v>173</v>
      </c>
      <c r="E38" s="116">
        <f>SUM(E39:E42)</f>
        <v>30</v>
      </c>
      <c r="F38" s="122">
        <f t="shared" si="0"/>
        <v>803</v>
      </c>
      <c r="G38" s="59">
        <f>SUM(G39:G42)</f>
        <v>386</v>
      </c>
      <c r="H38" s="62">
        <f>SUM(H39:H42)</f>
        <v>417</v>
      </c>
      <c r="I38" s="316">
        <f>J38+K38</f>
        <v>1</v>
      </c>
      <c r="J38" s="59">
        <f>IF(SUM(J39:J42),SUM(J39:J42),"        -")</f>
        <v>1</v>
      </c>
      <c r="K38" s="60" t="str">
        <f>IF(SUM(K39:K42),SUM(K39:K42),"        -")</f>
        <v>        -</v>
      </c>
      <c r="L38" s="116" t="str">
        <f>IF(SUM(L39:L42),SUM(L39:L42),"        -")</f>
        <v>        -</v>
      </c>
      <c r="M38" s="64"/>
      <c r="N38" s="94"/>
      <c r="O38" s="333">
        <f>SUM(O39:O42)</f>
        <v>-465</v>
      </c>
      <c r="P38" s="125">
        <f aca="true" t="shared" si="11" ref="P38:U38">IF(SUM(P39:P42),SUM(P39:P42),"        -")</f>
        <v>8</v>
      </c>
      <c r="Q38" s="59">
        <f t="shared" si="11"/>
        <v>4</v>
      </c>
      <c r="R38" s="62">
        <f t="shared" si="11"/>
        <v>4</v>
      </c>
      <c r="S38" s="71" t="s">
        <v>92</v>
      </c>
      <c r="T38" s="61" t="str">
        <f t="shared" si="11"/>
        <v>        -</v>
      </c>
      <c r="U38" s="62" t="str">
        <f t="shared" si="11"/>
        <v>        -</v>
      </c>
      <c r="V38" s="135">
        <f>SUM(V39:V42)</f>
        <v>239</v>
      </c>
      <c r="W38" s="74">
        <f>SUM(W39:W42)</f>
        <v>110</v>
      </c>
      <c r="X38" s="75" t="s">
        <v>38</v>
      </c>
      <c r="Y38" s="81"/>
      <c r="Z38" s="86"/>
    </row>
    <row r="39" spans="1:26" s="82" customFormat="1" ht="24" customHeight="1">
      <c r="A39" s="52" t="s">
        <v>39</v>
      </c>
      <c r="B39" s="140">
        <f t="shared" si="3"/>
        <v>227</v>
      </c>
      <c r="C39" s="53">
        <v>110</v>
      </c>
      <c r="D39" s="54">
        <v>117</v>
      </c>
      <c r="E39" s="228">
        <v>22</v>
      </c>
      <c r="F39" s="140">
        <f t="shared" si="0"/>
        <v>488</v>
      </c>
      <c r="G39" s="53">
        <v>229</v>
      </c>
      <c r="H39" s="55">
        <v>259</v>
      </c>
      <c r="I39" s="297" t="s">
        <v>96</v>
      </c>
      <c r="J39" s="53" t="s">
        <v>92</v>
      </c>
      <c r="K39" s="54" t="s">
        <v>96</v>
      </c>
      <c r="L39" s="117" t="s">
        <v>96</v>
      </c>
      <c r="M39" s="64"/>
      <c r="N39" s="94"/>
      <c r="O39" s="338">
        <f>B39-F39</f>
        <v>-261</v>
      </c>
      <c r="P39" s="275">
        <f>SUM(Q39:R39)</f>
        <v>6</v>
      </c>
      <c r="Q39" s="22">
        <v>3</v>
      </c>
      <c r="R39" s="29">
        <v>3</v>
      </c>
      <c r="S39" s="282" t="s">
        <v>96</v>
      </c>
      <c r="T39" s="17" t="s">
        <v>92</v>
      </c>
      <c r="U39" s="29" t="s">
        <v>96</v>
      </c>
      <c r="V39" s="136">
        <v>164</v>
      </c>
      <c r="W39" s="18">
        <v>72</v>
      </c>
      <c r="X39" s="44" t="s">
        <v>39</v>
      </c>
      <c r="Y39" s="81"/>
      <c r="Z39" s="86"/>
    </row>
    <row r="40" spans="1:26" s="82" customFormat="1" ht="24" customHeight="1">
      <c r="A40" s="49" t="s">
        <v>40</v>
      </c>
      <c r="B40" s="97">
        <f t="shared" si="3"/>
        <v>93</v>
      </c>
      <c r="C40" s="23">
        <v>48</v>
      </c>
      <c r="D40" s="27">
        <v>45</v>
      </c>
      <c r="E40" s="118">
        <v>8</v>
      </c>
      <c r="F40" s="97">
        <f t="shared" si="0"/>
        <v>244</v>
      </c>
      <c r="G40" s="23">
        <v>126</v>
      </c>
      <c r="H40" s="30">
        <v>118</v>
      </c>
      <c r="I40" s="298">
        <f>J40+K40</f>
        <v>1</v>
      </c>
      <c r="J40" s="284">
        <v>1</v>
      </c>
      <c r="K40" s="299" t="s">
        <v>93</v>
      </c>
      <c r="L40" s="118" t="s">
        <v>93</v>
      </c>
      <c r="M40" s="64"/>
      <c r="N40" s="94"/>
      <c r="O40" s="335">
        <f>B40-F40</f>
        <v>-151</v>
      </c>
      <c r="P40" s="273">
        <f>SUM(Q40:R40)</f>
        <v>2</v>
      </c>
      <c r="Q40" s="23">
        <v>1</v>
      </c>
      <c r="R40" s="30">
        <v>1</v>
      </c>
      <c r="S40" s="97" t="s">
        <v>92</v>
      </c>
      <c r="T40" s="19" t="s">
        <v>92</v>
      </c>
      <c r="U40" s="30" t="s">
        <v>92</v>
      </c>
      <c r="V40" s="137">
        <v>61</v>
      </c>
      <c r="W40" s="20">
        <v>32</v>
      </c>
      <c r="X40" s="45" t="s">
        <v>40</v>
      </c>
      <c r="Y40" s="81"/>
      <c r="Z40" s="86"/>
    </row>
    <row r="41" spans="1:26" s="82" customFormat="1" ht="24" customHeight="1">
      <c r="A41" s="49" t="s">
        <v>41</v>
      </c>
      <c r="B41" s="97">
        <f t="shared" si="3"/>
        <v>18</v>
      </c>
      <c r="C41" s="23">
        <v>7</v>
      </c>
      <c r="D41" s="27">
        <v>11</v>
      </c>
      <c r="E41" s="118" t="s">
        <v>95</v>
      </c>
      <c r="F41" s="97">
        <f t="shared" si="0"/>
        <v>64</v>
      </c>
      <c r="G41" s="23">
        <v>26</v>
      </c>
      <c r="H41" s="30">
        <v>38</v>
      </c>
      <c r="I41" s="298" t="s">
        <v>92</v>
      </c>
      <c r="J41" s="284" t="s">
        <v>92</v>
      </c>
      <c r="K41" s="299" t="s">
        <v>92</v>
      </c>
      <c r="L41" s="118" t="s">
        <v>93</v>
      </c>
      <c r="M41" s="64"/>
      <c r="N41" s="94"/>
      <c r="O41" s="335">
        <f>B41-F41</f>
        <v>-46</v>
      </c>
      <c r="P41" s="273">
        <f>SUM(Q41:R41)</f>
        <v>0</v>
      </c>
      <c r="Q41" s="23" t="s">
        <v>92</v>
      </c>
      <c r="R41" s="30" t="s">
        <v>97</v>
      </c>
      <c r="S41" s="97" t="s">
        <v>92</v>
      </c>
      <c r="T41" s="19" t="s">
        <v>92</v>
      </c>
      <c r="U41" s="30" t="s">
        <v>92</v>
      </c>
      <c r="V41" s="137">
        <v>14</v>
      </c>
      <c r="W41" s="20">
        <v>6</v>
      </c>
      <c r="X41" s="45" t="s">
        <v>41</v>
      </c>
      <c r="Y41" s="81"/>
      <c r="Z41" s="86"/>
    </row>
    <row r="42" spans="1:26" s="82" customFormat="1" ht="24" customHeight="1">
      <c r="A42" s="49" t="s">
        <v>74</v>
      </c>
      <c r="B42" s="97">
        <f t="shared" si="3"/>
        <v>0</v>
      </c>
      <c r="C42" s="23" t="s">
        <v>93</v>
      </c>
      <c r="D42" s="27" t="s">
        <v>97</v>
      </c>
      <c r="E42" s="118" t="s">
        <v>92</v>
      </c>
      <c r="F42" s="97">
        <f t="shared" si="0"/>
        <v>7</v>
      </c>
      <c r="G42" s="23">
        <v>5</v>
      </c>
      <c r="H42" s="30">
        <v>2</v>
      </c>
      <c r="I42" s="298" t="s">
        <v>92</v>
      </c>
      <c r="J42" s="284" t="s">
        <v>92</v>
      </c>
      <c r="K42" s="299" t="s">
        <v>92</v>
      </c>
      <c r="L42" s="118" t="s">
        <v>92</v>
      </c>
      <c r="M42" s="64"/>
      <c r="N42" s="94"/>
      <c r="O42" s="335">
        <f>B42-F42</f>
        <v>-7</v>
      </c>
      <c r="P42" s="273">
        <f>SUM(Q42:R42)</f>
        <v>0</v>
      </c>
      <c r="Q42" s="23" t="s">
        <v>92</v>
      </c>
      <c r="R42" s="30" t="s">
        <v>92</v>
      </c>
      <c r="S42" s="281" t="s">
        <v>92</v>
      </c>
      <c r="T42" s="19" t="s">
        <v>92</v>
      </c>
      <c r="U42" s="30" t="s">
        <v>92</v>
      </c>
      <c r="V42" s="137" t="s">
        <v>97</v>
      </c>
      <c r="W42" s="20" t="s">
        <v>92</v>
      </c>
      <c r="X42" s="45" t="s">
        <v>80</v>
      </c>
      <c r="Y42" s="81"/>
      <c r="Z42" s="86"/>
    </row>
    <row r="43" spans="1:26" s="82" customFormat="1" ht="24" customHeight="1">
      <c r="A43" s="63" t="s">
        <v>86</v>
      </c>
      <c r="B43" s="122">
        <f t="shared" si="3"/>
        <v>106</v>
      </c>
      <c r="C43" s="59">
        <f>SUM(C44:C45)</f>
        <v>62</v>
      </c>
      <c r="D43" s="60">
        <f>SUM(D44:D45)</f>
        <v>44</v>
      </c>
      <c r="E43" s="116">
        <f>SUM(E44:E45)</f>
        <v>9</v>
      </c>
      <c r="F43" s="122">
        <f t="shared" si="0"/>
        <v>376</v>
      </c>
      <c r="G43" s="59">
        <f>SUM(G44:G45)</f>
        <v>193</v>
      </c>
      <c r="H43" s="62">
        <f>SUM(H44:H45)</f>
        <v>183</v>
      </c>
      <c r="I43" s="71" t="s">
        <v>92</v>
      </c>
      <c r="J43" s="66" t="str">
        <f>IF(SUM(J44:J45),SUM(J44:J45),"        -")</f>
        <v>        -</v>
      </c>
      <c r="K43" s="67" t="str">
        <f>IF(SUM(K44:K45),SUM(K44:K45),"        -")</f>
        <v>        -</v>
      </c>
      <c r="L43" s="115" t="str">
        <f>IF(SUM(L44:L45),SUM(L44:L45),"        -")</f>
        <v>        -</v>
      </c>
      <c r="M43" s="64"/>
      <c r="N43" s="94"/>
      <c r="O43" s="333">
        <f>SUM(O44:O45)</f>
        <v>-270</v>
      </c>
      <c r="P43" s="71">
        <f aca="true" t="shared" si="12" ref="P43:U43">IF(SUM(P44:P45),SUM(P44:P45),"        -")</f>
        <v>1</v>
      </c>
      <c r="Q43" s="59">
        <f t="shared" si="12"/>
        <v>1</v>
      </c>
      <c r="R43" s="62" t="str">
        <f t="shared" si="12"/>
        <v>        -</v>
      </c>
      <c r="S43" s="71">
        <f>T43+U43</f>
        <v>1</v>
      </c>
      <c r="T43" s="61">
        <f t="shared" si="12"/>
        <v>1</v>
      </c>
      <c r="U43" s="62" t="str">
        <f t="shared" si="12"/>
        <v>        -</v>
      </c>
      <c r="V43" s="135">
        <f>SUM(V44:V45)</f>
        <v>63</v>
      </c>
      <c r="W43" s="74">
        <f>SUM(W44:W45)</f>
        <v>35</v>
      </c>
      <c r="X43" s="76" t="s">
        <v>86</v>
      </c>
      <c r="Y43" s="81"/>
      <c r="Z43" s="86"/>
    </row>
    <row r="44" spans="1:26" s="82" customFormat="1" ht="24" customHeight="1">
      <c r="A44" s="48" t="s">
        <v>76</v>
      </c>
      <c r="B44" s="96">
        <f t="shared" si="3"/>
        <v>12</v>
      </c>
      <c r="C44" s="22">
        <v>4</v>
      </c>
      <c r="D44" s="26">
        <v>8</v>
      </c>
      <c r="E44" s="117">
        <v>2</v>
      </c>
      <c r="F44" s="96">
        <f t="shared" si="0"/>
        <v>74</v>
      </c>
      <c r="G44" s="22">
        <v>31</v>
      </c>
      <c r="H44" s="29">
        <v>43</v>
      </c>
      <c r="I44" s="304" t="s">
        <v>92</v>
      </c>
      <c r="J44" s="305" t="s">
        <v>93</v>
      </c>
      <c r="K44" s="306" t="s">
        <v>77</v>
      </c>
      <c r="L44" s="232" t="s">
        <v>92</v>
      </c>
      <c r="M44" s="110"/>
      <c r="N44" s="12"/>
      <c r="O44" s="334">
        <f>B44-F44</f>
        <v>-62</v>
      </c>
      <c r="P44" s="279">
        <f>SUM(Q44:R44)</f>
        <v>1</v>
      </c>
      <c r="Q44" s="22">
        <v>1</v>
      </c>
      <c r="R44" s="29" t="s">
        <v>92</v>
      </c>
      <c r="S44" s="354">
        <f>T44+U44</f>
        <v>1</v>
      </c>
      <c r="T44" s="231">
        <v>1</v>
      </c>
      <c r="U44" s="17" t="s">
        <v>92</v>
      </c>
      <c r="V44" s="136">
        <v>6</v>
      </c>
      <c r="W44" s="18">
        <v>4</v>
      </c>
      <c r="X44" s="44" t="s">
        <v>81</v>
      </c>
      <c r="Y44" s="81"/>
      <c r="Z44" s="86"/>
    </row>
    <row r="45" spans="1:26" s="82" customFormat="1" ht="24" customHeight="1" thickBot="1">
      <c r="A45" s="51" t="s">
        <v>75</v>
      </c>
      <c r="B45" s="141">
        <f t="shared" si="3"/>
        <v>94</v>
      </c>
      <c r="C45" s="24">
        <v>58</v>
      </c>
      <c r="D45" s="28">
        <v>36</v>
      </c>
      <c r="E45" s="119">
        <v>7</v>
      </c>
      <c r="F45" s="141">
        <f t="shared" si="0"/>
        <v>302</v>
      </c>
      <c r="G45" s="24">
        <v>162</v>
      </c>
      <c r="H45" s="32">
        <v>140</v>
      </c>
      <c r="I45" s="307" t="s">
        <v>92</v>
      </c>
      <c r="J45" s="308" t="s">
        <v>93</v>
      </c>
      <c r="K45" s="309" t="s">
        <v>77</v>
      </c>
      <c r="L45" s="119" t="s">
        <v>92</v>
      </c>
      <c r="M45" s="64"/>
      <c r="N45" s="94"/>
      <c r="O45" s="339">
        <f>B45-F45</f>
        <v>-208</v>
      </c>
      <c r="P45" s="278">
        <f>SUM(Q45:R45)</f>
        <v>0</v>
      </c>
      <c r="Q45" s="24" t="s">
        <v>96</v>
      </c>
      <c r="R45" s="32" t="s">
        <v>97</v>
      </c>
      <c r="S45" s="280" t="s">
        <v>96</v>
      </c>
      <c r="T45" s="15" t="s">
        <v>96</v>
      </c>
      <c r="U45" s="32" t="s">
        <v>92</v>
      </c>
      <c r="V45" s="138">
        <v>57</v>
      </c>
      <c r="W45" s="16">
        <v>31</v>
      </c>
      <c r="X45" s="43" t="s">
        <v>82</v>
      </c>
      <c r="Y45" s="81"/>
      <c r="Z45" s="86"/>
    </row>
    <row r="46" spans="1:26" s="102" customFormat="1" ht="9.75" customHeight="1">
      <c r="A46" s="2"/>
      <c r="B46" s="98"/>
      <c r="C46" s="98"/>
      <c r="D46" s="98"/>
      <c r="E46" s="98"/>
      <c r="F46" s="98"/>
      <c r="G46" s="98"/>
      <c r="H46" s="98"/>
      <c r="I46" s="310"/>
      <c r="J46" s="310"/>
      <c r="K46" s="311"/>
      <c r="L46" s="98"/>
      <c r="M46" s="100"/>
      <c r="N46" s="100"/>
      <c r="O46" s="98"/>
      <c r="P46" s="98"/>
      <c r="Q46" s="98"/>
      <c r="R46" s="98"/>
      <c r="S46" s="98"/>
      <c r="T46" s="98"/>
      <c r="U46" s="98"/>
      <c r="V46" s="98"/>
      <c r="W46" s="99"/>
      <c r="X46" s="2"/>
      <c r="Y46" s="101"/>
      <c r="Z46" s="101"/>
    </row>
    <row r="47" spans="1:26" ht="22.5" customHeight="1">
      <c r="A47" s="2"/>
      <c r="B47" s="98"/>
      <c r="C47" s="98"/>
      <c r="D47" s="98"/>
      <c r="E47" s="98"/>
      <c r="F47" s="98"/>
      <c r="G47" s="98"/>
      <c r="H47" s="98"/>
      <c r="I47" s="310"/>
      <c r="J47" s="310"/>
      <c r="K47" s="312"/>
      <c r="M47" s="103"/>
      <c r="N47" s="103"/>
      <c r="O47" s="98"/>
      <c r="W47" s="104"/>
      <c r="X47" s="2"/>
      <c r="Y47" s="105"/>
      <c r="Z47" s="105"/>
    </row>
    <row r="48" spans="14:26" ht="22.5" customHeight="1">
      <c r="N48" s="104"/>
      <c r="W48" s="104"/>
      <c r="Y48" s="105"/>
      <c r="Z48" s="105"/>
    </row>
    <row r="49" spans="23:26" ht="22.5" customHeight="1">
      <c r="W49" s="104"/>
      <c r="Y49" s="105"/>
      <c r="Z49" s="105"/>
    </row>
    <row r="50" spans="23:26" ht="22.5" customHeight="1">
      <c r="W50" s="104"/>
      <c r="Y50" s="105"/>
      <c r="Z50" s="105"/>
    </row>
    <row r="51" spans="23:26" ht="22.5" customHeight="1">
      <c r="W51" s="104"/>
      <c r="Y51" s="105"/>
      <c r="Z51" s="105"/>
    </row>
    <row r="52" spans="23:26" ht="22.5" customHeight="1">
      <c r="W52" s="104"/>
      <c r="Y52" s="105"/>
      <c r="Z52" s="105"/>
    </row>
    <row r="53" spans="23:26" ht="22.5" customHeight="1">
      <c r="W53" s="104"/>
      <c r="Y53" s="105"/>
      <c r="Z53" s="105"/>
    </row>
    <row r="54" spans="25:26" ht="22.5" customHeight="1">
      <c r="Y54" s="105"/>
      <c r="Z54" s="105"/>
    </row>
    <row r="55" spans="25:26" ht="17.25">
      <c r="Y55" s="105"/>
      <c r="Z55" s="105"/>
    </row>
  </sheetData>
  <sheetProtection/>
  <mergeCells count="16">
    <mergeCell ref="O2:O4"/>
    <mergeCell ref="B3:B4"/>
    <mergeCell ref="F3:F4"/>
    <mergeCell ref="F2:H2"/>
    <mergeCell ref="B2:E2"/>
    <mergeCell ref="I3:K3"/>
    <mergeCell ref="L3:L4"/>
    <mergeCell ref="I2:L2"/>
    <mergeCell ref="G3:G4"/>
    <mergeCell ref="H3:H4"/>
    <mergeCell ref="S2:U2"/>
    <mergeCell ref="P3:P4"/>
    <mergeCell ref="Q3:Q4"/>
    <mergeCell ref="R3:R4"/>
    <mergeCell ref="S3:S4"/>
    <mergeCell ref="P2:R2"/>
  </mergeCells>
  <printOptions horizontalCentered="1"/>
  <pageMargins left="0.3937007874015748" right="0.3937007874015748" top="0.7874015748031497" bottom="0" header="0.5118110236220472" footer="0.31496062992125984"/>
  <pageSetup firstPageNumber="28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3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5"/>
  <sheetViews>
    <sheetView showGridLines="0" zoomScale="85" zoomScaleNormal="85" zoomScaleSheetLayoutView="75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44" sqref="N44"/>
    </sheetView>
  </sheetViews>
  <sheetFormatPr defaultColWidth="10.66015625" defaultRowHeight="18"/>
  <cols>
    <col min="1" max="1" width="12.16015625" style="1" customWidth="1"/>
    <col min="2" max="9" width="10.66015625" style="174" customWidth="1"/>
    <col min="10" max="10" width="1.16796875" style="175" customWidth="1"/>
    <col min="11" max="11" width="7.91015625" style="175" customWidth="1"/>
    <col min="12" max="15" width="10.66015625" style="174" customWidth="1"/>
    <col min="16" max="16" width="10.66015625" style="182" customWidth="1"/>
    <col min="17" max="17" width="12.16015625" style="106" customWidth="1"/>
    <col min="18" max="18" width="0.8359375" style="1" customWidth="1"/>
    <col min="19" max="19" width="12.08203125" style="225" bestFit="1" customWidth="1"/>
    <col min="20" max="20" width="10.91015625" style="1" bestFit="1" customWidth="1"/>
    <col min="21" max="16384" width="10.66015625" style="1" customWidth="1"/>
  </cols>
  <sheetData>
    <row r="1" spans="1:19" s="109" customFormat="1" ht="27.75" customHeight="1" thickBot="1">
      <c r="A1" s="107" t="s">
        <v>101</v>
      </c>
      <c r="B1" s="145"/>
      <c r="C1" s="146"/>
      <c r="D1" s="147"/>
      <c r="E1" s="145"/>
      <c r="F1" s="146"/>
      <c r="G1" s="145"/>
      <c r="H1" s="148" t="s">
        <v>83</v>
      </c>
      <c r="I1" s="149" t="str">
        <f>'実数'!L1</f>
        <v>平成２６年</v>
      </c>
      <c r="J1" s="150"/>
      <c r="K1" s="150"/>
      <c r="L1" s="151"/>
      <c r="M1" s="146"/>
      <c r="N1" s="147"/>
      <c r="O1" s="146"/>
      <c r="P1" s="176" t="s">
        <v>1</v>
      </c>
      <c r="Q1" s="33" t="str">
        <f>I1</f>
        <v>平成２６年</v>
      </c>
      <c r="R1" s="108"/>
      <c r="S1" s="219"/>
    </row>
    <row r="2" spans="1:19" s="82" customFormat="1" ht="18" customHeight="1">
      <c r="A2" s="80"/>
      <c r="B2" s="378" t="s">
        <v>59</v>
      </c>
      <c r="C2" s="378" t="s">
        <v>60</v>
      </c>
      <c r="D2" s="388" t="s">
        <v>55</v>
      </c>
      <c r="E2" s="390" t="s">
        <v>54</v>
      </c>
      <c r="F2" s="378" t="s">
        <v>56</v>
      </c>
      <c r="G2" s="395" t="s">
        <v>58</v>
      </c>
      <c r="H2" s="400" t="s">
        <v>61</v>
      </c>
      <c r="I2" s="402" t="s">
        <v>62</v>
      </c>
      <c r="J2" s="152"/>
      <c r="K2" s="152"/>
      <c r="L2" s="403" t="s">
        <v>63</v>
      </c>
      <c r="M2" s="404" t="s">
        <v>64</v>
      </c>
      <c r="N2" s="398" t="s">
        <v>65</v>
      </c>
      <c r="O2" s="378" t="s">
        <v>66</v>
      </c>
      <c r="P2" s="381" t="s">
        <v>67</v>
      </c>
      <c r="Q2" s="80"/>
      <c r="R2" s="270"/>
      <c r="S2" s="220"/>
    </row>
    <row r="3" spans="1:19" s="82" customFormat="1" ht="18" customHeight="1">
      <c r="A3" s="83"/>
      <c r="B3" s="379"/>
      <c r="C3" s="384"/>
      <c r="D3" s="389"/>
      <c r="E3" s="391"/>
      <c r="F3" s="384"/>
      <c r="G3" s="396"/>
      <c r="H3" s="401"/>
      <c r="I3" s="399"/>
      <c r="J3" s="183"/>
      <c r="K3" s="183"/>
      <c r="L3" s="396"/>
      <c r="M3" s="401"/>
      <c r="N3" s="399"/>
      <c r="O3" s="379"/>
      <c r="P3" s="382"/>
      <c r="Q3" s="83"/>
      <c r="R3" s="270"/>
      <c r="S3" s="221" t="s">
        <v>42</v>
      </c>
    </row>
    <row r="4" spans="1:19" s="82" customFormat="1" ht="18" customHeight="1" thickBot="1">
      <c r="A4" s="84"/>
      <c r="B4" s="380"/>
      <c r="C4" s="385"/>
      <c r="D4" s="386" t="s">
        <v>84</v>
      </c>
      <c r="E4" s="387"/>
      <c r="F4" s="385"/>
      <c r="G4" s="392" t="s">
        <v>57</v>
      </c>
      <c r="H4" s="393"/>
      <c r="I4" s="394"/>
      <c r="J4" s="152"/>
      <c r="K4" s="152"/>
      <c r="L4" s="392" t="s">
        <v>57</v>
      </c>
      <c r="M4" s="397"/>
      <c r="N4" s="351" t="s">
        <v>85</v>
      </c>
      <c r="O4" s="380"/>
      <c r="P4" s="383"/>
      <c r="Q4" s="84"/>
      <c r="R4" s="270"/>
      <c r="S4" s="222" t="s">
        <v>99</v>
      </c>
    </row>
    <row r="5" spans="1:19" s="82" customFormat="1" ht="24" customHeight="1">
      <c r="A5" s="46" t="s">
        <v>9</v>
      </c>
      <c r="B5" s="184">
        <f>IF('実数'!B5/'率'!$S5*1000,'実数'!B5/'率'!$S5*1000,"-")</f>
        <v>8.000725498481238</v>
      </c>
      <c r="C5" s="184">
        <f>IF('実数'!F5/'率'!$S5*1000,'実数'!F5/'率'!$S5*1000,"-")</f>
        <v>10.149038116574053</v>
      </c>
      <c r="D5" s="185">
        <f>IF('実数'!I5/'実数'!$B5*1000,'実数'!I5/'実数'!$B5*1000,"-")</f>
        <v>2.072664839134304</v>
      </c>
      <c r="E5" s="186">
        <f>IF('実数'!L5/'実数'!$B5*1000,'実数'!L5/'実数'!$B5*1000,"-")</f>
        <v>0.9486427532960852</v>
      </c>
      <c r="F5" s="340">
        <f>IF('実数'!O5/'率'!$S5*1000,'実数'!O5/'率'!$S5*1000,"-")</f>
        <v>-2.148312618092816</v>
      </c>
      <c r="G5" s="187">
        <f>IF('実数'!P5/('実数'!$B5+'実数'!$P5)*1000,'実数'!P5/('実数'!$B5+'実数'!$P5)*1000,"-")</f>
        <v>22.90414512060117</v>
      </c>
      <c r="H5" s="188">
        <f>IF('実数'!Q5/('実数'!$B5+'実数'!$P5)*1000,'実数'!Q5/('実数'!$B5+'実数'!$P5)*1000,"-")</f>
        <v>10.617654418472869</v>
      </c>
      <c r="I5" s="189">
        <f>IF('実数'!R5/('実数'!$B5+'実数'!$P5)*1000,'実数'!R5/('実数'!$B5+'実数'!$P5)*1000,"-")</f>
        <v>12.286490702128303</v>
      </c>
      <c r="J5" s="190"/>
      <c r="K5" s="190"/>
      <c r="L5" s="191">
        <f>IF('実数'!S5/('実数'!$B5+'実数'!$T5)*1000,'実数'!S5/('実数'!$B5+'実数'!$T5)*1000,"-")</f>
        <v>3.7254937024254455</v>
      </c>
      <c r="M5" s="185">
        <f>IF('実数'!T5/('実数'!$B5+'実数'!$T5)*1000,'実数'!T5/('実数'!$B5+'実数'!$T5)*1000,"-")</f>
        <v>3.019140096445581</v>
      </c>
      <c r="N5" s="189">
        <f>IF('実数'!U5/'実数'!B5*1000,'実数'!U5/'実数'!B5*1000,"-")</f>
        <v>0.7084926445310048</v>
      </c>
      <c r="O5" s="184">
        <f>IF('実数'!V5/'率'!$S5*1000,'実数'!V5/'率'!$S5*1000,"-")</f>
        <v>5.132295843930129</v>
      </c>
      <c r="P5" s="192">
        <f>IF('実数'!W5/'率'!$S5*1000,'実数'!W5/'率'!$S5*1000,"-")</f>
        <v>1.7707504524399869</v>
      </c>
      <c r="Q5" s="69" t="s">
        <v>9</v>
      </c>
      <c r="R5" s="270"/>
      <c r="S5" s="318">
        <v>125431000</v>
      </c>
    </row>
    <row r="6" spans="1:19" s="92" customFormat="1" ht="24" customHeight="1" thickBot="1">
      <c r="A6" s="56" t="s">
        <v>13</v>
      </c>
      <c r="B6" s="153">
        <f>IF('実数'!B6/'率'!$S6*1000,'実数'!B6/'率'!$S6*1000,"-")</f>
        <v>7.3836608066184075</v>
      </c>
      <c r="C6" s="153">
        <f>IF('実数'!F6/'率'!$S6*1000,'実数'!F6/'率'!$S6*1000,"-")</f>
        <v>13.039296794208894</v>
      </c>
      <c r="D6" s="154">
        <f>IF('実数'!I6/'実数'!$B6*1000,'実数'!I6/'実数'!$B6*1000,"-")</f>
        <v>2.521008403361345</v>
      </c>
      <c r="E6" s="155">
        <f>IF('実数'!L6/'実数'!$B6*1000,'実数'!L6/'実数'!$B6*1000,"-")</f>
        <v>0.8403361344537815</v>
      </c>
      <c r="F6" s="341">
        <f>IF('実数'!O6/'率'!$S6*1000,'実数'!O6/'率'!$S6*1000,"-")</f>
        <v>-5.655635987590486</v>
      </c>
      <c r="G6" s="156">
        <f>IF('実数'!P6/('実数'!$B6+'実数'!$P6)*1000,'実数'!P6/('実数'!$B6+'実数'!$P6)*1000,"-")</f>
        <v>20.30735455543359</v>
      </c>
      <c r="H6" s="155">
        <f>IF('実数'!Q6/('実数'!$B6+'実数'!$P6)*1000,'実数'!Q6/('実数'!$B6+'実数'!$P6)*1000,"-")</f>
        <v>8.369923161361141</v>
      </c>
      <c r="I6" s="157">
        <f>IF('実数'!R6/('実数'!$B6+'実数'!$P6)*1000,'実数'!R6/('実数'!$B6+'実数'!$P6)*1000,"-")</f>
        <v>11.937431394072448</v>
      </c>
      <c r="J6" s="158"/>
      <c r="K6" s="158"/>
      <c r="L6" s="159">
        <f>IF('実数'!S6/('実数'!$B6+'実数'!$T6)*1000,'実数'!S6/('実数'!$B6+'実数'!$T6)*1000,"-")</f>
        <v>3.9095224797542585</v>
      </c>
      <c r="M6" s="154">
        <f>IF('実数'!T6/('実数'!$B6+'実数'!$T6)*1000,'実数'!T6/('実数'!$B6+'実数'!$T6)*1000,"-")</f>
        <v>3.0717676626640604</v>
      </c>
      <c r="N6" s="157">
        <f>IF('実数'!U6/'実数'!B6*1000,'実数'!U6/'実数'!B6*1000,"-")</f>
        <v>0.8403361344537815</v>
      </c>
      <c r="O6" s="153">
        <f>IF('実数'!V6/'率'!$S6*1000,'実数'!V6/'率'!$S6*1000,"-")</f>
        <v>4.569803516028956</v>
      </c>
      <c r="P6" s="177">
        <f>IF('実数'!W6/'率'!$S6*1000,'実数'!W6/'率'!$S6*1000,"-")</f>
        <v>1.9793174767321615</v>
      </c>
      <c r="Q6" s="267" t="s">
        <v>13</v>
      </c>
      <c r="R6" s="271"/>
      <c r="S6" s="319">
        <v>967000</v>
      </c>
    </row>
    <row r="7" spans="1:19" s="82" customFormat="1" ht="24" customHeight="1">
      <c r="A7" s="65" t="s">
        <v>14</v>
      </c>
      <c r="B7" s="160">
        <f>IF('実数'!B7/'率'!$S7*1000,'実数'!B7/'率'!$S7*1000,"-")</f>
        <v>8.022697559957372</v>
      </c>
      <c r="C7" s="160">
        <f>IF('実数'!F7/'率'!$S7*1000,'実数'!F7/'率'!$S7*1000,"-")</f>
        <v>11.892598573986795</v>
      </c>
      <c r="D7" s="161">
        <f>IF('実数'!I7/'実数'!$B7*1000,'実数'!I7/'実数'!$B7*1000,"-")</f>
        <v>2.3964395754878467</v>
      </c>
      <c r="E7" s="162">
        <f>IF('実数'!L7/'実数'!$B7*1000,'実数'!L7/'実数'!$B7*1000,"-")</f>
        <v>0.6846970215679561</v>
      </c>
      <c r="F7" s="342">
        <f>IF('実数'!O7/'率'!$S7*1000,'実数'!O7/'率'!$S7*1000,"-")</f>
        <v>-3.869901014029421</v>
      </c>
      <c r="G7" s="163">
        <f>IF('実数'!P7/('実数'!$B7+'実数'!$P7)*1000,'実数'!P7/('実数'!$B7+'実数'!$P7)*1000,"-")</f>
        <v>21.768251841929</v>
      </c>
      <c r="H7" s="162">
        <f>IF('実数'!Q7/('実数'!$B7+'実数'!$P7)*1000,'実数'!Q7/('実数'!$B7+'実数'!$P7)*1000,"-")</f>
        <v>7.367716008037508</v>
      </c>
      <c r="I7" s="164">
        <f>IF('実数'!R7/('実数'!$B7+'実数'!$P7)*1000,'実数'!R7/('実数'!$B7+'実数'!$P7)*1000,"-")</f>
        <v>14.400535833891492</v>
      </c>
      <c r="J7" s="158"/>
      <c r="K7" s="158"/>
      <c r="L7" s="165">
        <f>IF('実数'!S7/('実数'!$B7+'実数'!$T7)*1000,'実数'!S7/('実数'!$B7+'実数'!$T7)*1000,"-")</f>
        <v>2.3923444976076556</v>
      </c>
      <c r="M7" s="161">
        <f>IF('実数'!T7/('実数'!$B7+'実数'!$T7)*1000,'実数'!T7/('実数'!$B7+'実数'!$T7)*1000,"-")</f>
        <v>1.7088174982911826</v>
      </c>
      <c r="N7" s="164">
        <f>IF('実数'!U7/'実数'!B7*1000,'実数'!U7/'実数'!B7*1000,"-")</f>
        <v>0.6846970215679561</v>
      </c>
      <c r="O7" s="160">
        <f>IF('実数'!V7/'率'!$S7*1000,'実数'!V7/'率'!$S7*1000,"-")</f>
        <v>5.133317952605386</v>
      </c>
      <c r="P7" s="178">
        <f>IF('実数'!W7/'率'!$S7*1000,'実数'!W7/'率'!$S7*1000,"-")</f>
        <v>2.101117300023071</v>
      </c>
      <c r="Q7" s="73" t="s">
        <v>14</v>
      </c>
      <c r="R7" s="270"/>
      <c r="S7" s="320">
        <f>S8</f>
        <v>364092</v>
      </c>
    </row>
    <row r="8" spans="1:19" s="82" customFormat="1" ht="24" customHeight="1">
      <c r="A8" s="47" t="s">
        <v>15</v>
      </c>
      <c r="B8" s="193">
        <f>IF('実数'!B8/'率'!$S8*1000,'実数'!B8/'率'!$S8*1000,"-")</f>
        <v>8.022697559957372</v>
      </c>
      <c r="C8" s="193">
        <f>IF('実数'!F8/'率'!$S8*1000,'実数'!F8/'率'!$S8*1000,"-")</f>
        <v>11.892598573986795</v>
      </c>
      <c r="D8" s="194">
        <f>IF('実数'!I8/'実数'!$B8*1000,'実数'!I8/'実数'!$B8*1000,"-")</f>
        <v>2.3964395754878467</v>
      </c>
      <c r="E8" s="188">
        <f>IF('実数'!L8/'実数'!$B8*1000,'実数'!L8/'実数'!$B8*1000,"-")</f>
        <v>0.6846970215679561</v>
      </c>
      <c r="F8" s="343">
        <f>IF('実数'!O8/'率'!$S8*1000,'実数'!O8/'率'!$S8*1000,"-")</f>
        <v>-3.869901014029421</v>
      </c>
      <c r="G8" s="187">
        <f>IF('実数'!P8/('実数'!$B8+'実数'!$P8)*1000,'実数'!P8/('実数'!$B8+'実数'!$P8)*1000,"-")</f>
        <v>21.768251841929</v>
      </c>
      <c r="H8" s="188">
        <f>IF('実数'!Q8/('実数'!$B8+'実数'!$P8)*1000,'実数'!Q8/('実数'!$B8+'実数'!$P8)*1000,"-")</f>
        <v>7.367716008037508</v>
      </c>
      <c r="I8" s="189">
        <f>IF('実数'!R8/('実数'!$B8+'実数'!$P8)*1000,'実数'!R8/('実数'!$B8+'実数'!$P8)*1000,"-")</f>
        <v>14.400535833891492</v>
      </c>
      <c r="J8" s="190"/>
      <c r="K8" s="190"/>
      <c r="L8" s="191">
        <f>IF('実数'!S8/('実数'!$B8+'実数'!$T8)*1000,'実数'!S8/('実数'!$B8+'実数'!$T8)*1000,"-")</f>
        <v>2.3923444976076556</v>
      </c>
      <c r="M8" s="185">
        <f>IF('実数'!T8/('実数'!$B8+'実数'!$T8)*1000,'実数'!T8/('実数'!$B8+'実数'!$T8)*1000,"-")</f>
        <v>1.7088174982911826</v>
      </c>
      <c r="N8" s="189">
        <f>IF('実数'!U8/'実数'!B8*1000,'実数'!U8/'実数'!B8*1000,"-")</f>
        <v>0.6846970215679561</v>
      </c>
      <c r="O8" s="184">
        <f>IF('実数'!V8/'率'!$S8*1000,'実数'!V8/'率'!$S8*1000,"-")</f>
        <v>5.133317952605386</v>
      </c>
      <c r="P8" s="195">
        <f>IF('実数'!W8/'率'!$S8*1000,'実数'!W8/'率'!$S8*1000,"-")</f>
        <v>2.101117300023071</v>
      </c>
      <c r="Q8" s="69" t="s">
        <v>15</v>
      </c>
      <c r="R8" s="270"/>
      <c r="S8" s="321">
        <v>364092</v>
      </c>
    </row>
    <row r="9" spans="1:19" s="82" customFormat="1" ht="24" customHeight="1">
      <c r="A9" s="58" t="s">
        <v>16</v>
      </c>
      <c r="B9" s="166">
        <f>IF('実数'!B9/'率'!$S9*1000,'実数'!B9/'率'!$S9*1000,"-")</f>
        <v>5.3038781567806925</v>
      </c>
      <c r="C9" s="166">
        <f>IF('実数'!F9/'率'!$S9*1000,'実数'!F9/'率'!$S9*1000,"-")</f>
        <v>16.284690120513194</v>
      </c>
      <c r="D9" s="167" t="str">
        <f>IF('実数'!I9/'実数'!$B9*1000,'実数'!I9/'実数'!$B9*1000,"-")</f>
        <v>-</v>
      </c>
      <c r="E9" s="168" t="str">
        <f>IF('実数'!L9/'実数'!$B9*1000,'実数'!L9/'実数'!$B9*1000,"-")</f>
        <v>-</v>
      </c>
      <c r="F9" s="344">
        <f>IF('実数'!O9/'率'!$S9*1000,'実数'!O9/'率'!$S9*1000,"-")</f>
        <v>-10.980811963732503</v>
      </c>
      <c r="G9" s="169">
        <f>IF('実数'!P9/('実数'!$B9+'実数'!$P9)*1000,'実数'!P9/('実数'!$B9+'実数'!$P9)*1000,"-")</f>
        <v>9.09090909090909</v>
      </c>
      <c r="H9" s="168">
        <f>IF('実数'!Q9/('実数'!$B9+'実数'!$P9)*1000,'実数'!Q9/('実数'!$B9+'実数'!$P9)*1000,"-")</f>
        <v>3.0303030303030303</v>
      </c>
      <c r="I9" s="170">
        <f>IF('実数'!R9/('実数'!$B9+'実数'!$P9)*1000,'実数'!R9/('実数'!$B9+'実数'!$P9)*1000,"-")</f>
        <v>6.0606060606060606</v>
      </c>
      <c r="J9" s="158"/>
      <c r="K9" s="158"/>
      <c r="L9" s="171" t="str">
        <f>IF('実数'!S9/('実数'!$B9+'実数'!$T9)*1000,'実数'!S9/('実数'!$B9+'実数'!$T9)*1000,"-")</f>
        <v>-</v>
      </c>
      <c r="M9" s="167" t="str">
        <f>IF('実数'!T9/('実数'!$B9+'実数'!$T9)*1000,'実数'!T9/('実数'!$B9+'実数'!$T9)*1000,"-")</f>
        <v>-</v>
      </c>
      <c r="N9" s="170" t="str">
        <f>IF('実数'!U9/'実数'!B9*1000,'実数'!U9/'実数'!B9*1000,"-")</f>
        <v>-</v>
      </c>
      <c r="O9" s="166">
        <f>IF('実数'!V9/'率'!$S9*1000,'実数'!V9/'率'!$S9*1000,"-")</f>
        <v>3.8440951778502264</v>
      </c>
      <c r="P9" s="179">
        <f>IF('実数'!W9/'率'!$S9*1000,'実数'!W9/'率'!$S9*1000,"-")</f>
        <v>1.5246622224384865</v>
      </c>
      <c r="Q9" s="268" t="s">
        <v>16</v>
      </c>
      <c r="R9" s="270"/>
      <c r="S9" s="322">
        <f>SUM(S10:S11)</f>
        <v>61653</v>
      </c>
    </row>
    <row r="10" spans="1:19" s="82" customFormat="1" ht="24" customHeight="1">
      <c r="A10" s="48" t="s">
        <v>17</v>
      </c>
      <c r="B10" s="196">
        <f>IF('実数'!B10/'率'!$S10*1000,'実数'!B10/'率'!$S10*1000,"-")</f>
        <v>5.592048566558784</v>
      </c>
      <c r="C10" s="196">
        <f>IF('実数'!F10/'率'!$S10*1000,'実数'!F10/'率'!$S10*1000,"-")</f>
        <v>15.64624547561139</v>
      </c>
      <c r="D10" s="197" t="str">
        <f>IF('実数'!I10/'実数'!$B10*1000,'実数'!I10/'実数'!$B10*1000,"-")</f>
        <v>-</v>
      </c>
      <c r="E10" s="198" t="str">
        <f>IF('実数'!L10/'実数'!$B10*1000,'実数'!L10/'実数'!$B10*1000,"-")</f>
        <v>-</v>
      </c>
      <c r="F10" s="345">
        <f>IF('実数'!O10/'率'!$S10*1000,'実数'!O10/'率'!$S10*1000,"-")</f>
        <v>-10.054196909052607</v>
      </c>
      <c r="G10" s="199">
        <f>IF('実数'!P10/('実数'!$B10+'実数'!$P10)*1000,'実数'!P10/('実数'!$B10+'実数'!$P10)*1000,"-")</f>
        <v>6.802721088435374</v>
      </c>
      <c r="H10" s="198" t="str">
        <f>IF('実数'!Q10/('実数'!$B10+'実数'!$P10)*1000,'実数'!Q10/('実数'!$B10+'実数'!$P10)*1000,"-")</f>
        <v>-</v>
      </c>
      <c r="I10" s="200">
        <f>IF('実数'!R10/('実数'!$B10+'実数'!$P10)*1000,'実数'!R10/('実数'!$B10+'実数'!$P10)*1000,"-")</f>
        <v>6.802721088435374</v>
      </c>
      <c r="J10" s="190"/>
      <c r="K10" s="190"/>
      <c r="L10" s="201" t="str">
        <f>IF('実数'!S10/('実数'!$B10+'実数'!$T10)*1000,'実数'!S10/('実数'!$B10+'実数'!$T10)*1000,"-")</f>
        <v>-</v>
      </c>
      <c r="M10" s="197" t="str">
        <f>IF('実数'!T10/('実数'!$B10+'実数'!$T10)*1000,'実数'!T10/('実数'!$B10+'実数'!$T10)*1000,"-")</f>
        <v>-</v>
      </c>
      <c r="N10" s="200" t="str">
        <f>IF('実数'!U10/'実数'!B10*1000,'実数'!U10/'実数'!B10*1000,"-")</f>
        <v>-</v>
      </c>
      <c r="O10" s="196">
        <f>IF('実数'!V10/'率'!$S10*1000,'実数'!V10/'率'!$S10*1000,"-")</f>
        <v>4.117433019897735</v>
      </c>
      <c r="P10" s="202">
        <f>IF('実数'!W10/'率'!$S10*1000,'実数'!W10/'率'!$S10*1000,"-")</f>
        <v>1.532068100427064</v>
      </c>
      <c r="Q10" s="44" t="s">
        <v>17</v>
      </c>
      <c r="R10" s="270"/>
      <c r="S10" s="323">
        <v>52217</v>
      </c>
    </row>
    <row r="11" spans="1:19" s="82" customFormat="1" ht="24" customHeight="1">
      <c r="A11" s="49" t="s">
        <v>87</v>
      </c>
      <c r="B11" s="203">
        <f>IF('実数'!B11/'率'!$S11*1000,'実数'!B11/'率'!$S11*1000,"-")</f>
        <v>3.7091988130563798</v>
      </c>
      <c r="C11" s="203">
        <f>IF('実数'!F11/'率'!$S11*1000,'実数'!F11/'率'!$S11*1000,"-")</f>
        <v>19.817719372615517</v>
      </c>
      <c r="D11" s="204" t="str">
        <f>IF('実数'!I11/'実数'!$B11*1000,'実数'!I11/'実数'!$B11*1000,"-")</f>
        <v>-</v>
      </c>
      <c r="E11" s="205" t="str">
        <f>IF('実数'!L11/'実数'!$B11*1000,'実数'!L11/'実数'!$B11*1000,"-")</f>
        <v>-</v>
      </c>
      <c r="F11" s="346">
        <f>IF('実数'!O11/'率'!$S11*1000,'実数'!O11/'率'!$S11*1000,"-")</f>
        <v>-16.108520559559135</v>
      </c>
      <c r="G11" s="206">
        <f>IF('実数'!P11/('実数'!$B11+'実数'!$P11)*1000,'実数'!P11/('実数'!$B11+'実数'!$P11)*1000,"-")</f>
        <v>27.777777777777775</v>
      </c>
      <c r="H11" s="205">
        <f>IF('実数'!Q11/('実数'!$B11+'実数'!$P11)*1000,'実数'!Q11/('実数'!$B11+'実数'!$P11)*1000,"-")</f>
        <v>27.777777777777775</v>
      </c>
      <c r="I11" s="207" t="str">
        <f>IF('実数'!R11/('実数'!$B11+'実数'!$P11)*1000,'実数'!R11/('実数'!$B11+'実数'!$P11)*1000,"-")</f>
        <v>-</v>
      </c>
      <c r="J11" s="190"/>
      <c r="K11" s="190"/>
      <c r="L11" s="208" t="str">
        <f>IF('実数'!S11/('実数'!$B11+'実数'!$T11)*1000,'実数'!S11/('実数'!$B11+'実数'!$T11)*1000,"-")</f>
        <v>-</v>
      </c>
      <c r="M11" s="204" t="str">
        <f>IF('実数'!T11/('実数'!$B11+'実数'!$T11)*1000,'実数'!T11/('実数'!$B11+'実数'!$T11)*1000,"-")</f>
        <v>-</v>
      </c>
      <c r="N11" s="207" t="str">
        <f>IF('実数'!U11/'実数'!B11*1000,'実数'!U11/'実数'!B11*1000,"-")</f>
        <v>-</v>
      </c>
      <c r="O11" s="203">
        <f>IF('実数'!V11/'率'!$S11*1000,'実数'!V11/'率'!$S11*1000,"-")</f>
        <v>2.3314963967782956</v>
      </c>
      <c r="P11" s="209">
        <f>IF('実数'!W11/'率'!$S11*1000,'実数'!W11/'率'!$S11*1000,"-")</f>
        <v>1.483679525222552</v>
      </c>
      <c r="Q11" s="45" t="s">
        <v>89</v>
      </c>
      <c r="R11" s="270"/>
      <c r="S11" s="324">
        <v>9436</v>
      </c>
    </row>
    <row r="12" spans="1:19" s="82" customFormat="1" ht="24" customHeight="1">
      <c r="A12" s="58" t="s">
        <v>18</v>
      </c>
      <c r="B12" s="166">
        <f>IF('実数'!B12/'率'!$S12*1000,'実数'!B12/'率'!$S12*1000,"-")</f>
        <v>8.023670253585498</v>
      </c>
      <c r="C12" s="166">
        <f>IF('実数'!F12/'率'!$S12*1000,'実数'!F12/'率'!$S12*1000,"-")</f>
        <v>9.95924214260134</v>
      </c>
      <c r="D12" s="167">
        <f>IF('実数'!I12/'実数'!$B12*1000,'実数'!I12/'実数'!$B12*1000,"-")</f>
        <v>4.2507970244420825</v>
      </c>
      <c r="E12" s="168">
        <f>IF('実数'!L12/'実数'!$B12*1000,'実数'!L12/'実数'!$B12*1000,"-")</f>
        <v>3.188097768331562</v>
      </c>
      <c r="F12" s="344">
        <f>IF('実数'!O12/'率'!$S12*1000,'実数'!O12/'率'!$S12*1000,"-")</f>
        <v>-1.9355718890158429</v>
      </c>
      <c r="G12" s="169">
        <f>IF('実数'!P12/('実数'!$B12+'実数'!$P12)*1000,'実数'!P12/('実数'!$B12+'実数'!$P12)*1000,"-")</f>
        <v>19.791666666666664</v>
      </c>
      <c r="H12" s="168">
        <f>IF('実数'!Q12/('実数'!$B12+'実数'!$P12)*1000,'実数'!Q12/('実数'!$B12+'実数'!$P12)*1000,"-")</f>
        <v>8.333333333333334</v>
      </c>
      <c r="I12" s="170">
        <f>IF('実数'!R12/('実数'!$B12+'実数'!$P12)*1000,'実数'!R12/('実数'!$B12+'実数'!$P12)*1000,"-")</f>
        <v>11.458333333333332</v>
      </c>
      <c r="J12" s="158"/>
      <c r="K12" s="158"/>
      <c r="L12" s="171">
        <f>IF('実数'!S12/('実数'!$B12+'実数'!$T12)*1000,'実数'!S12/('実数'!$B12+'実数'!$T12)*1000,"-")</f>
        <v>6.355932203389831</v>
      </c>
      <c r="M12" s="167">
        <f>IF('実数'!T12/('実数'!$B12+'実数'!$T12)*1000,'実数'!T12/('実数'!$B12+'実数'!$T12)*1000,"-")</f>
        <v>3.1779661016949157</v>
      </c>
      <c r="N12" s="170">
        <f>IF('実数'!U12/'実数'!B12*1000,'実数'!U12/'実数'!B12*1000,"-")</f>
        <v>3.188097768331562</v>
      </c>
      <c r="O12" s="166">
        <f>IF('実数'!V12/'率'!$S12*1000,'実数'!V12/'率'!$S12*1000,"-")</f>
        <v>4.365695185797848</v>
      </c>
      <c r="P12" s="179">
        <f>IF('実数'!W12/'率'!$S12*1000,'実数'!W12/'率'!$S12*1000,"-")</f>
        <v>2.199901089718447</v>
      </c>
      <c r="Q12" s="268" t="s">
        <v>18</v>
      </c>
      <c r="R12" s="270"/>
      <c r="S12" s="322">
        <f>SUM(S13:S14)</f>
        <v>117278</v>
      </c>
    </row>
    <row r="13" spans="1:19" s="82" customFormat="1" ht="24" customHeight="1">
      <c r="A13" s="48" t="s">
        <v>72</v>
      </c>
      <c r="B13" s="196">
        <f>IF('実数'!B13/'率'!$S13*1000,'実数'!B13/'率'!$S13*1000,"-")</f>
        <v>6.848777116287837</v>
      </c>
      <c r="C13" s="196">
        <f>IF('実数'!F13/'率'!$S13*1000,'実数'!F13/'率'!$S13*1000,"-")</f>
        <v>12.488022494148694</v>
      </c>
      <c r="D13" s="197">
        <f>IF('実数'!I13/'実数'!$B13*1000,'実数'!I13/'実数'!$B13*1000,"-")</f>
        <v>4.587155963302752</v>
      </c>
      <c r="E13" s="198">
        <f>IF('実数'!L13/'実数'!$B13*1000,'実数'!L13/'実数'!$B13*1000,"-")</f>
        <v>2.293577981651376</v>
      </c>
      <c r="F13" s="345">
        <f>IF('実数'!O13/'率'!$S13*1000,'実数'!O13/'率'!$S13*1000,"-")</f>
        <v>-5.639245377860856</v>
      </c>
      <c r="G13" s="199">
        <f>IF('実数'!P13/('実数'!$B13+'実数'!$P13)*1000,'実数'!P13/('実数'!$B13+'実数'!$P13)*1000,"-")</f>
        <v>18.01801801801802</v>
      </c>
      <c r="H13" s="198">
        <f>IF('実数'!Q13/('実数'!$B13+'実数'!$P13)*1000,'実数'!Q13/('実数'!$B13+'実数'!$P13)*1000,"-")</f>
        <v>9.00900900900901</v>
      </c>
      <c r="I13" s="200">
        <f>IF('実数'!R13/('実数'!$B13+'実数'!$P13)*1000,'実数'!R13/('実数'!$B13+'実数'!$P13)*1000,"-")</f>
        <v>9.00900900900901</v>
      </c>
      <c r="J13" s="190"/>
      <c r="K13" s="190"/>
      <c r="L13" s="201">
        <f>IF('実数'!S13/('実数'!$B13+'実数'!$T13)*1000,'実数'!S13/('実数'!$B13+'実数'!$T13)*1000,"-")</f>
        <v>6.8493150684931505</v>
      </c>
      <c r="M13" s="197">
        <f>IF('実数'!T13/('実数'!$B13+'実数'!$T13)*1000,'実数'!T13/('実数'!$B13+'実数'!$T13)*1000,"-")</f>
        <v>4.5662100456621</v>
      </c>
      <c r="N13" s="200">
        <f>IF('実数'!U13/'実数'!B13*1000,'実数'!U13/'実数'!B13*1000,"-")</f>
        <v>2.293577981651376</v>
      </c>
      <c r="O13" s="196">
        <f>IF('実数'!V13/'率'!$S13*1000,'実数'!V13/'率'!$S13*1000,"-")</f>
        <v>4.09984134713561</v>
      </c>
      <c r="P13" s="202">
        <f>IF('実数'!W13/'率'!$S13*1000,'実数'!W13/'率'!$S13*1000,"-")</f>
        <v>1.8692763230235152</v>
      </c>
      <c r="Q13" s="44" t="s">
        <v>78</v>
      </c>
      <c r="R13" s="270"/>
      <c r="S13" s="323">
        <v>63661</v>
      </c>
    </row>
    <row r="14" spans="1:19" s="82" customFormat="1" ht="24" customHeight="1">
      <c r="A14" s="50" t="s">
        <v>91</v>
      </c>
      <c r="B14" s="184">
        <f>IF('実数'!B14/'率'!$S14*1000,'実数'!B14/'率'!$S14*1000,"-")</f>
        <v>9.418654531212116</v>
      </c>
      <c r="C14" s="184">
        <f>IF('実数'!F14/'率'!$S14*1000,'実数'!F14/'率'!$S14*1000,"-")</f>
        <v>6.9567487923606315</v>
      </c>
      <c r="D14" s="185">
        <f>IF('実数'!I14/'実数'!$B14*1000,'実数'!I14/'実数'!$B14*1000,"-")</f>
        <v>3.9603960396039604</v>
      </c>
      <c r="E14" s="188">
        <f>IF('実数'!L14/'実数'!$B14*1000,'実数'!L14/'実数'!$B14*1000,"-")</f>
        <v>3.9603960396039604</v>
      </c>
      <c r="F14" s="340">
        <f>IF('実数'!O14/'率'!$S14*1000,'実数'!O14/'率'!$S14*1000,"-")</f>
        <v>2.461905738851484</v>
      </c>
      <c r="G14" s="187">
        <f>IF('実数'!P14/('実数'!$B14+'実数'!$P14)*1000,'実数'!P14/('実数'!$B14+'実数'!$P14)*1000,"-")</f>
        <v>21.31782945736434</v>
      </c>
      <c r="H14" s="188">
        <f>IF('実数'!Q14/('実数'!$B14+'実数'!$P14)*1000,'実数'!Q14/('実数'!$B14+'実数'!$P14)*1000,"-")</f>
        <v>7.751937984496124</v>
      </c>
      <c r="I14" s="189">
        <f>IF('実数'!R14/('実数'!$B14+'実数'!$P14)*1000,'実数'!R14/('実数'!$B14+'実数'!$P14)*1000,"-")</f>
        <v>13.565891472868216</v>
      </c>
      <c r="J14" s="190"/>
      <c r="K14" s="190"/>
      <c r="L14" s="191">
        <f>IF('実数'!S14/('実数'!$B14+'実数'!$T14)*1000,'実数'!S14/('実数'!$B14+'実数'!$T14)*1000,"-")</f>
        <v>5.928853754940711</v>
      </c>
      <c r="M14" s="185">
        <f>IF('実数'!T14/('実数'!$B14+'実数'!$T14)*1000,'実数'!T14/('実数'!$B14+'実数'!$T14)*1000,"-")</f>
        <v>1.976284584980237</v>
      </c>
      <c r="N14" s="189">
        <f>IF('実数'!U14/'実数'!B14*1000,'実数'!U14/'実数'!B14*1000,"-")</f>
        <v>3.9603960396039604</v>
      </c>
      <c r="O14" s="184">
        <f>IF('実数'!V14/'率'!$S14*1000,'実数'!V14/'率'!$S14*1000,"-")</f>
        <v>4.6813510640282</v>
      </c>
      <c r="P14" s="195">
        <f>IF('実数'!W14/'率'!$S14*1000,'実数'!W14/'率'!$S14*1000,"-")</f>
        <v>2.5924613462148196</v>
      </c>
      <c r="Q14" s="69" t="s">
        <v>91</v>
      </c>
      <c r="R14" s="270"/>
      <c r="S14" s="321">
        <v>53617</v>
      </c>
    </row>
    <row r="15" spans="1:19" s="82" customFormat="1" ht="24" customHeight="1">
      <c r="A15" s="58" t="s">
        <v>90</v>
      </c>
      <c r="B15" s="166">
        <f>IF('実数'!B15/'率'!$S15*1000,'実数'!B15/'率'!$S15*1000,"-")</f>
        <v>6.5768834311836155</v>
      </c>
      <c r="C15" s="166">
        <f>IF('実数'!F15/'率'!$S15*1000,'実数'!F15/'率'!$S15*1000,"-")</f>
        <v>12.122977636355488</v>
      </c>
      <c r="D15" s="167" t="str">
        <f>IF('実数'!I15/'実数'!$B15*1000,'実数'!I15/'実数'!$B15*1000,"-")</f>
        <v>-</v>
      </c>
      <c r="E15" s="168" t="str">
        <f>IF('実数'!L15/'実数'!$B15*1000,'実数'!L15/'実数'!$B15*1000,"-")</f>
        <v>-</v>
      </c>
      <c r="F15" s="344">
        <f>IF('実数'!O15/'率'!$S15*1000,'実数'!O15/'率'!$S15*1000,"-")</f>
        <v>-5.546094205171873</v>
      </c>
      <c r="G15" s="169">
        <f>IF('実数'!P15/('実数'!$B15+'実数'!$P15)*1000,'実数'!P15/('実数'!$B15+'実数'!$P15)*1000,"-")</f>
        <v>21.666666666666668</v>
      </c>
      <c r="H15" s="168">
        <f>IF('実数'!Q15/('実数'!$B15+'実数'!$P15)*1000,'実数'!Q15/('実数'!$B15+'実数'!$P15)*1000,"-")</f>
        <v>10</v>
      </c>
      <c r="I15" s="170">
        <f>IF('実数'!R15/('実数'!$B15+'実数'!$P15)*1000,'実数'!R15/('実数'!$B15+'実数'!$P15)*1000,"-")</f>
        <v>11.666666666666668</v>
      </c>
      <c r="J15" s="158"/>
      <c r="K15" s="158"/>
      <c r="L15" s="171">
        <f>IF('実数'!S15/('実数'!$B15+'実数'!$T15)*1000,'実数'!S15/('実数'!$B15+'実数'!$T15)*1000,"-")</f>
        <v>6.768189509306261</v>
      </c>
      <c r="M15" s="167">
        <f>IF('実数'!T15/('実数'!$B15+'実数'!$T15)*1000,'実数'!T15/('実数'!$B15+'実数'!$T15)*1000,"-")</f>
        <v>6.768189509306261</v>
      </c>
      <c r="N15" s="170" t="str">
        <f>IF('実数'!U15/'実数'!B15*1000,'実数'!U15/'実数'!B15*1000,"-")</f>
        <v>-</v>
      </c>
      <c r="O15" s="166">
        <f>IF('実数'!V15/'率'!$S15*1000,'実数'!V15/'率'!$S15*1000,"-")</f>
        <v>4.011114596871779</v>
      </c>
      <c r="P15" s="179">
        <f>IF('実数'!W15/'率'!$S15*1000,'実数'!W15/'率'!$S15*1000,"-")</f>
        <v>1.5910007618876887</v>
      </c>
      <c r="Q15" s="268" t="s">
        <v>90</v>
      </c>
      <c r="R15" s="270"/>
      <c r="S15" s="322">
        <f>SUM(S16:S19)</f>
        <v>89252</v>
      </c>
    </row>
    <row r="16" spans="1:19" s="82" customFormat="1" ht="24" customHeight="1">
      <c r="A16" s="48" t="s">
        <v>19</v>
      </c>
      <c r="B16" s="196">
        <f>IF('実数'!B16/'率'!$S16*1000,'実数'!B16/'率'!$S16*1000,"-")</f>
        <v>6.671145343478058</v>
      </c>
      <c r="C16" s="196">
        <f>IF('実数'!F16/'率'!$S16*1000,'実数'!F16/'率'!$S16*1000,"-")</f>
        <v>10.826940803349634</v>
      </c>
      <c r="D16" s="197" t="str">
        <f>IF('実数'!I16/'実数'!$B16*1000,'実数'!I16/'実数'!$B16*1000,"-")</f>
        <v>-</v>
      </c>
      <c r="E16" s="198" t="str">
        <f>IF('実数'!L16/'実数'!$B16*1000,'実数'!L16/'実数'!$B16*1000,"-")</f>
        <v>-</v>
      </c>
      <c r="F16" s="345">
        <f>IF('実数'!O16/'率'!$S16*1000,'実数'!O16/'率'!$S16*1000,"-")</f>
        <v>-4.155795459871577</v>
      </c>
      <c r="G16" s="199">
        <f>IF('実数'!P16/('実数'!$B16+'実数'!$P16)*1000,'実数'!P16/('実数'!$B16+'実数'!$P16)*1000,"-")</f>
        <v>22.88329519450801</v>
      </c>
      <c r="H16" s="198">
        <f>IF('実数'!Q16/('実数'!$B16+'実数'!$P16)*1000,'実数'!Q16/('実数'!$B16+'実数'!$P16)*1000,"-")</f>
        <v>9.153318077803204</v>
      </c>
      <c r="I16" s="200">
        <f>IF('実数'!R16/('実数'!$B16+'実数'!$P16)*1000,'実数'!R16/('実数'!$B16+'実数'!$P16)*1000,"-")</f>
        <v>13.729977116704804</v>
      </c>
      <c r="J16" s="190"/>
      <c r="K16" s="190"/>
      <c r="L16" s="201">
        <f>IF('実数'!S16/('実数'!$B16+'実数'!$T16)*1000,'実数'!S16/('実数'!$B16+'実数'!$T16)*1000,"-")</f>
        <v>4.662004662004662</v>
      </c>
      <c r="M16" s="197">
        <f>IF('実数'!T16/('実数'!$B16+'実数'!$T16)*1000,'実数'!T16/('実数'!$B16+'実数'!$T16)*1000,"-")</f>
        <v>4.662004662004662</v>
      </c>
      <c r="N16" s="200" t="str">
        <f>IF('実数'!U16/'実数'!B16*1000,'実数'!U16/'実数'!B16*1000,"-")</f>
        <v>-</v>
      </c>
      <c r="O16" s="196">
        <f>IF('実数'!V16/'率'!$S16*1000,'実数'!V16/'率'!$S16*1000,"-")</f>
        <v>4.171418751074101</v>
      </c>
      <c r="P16" s="202">
        <f>IF('実数'!W16/'率'!$S16*1000,'実数'!W16/'率'!$S16*1000,"-")</f>
        <v>1.6873154498726701</v>
      </c>
      <c r="Q16" s="44" t="s">
        <v>19</v>
      </c>
      <c r="R16" s="270"/>
      <c r="S16" s="323">
        <v>64007</v>
      </c>
    </row>
    <row r="17" spans="1:19" s="82" customFormat="1" ht="24" customHeight="1">
      <c r="A17" s="49" t="s">
        <v>20</v>
      </c>
      <c r="B17" s="203">
        <f>IF('実数'!B17/'率'!$S17*1000,'実数'!B17/'率'!$S17*1000,"-")</f>
        <v>7.123002084781097</v>
      </c>
      <c r="C17" s="203">
        <f>IF('実数'!F17/'率'!$S17*1000,'実数'!F17/'率'!$S17*1000,"-")</f>
        <v>14.998841788278897</v>
      </c>
      <c r="D17" s="204" t="str">
        <f>IF('実数'!I17/'実数'!$B17*1000,'実数'!I17/'実数'!$B17*1000,"-")</f>
        <v>-</v>
      </c>
      <c r="E17" s="205" t="str">
        <f>IF('実数'!L17/'実数'!$B17*1000,'実数'!L17/'実数'!$B17*1000,"-")</f>
        <v>-</v>
      </c>
      <c r="F17" s="346">
        <f>IF('実数'!O17/'率'!$S17*1000,'実数'!O17/'率'!$S17*1000,"-")</f>
        <v>-7.875839703497799</v>
      </c>
      <c r="G17" s="206">
        <f>IF('実数'!P17/('実数'!$B17+'実数'!$P17)*1000,'実数'!P17/('実数'!$B17+'実数'!$P17)*1000,"-")</f>
        <v>23.809523809523807</v>
      </c>
      <c r="H17" s="205">
        <f>IF('実数'!Q17/('実数'!$B17+'実数'!$P17)*1000,'実数'!Q17/('実数'!$B17+'実数'!$P17)*1000,"-")</f>
        <v>15.873015873015872</v>
      </c>
      <c r="I17" s="207">
        <f>IF('実数'!R17/('実数'!$B17+'実数'!$P17)*1000,'実数'!R17/('実数'!$B17+'実数'!$P17)*1000,"-")</f>
        <v>7.936507936507936</v>
      </c>
      <c r="J17" s="190"/>
      <c r="K17" s="190"/>
      <c r="L17" s="208">
        <f>IF('実数'!S17/('実数'!$B17+'実数'!$T17)*1000,'実数'!S17/('実数'!$B17+'実数'!$T17)*1000,"-")</f>
        <v>16</v>
      </c>
      <c r="M17" s="204">
        <f>IF('実数'!T17/('実数'!$B17+'実数'!$T17)*1000,'実数'!T17/('実数'!$B17+'実数'!$T17)*1000,"-")</f>
        <v>16</v>
      </c>
      <c r="N17" s="207" t="str">
        <f>IF('実数'!U17/'実数'!B17*1000,'実数'!U17/'実数'!B17*1000,"-")</f>
        <v>-</v>
      </c>
      <c r="O17" s="203">
        <f>IF('実数'!V17/'率'!$S17*1000,'実数'!V17/'率'!$S17*1000,"-")</f>
        <v>3.5325457493629835</v>
      </c>
      <c r="P17" s="209">
        <f>IF('実数'!W17/'率'!$S17*1000,'実数'!W17/'率'!$S17*1000,"-")</f>
        <v>1.6794069955987956</v>
      </c>
      <c r="Q17" s="45" t="s">
        <v>20</v>
      </c>
      <c r="R17" s="270"/>
      <c r="S17" s="324">
        <v>17268</v>
      </c>
    </row>
    <row r="18" spans="1:19" s="82" customFormat="1" ht="24" customHeight="1">
      <c r="A18" s="49" t="s">
        <v>21</v>
      </c>
      <c r="B18" s="203">
        <f>IF('実数'!B18/'率'!$S18*1000,'実数'!B18/'率'!$S18*1000,"-")</f>
        <v>3.341501447983961</v>
      </c>
      <c r="C18" s="203">
        <f>IF('実数'!F18/'率'!$S18*1000,'実数'!F18/'率'!$S18*1000,"-")</f>
        <v>16.039206950323013</v>
      </c>
      <c r="D18" s="204" t="str">
        <f>IF('実数'!I18/'実数'!$B18*1000,'実数'!I18/'実数'!$B18*1000,"-")</f>
        <v>-</v>
      </c>
      <c r="E18" s="205" t="str">
        <f>IF('実数'!L18/'実数'!$B18*1000,'実数'!L18/'実数'!$B18*1000,"-")</f>
        <v>-</v>
      </c>
      <c r="F18" s="346">
        <f>IF('実数'!O18/'率'!$S18*1000,'実数'!O18/'率'!$S18*1000,"-")</f>
        <v>-12.697705502339051</v>
      </c>
      <c r="G18" s="206" t="str">
        <f>IF('実数'!P18/('実数'!$B18+'実数'!$P18)*1000,'実数'!P18/('実数'!$B18+'実数'!$P18)*1000,"-")</f>
        <v>-</v>
      </c>
      <c r="H18" s="205" t="str">
        <f>IF('実数'!Q18/('実数'!$B18+'実数'!$P18)*1000,'実数'!Q18/('実数'!$B18+'実数'!$P18)*1000,"-")</f>
        <v>-</v>
      </c>
      <c r="I18" s="207" t="str">
        <f>IF('実数'!R18/('実数'!$B18+'実数'!$P18)*1000,'実数'!R18/('実数'!$B18+'実数'!$P18)*1000,"-")</f>
        <v>-</v>
      </c>
      <c r="J18" s="190"/>
      <c r="K18" s="190"/>
      <c r="L18" s="208" t="str">
        <f>IF('実数'!S18/('実数'!$B18+'実数'!$T18)*1000,'実数'!S18/('実数'!$B18+'実数'!$T18)*1000,"-")</f>
        <v>-</v>
      </c>
      <c r="M18" s="204" t="str">
        <f>IF('実数'!T18/('実数'!$B18+'実数'!$T18)*1000,'実数'!T18/('実数'!$B18+'実数'!$T18)*1000,"-")</f>
        <v>-</v>
      </c>
      <c r="N18" s="207" t="str">
        <f>IF('実数'!U18/'実数'!B18*1000,'実数'!U18/'実数'!B18*1000,"-")</f>
        <v>-</v>
      </c>
      <c r="O18" s="203">
        <f>IF('実数'!V18/'率'!$S18*1000,'実数'!V18/'率'!$S18*1000,"-")</f>
        <v>2.2276676319893074</v>
      </c>
      <c r="P18" s="209">
        <f>IF('実数'!W18/'率'!$S18*1000,'実数'!W18/'率'!$S18*1000,"-")</f>
        <v>0.4455335263978615</v>
      </c>
      <c r="Q18" s="45" t="s">
        <v>21</v>
      </c>
      <c r="R18" s="270"/>
      <c r="S18" s="324">
        <v>4489</v>
      </c>
    </row>
    <row r="19" spans="1:19" s="82" customFormat="1" ht="24" customHeight="1">
      <c r="A19" s="49" t="s">
        <v>22</v>
      </c>
      <c r="B19" s="203">
        <f>IF('実数'!B19/'率'!$S19*1000,'実数'!B19/'率'!$S19*1000,"-")</f>
        <v>6.307339449541285</v>
      </c>
      <c r="C19" s="203">
        <f>IF('実数'!F19/'率'!$S19*1000,'実数'!F19/'率'!$S19*1000,"-")</f>
        <v>16.628440366972477</v>
      </c>
      <c r="D19" s="204" t="str">
        <f>IF('実数'!I19/'実数'!$B19*1000,'実数'!I19/'実数'!$B19*1000,"-")</f>
        <v>-</v>
      </c>
      <c r="E19" s="205" t="str">
        <f>IF('実数'!L19/'実数'!$B19*1000,'実数'!L19/'実数'!$B19*1000,"-")</f>
        <v>-</v>
      </c>
      <c r="F19" s="346">
        <f>IF('実数'!O19/'率'!$S19*1000,'実数'!O19/'率'!$S19*1000,"-")</f>
        <v>-10.321100917431194</v>
      </c>
      <c r="G19" s="206" t="str">
        <f>IF('実数'!P19/('実数'!$B19+'実数'!$P19)*1000,'実数'!P19/('実数'!$B19+'実数'!$P19)*1000,"-")</f>
        <v>-</v>
      </c>
      <c r="H19" s="205" t="str">
        <f>IF('実数'!Q19/('実数'!$B19+'実数'!$P19)*1000,'実数'!Q19/('実数'!$B19+'実数'!$P19)*1000,"-")</f>
        <v>-</v>
      </c>
      <c r="I19" s="207" t="str">
        <f>IF('実数'!R19/('実数'!$B19+'実数'!$P19)*1000,'実数'!R19/('実数'!$B19+'実数'!$P19)*1000,"-")</f>
        <v>-</v>
      </c>
      <c r="J19" s="190"/>
      <c r="K19" s="190"/>
      <c r="L19" s="208" t="str">
        <f>IF('実数'!S19/('実数'!$B19+'実数'!$T19)*1000,'実数'!S19/('実数'!$B19+'実数'!$T19)*1000,"-")</f>
        <v>-</v>
      </c>
      <c r="M19" s="204" t="str">
        <f>IF('実数'!T19/('実数'!$B19+'実数'!$T19)*1000,'実数'!T19/('実数'!$B19+'実数'!$T19)*1000,"-")</f>
        <v>-</v>
      </c>
      <c r="N19" s="207" t="str">
        <f>IF('実数'!U19/'実数'!B19*1000,'実数'!U19/'実数'!B19*1000,"-")</f>
        <v>-</v>
      </c>
      <c r="O19" s="203">
        <f>IF('実数'!V19/'率'!$S19*1000,'実数'!V19/'率'!$S19*1000,"-")</f>
        <v>5.73394495412844</v>
      </c>
      <c r="P19" s="209">
        <f>IF('実数'!W19/'率'!$S19*1000,'実数'!W19/'率'!$S19*1000,"-")</f>
        <v>0.8600917431192661</v>
      </c>
      <c r="Q19" s="45" t="s">
        <v>22</v>
      </c>
      <c r="R19" s="270"/>
      <c r="S19" s="324">
        <v>3488</v>
      </c>
    </row>
    <row r="20" spans="1:19" s="82" customFormat="1" ht="24" customHeight="1">
      <c r="A20" s="58" t="s">
        <v>23</v>
      </c>
      <c r="B20" s="166">
        <f>IF('実数'!B20/'率'!$S20*1000,'実数'!B20/'率'!$S20*1000,"-")</f>
        <v>7.286385475008626</v>
      </c>
      <c r="C20" s="166">
        <f>IF('実数'!F20/'率'!$S20*1000,'実数'!F20/'率'!$S20*1000,"-")</f>
        <v>13.404825737265416</v>
      </c>
      <c r="D20" s="167">
        <f>IF('実数'!I20/'実数'!$B20*1000,'実数'!I20/'実数'!$B20*1000,"-")</f>
        <v>3.6429872495446265</v>
      </c>
      <c r="E20" s="168" t="str">
        <f>IF('実数'!L20/'実数'!$B20*1000,'実数'!L20/'実数'!$B20*1000,"-")</f>
        <v>-</v>
      </c>
      <c r="F20" s="344">
        <f>IF('実数'!O20/'率'!$S20*1000,'実数'!O20/'率'!$S20*1000,"-")</f>
        <v>-6.118440262256788</v>
      </c>
      <c r="G20" s="169">
        <f>IF('実数'!P20/('実数'!$B20+'実数'!$P20)*1000,'実数'!P20/('実数'!$B20+'実数'!$P20)*1000,"-")</f>
        <v>24.866785079928952</v>
      </c>
      <c r="H20" s="168">
        <f>IF('実数'!Q20/('実数'!$B20+'実数'!$P20)*1000,'実数'!Q20/('実数'!$B20+'実数'!$P20)*1000,"-")</f>
        <v>10.657193605683837</v>
      </c>
      <c r="I20" s="170">
        <f>IF('実数'!R20/('実数'!$B20+'実数'!$P20)*1000,'実数'!R20/('実数'!$B20+'実数'!$P20)*1000,"-")</f>
        <v>14.209591474245116</v>
      </c>
      <c r="J20" s="158"/>
      <c r="K20" s="158"/>
      <c r="L20" s="171">
        <f>IF('実数'!S20/('実数'!$B20+'実数'!$T20)*1000,'実数'!S20/('実数'!$B20+'実数'!$T20)*1000,"-")</f>
        <v>3.629764065335753</v>
      </c>
      <c r="M20" s="167">
        <f>IF('実数'!T20/('実数'!$B20+'実数'!$T20)*1000,'実数'!T20/('実数'!$B20+'実数'!$T20)*1000,"-")</f>
        <v>3.629764065335753</v>
      </c>
      <c r="N20" s="170" t="str">
        <f>IF('実数'!U20/'実数'!B20*1000,'実数'!U20/'実数'!B20*1000,"-")</f>
        <v>-</v>
      </c>
      <c r="O20" s="166">
        <f>IF('実数'!V20/'率'!$S20*1000,'実数'!V20/'率'!$S20*1000,"-")</f>
        <v>4.273617710296499</v>
      </c>
      <c r="P20" s="179">
        <f>IF('実数'!W20/'率'!$S20*1000,'実数'!W20/'率'!$S20*1000,"-")</f>
        <v>1.831550447269928</v>
      </c>
      <c r="Q20" s="268" t="s">
        <v>23</v>
      </c>
      <c r="R20" s="270"/>
      <c r="S20" s="322">
        <f>SUM(S21:S24)</f>
        <v>75346</v>
      </c>
    </row>
    <row r="21" spans="1:19" s="82" customFormat="1" ht="24" customHeight="1">
      <c r="A21" s="48" t="s">
        <v>24</v>
      </c>
      <c r="B21" s="196">
        <f>IF('実数'!B21/'率'!$S21*1000,'実数'!B21/'率'!$S21*1000,"-")</f>
        <v>6.495068559057012</v>
      </c>
      <c r="C21" s="196">
        <f>IF('実数'!F21/'率'!$S21*1000,'実数'!F21/'率'!$S21*1000,"-")</f>
        <v>11.512423107323276</v>
      </c>
      <c r="D21" s="197">
        <f>IF('実数'!I21/'実数'!$B21*1000,'実数'!I21/'実数'!$B21*1000,"-")</f>
        <v>5.291005291005291</v>
      </c>
      <c r="E21" s="198" t="str">
        <f>IF('実数'!L21/'実数'!$B21*1000,'実数'!L21/'実数'!$B21*1000,"-")</f>
        <v>-</v>
      </c>
      <c r="F21" s="345">
        <f>IF('実数'!O21/'率'!$S21*1000,'実数'!O21/'率'!$S21*1000,"-")</f>
        <v>-5.017354548266263</v>
      </c>
      <c r="G21" s="199">
        <f>IF('実数'!P21/('実数'!$B21+'実数'!$P21)*1000,'実数'!P21/('実数'!$B21+'実数'!$P21)*1000,"-")</f>
        <v>40.60913705583756</v>
      </c>
      <c r="H21" s="198">
        <f>IF('実数'!Q21/('実数'!$B21+'実数'!$P21)*1000,'実数'!Q21/('実数'!$B21+'実数'!$P21)*1000,"-")</f>
        <v>15.228426395939087</v>
      </c>
      <c r="I21" s="200">
        <f>IF('実数'!R21/('実数'!$B21+'実数'!$P21)*1000,'実数'!R21/('実数'!$B21+'実数'!$P21)*1000,"-")</f>
        <v>25.380710659898476</v>
      </c>
      <c r="J21" s="190"/>
      <c r="K21" s="190"/>
      <c r="L21" s="201">
        <f>IF('実数'!S21/('実数'!$B21+'実数'!$T21)*1000,'実数'!S21/('実数'!$B21+'実数'!$T21)*1000,"-")</f>
        <v>10.471204188481677</v>
      </c>
      <c r="M21" s="197">
        <f>IF('実数'!T21/('実数'!$B21+'実数'!$T21)*1000,'実数'!T21/('実数'!$B21+'実数'!$T21)*1000,"-")</f>
        <v>10.471204188481677</v>
      </c>
      <c r="N21" s="200" t="str">
        <f>IF('実数'!U21/'実数'!B21*1000,'実数'!U21/'実数'!B21*1000,"-")</f>
        <v>-</v>
      </c>
      <c r="O21" s="196">
        <f>IF('実数'!V21/'率'!$S21*1000,'実数'!V21/'率'!$S21*1000,"-")</f>
        <v>4.879892779820612</v>
      </c>
      <c r="P21" s="202">
        <f>IF('実数'!W21/'率'!$S21*1000,'実数'!W21/'率'!$S21*1000,"-")</f>
        <v>2.3712155056874806</v>
      </c>
      <c r="Q21" s="44" t="s">
        <v>24</v>
      </c>
      <c r="R21" s="270"/>
      <c r="S21" s="323">
        <v>29099</v>
      </c>
    </row>
    <row r="22" spans="1:19" s="82" customFormat="1" ht="24" customHeight="1">
      <c r="A22" s="49" t="s">
        <v>25</v>
      </c>
      <c r="B22" s="203">
        <f>IF('実数'!B22/'率'!$S22*1000,'実数'!B22/'率'!$S22*1000,"-")</f>
        <v>7.593505129655061</v>
      </c>
      <c r="C22" s="203">
        <f>IF('実数'!F22/'率'!$S22*1000,'実数'!F22/'率'!$S22*1000,"-")</f>
        <v>16.6410857096696</v>
      </c>
      <c r="D22" s="204" t="str">
        <f>IF('実数'!I22/'実数'!$B22*1000,'実数'!I22/'実数'!$B22*1000,"-")</f>
        <v>-</v>
      </c>
      <c r="E22" s="205" t="str">
        <f>IF('実数'!L22/'実数'!$B22*1000,'実数'!L22/'実数'!$B22*1000,"-")</f>
        <v>-</v>
      </c>
      <c r="F22" s="346">
        <f>IF('実数'!O22/'率'!$S22*1000,'実数'!O22/'率'!$S22*1000,"-")</f>
        <v>-9.047580580014541</v>
      </c>
      <c r="G22" s="206">
        <f>IF('実数'!P22/('実数'!$B22+'実数'!$P22)*1000,'実数'!P22/('実数'!$B22+'実数'!$P22)*1000,"-")</f>
        <v>20.833333333333332</v>
      </c>
      <c r="H22" s="205">
        <f>IF('実数'!Q22/('実数'!$B22+'実数'!$P22)*1000,'実数'!Q22/('実数'!$B22+'実数'!$P22)*1000,"-")</f>
        <v>10.416666666666666</v>
      </c>
      <c r="I22" s="207">
        <f>IF('実数'!R22/('実数'!$B22+'実数'!$P22)*1000,'実数'!R22/('実数'!$B22+'実数'!$P22)*1000,"-")</f>
        <v>10.416666666666666</v>
      </c>
      <c r="J22" s="190"/>
      <c r="K22" s="190"/>
      <c r="L22" s="208" t="str">
        <f>IF('実数'!S22/('実数'!$B22+'実数'!$T22)*1000,'実数'!S22/('実数'!$B22+'実数'!$T22)*1000,"-")</f>
        <v>-</v>
      </c>
      <c r="M22" s="204" t="str">
        <f>IF('実数'!T22/('実数'!$B22+'実数'!$T22)*1000,'実数'!T22/('実数'!$B22+'実数'!$T22)*1000,"-")</f>
        <v>-</v>
      </c>
      <c r="N22" s="207" t="str">
        <f>IF('実数'!U22/'実数'!B22*1000,'実数'!U22/'実数'!B22*1000,"-")</f>
        <v>-</v>
      </c>
      <c r="O22" s="203">
        <f>IF('実数'!V22/'率'!$S22*1000,'実数'!V22/'率'!$S22*1000,"-")</f>
        <v>4.039098473220777</v>
      </c>
      <c r="P22" s="209">
        <f>IF('実数'!W22/'率'!$S22*1000,'実数'!W22/'率'!$S22*1000,"-")</f>
        <v>1.8579852976815574</v>
      </c>
      <c r="Q22" s="45" t="s">
        <v>25</v>
      </c>
      <c r="R22" s="270"/>
      <c r="S22" s="324">
        <v>12379</v>
      </c>
    </row>
    <row r="23" spans="1:19" s="82" customFormat="1" ht="24" customHeight="1">
      <c r="A23" s="49" t="s">
        <v>26</v>
      </c>
      <c r="B23" s="203">
        <f>IF('実数'!B23/'率'!$S23*1000,'実数'!B23/'率'!$S23*1000,"-")</f>
        <v>6.583366921940078</v>
      </c>
      <c r="C23" s="203">
        <f>IF('実数'!F23/'率'!$S23*1000,'実数'!F23/'率'!$S23*1000,"-")</f>
        <v>12.226252855031573</v>
      </c>
      <c r="D23" s="204" t="str">
        <f>IF('実数'!I23/'実数'!$B23*1000,'実数'!I23/'実数'!$B23*1000,"-")</f>
        <v>-</v>
      </c>
      <c r="E23" s="205" t="str">
        <f>IF('実数'!L23/'実数'!$B23*1000,'実数'!L23/'実数'!$B23*1000,"-")</f>
        <v>-</v>
      </c>
      <c r="F23" s="346">
        <f>IF('実数'!O23/'率'!$S23*1000,'実数'!O23/'率'!$S23*1000,"-")</f>
        <v>-5.642885933091495</v>
      </c>
      <c r="G23" s="206">
        <f>IF('実数'!P23/('実数'!$B23+'実数'!$P23)*1000,'実数'!P23/('実数'!$B23+'実数'!$P23)*1000,"-")</f>
        <v>20</v>
      </c>
      <c r="H23" s="205" t="str">
        <f>IF('実数'!Q23/('実数'!$B23+'実数'!$P23)*1000,'実数'!Q23/('実数'!$B23+'実数'!$P23)*1000,"-")</f>
        <v>-</v>
      </c>
      <c r="I23" s="207">
        <f>IF('実数'!R23/('実数'!$B23+'実数'!$P23)*1000,'実数'!R23/('実数'!$B23+'実数'!$P23)*1000,"-")</f>
        <v>20</v>
      </c>
      <c r="J23" s="190"/>
      <c r="K23" s="190"/>
      <c r="L23" s="208" t="str">
        <f>IF('実数'!S23/('実数'!$B23+'実数'!$T23)*1000,'実数'!S23/('実数'!$B23+'実数'!$T23)*1000,"-")</f>
        <v>-</v>
      </c>
      <c r="M23" s="204" t="str">
        <f>IF('実数'!T23/('実数'!$B23+'実数'!$T23)*1000,'実数'!T23/('実数'!$B23+'実数'!$T23)*1000,"-")</f>
        <v>-</v>
      </c>
      <c r="N23" s="207" t="str">
        <f>IF('実数'!U23/'実数'!B23*1000,'実数'!U23/'実数'!B23*1000,"-")</f>
        <v>-</v>
      </c>
      <c r="O23" s="203">
        <f>IF('実数'!V23/'率'!$S23*1000,'実数'!V23/'率'!$S23*1000,"-")</f>
        <v>3.6275695284159615</v>
      </c>
      <c r="P23" s="209">
        <f>IF('実数'!W23/'率'!$S23*1000,'実数'!W23/'率'!$S23*1000,"-")</f>
        <v>2.015316404675534</v>
      </c>
      <c r="Q23" s="45" t="s">
        <v>26</v>
      </c>
      <c r="R23" s="270"/>
      <c r="S23" s="324">
        <v>7443</v>
      </c>
    </row>
    <row r="24" spans="1:19" s="82" customFormat="1" ht="24" customHeight="1">
      <c r="A24" s="49" t="s">
        <v>88</v>
      </c>
      <c r="B24" s="203">
        <f>IF('実数'!B24/'率'!$S24*1000,'実数'!B24/'率'!$S24*1000,"-")</f>
        <v>8.211920529801326</v>
      </c>
      <c r="C24" s="203">
        <f>IF('実数'!F24/'率'!$S24*1000,'実数'!F24/'率'!$S24*1000,"-")</f>
        <v>14.304635761589404</v>
      </c>
      <c r="D24" s="204">
        <f>IF('実数'!I24/'実数'!$B24*1000,'実数'!I24/'実数'!$B24*1000,"-")</f>
        <v>4.608294930875576</v>
      </c>
      <c r="E24" s="205" t="str">
        <f>IF('実数'!L24/'実数'!$B24*1000,'実数'!L24/'実数'!$B24*1000,"-")</f>
        <v>-</v>
      </c>
      <c r="F24" s="346">
        <f>IF('実数'!O24/'率'!$S24*1000,'実数'!O24/'率'!$S24*1000,"-")</f>
        <v>-6.0927152317880795</v>
      </c>
      <c r="G24" s="206">
        <f>IF('実数'!P24/('実数'!$B24+'実数'!$P24)*1000,'実数'!P24/('実数'!$B24+'実数'!$P24)*1000,"-")</f>
        <v>13.636363636363635</v>
      </c>
      <c r="H24" s="205">
        <f>IF('実数'!Q24/('実数'!$B24+'実数'!$P24)*1000,'実数'!Q24/('実数'!$B24+'実数'!$P24)*1000,"-")</f>
        <v>9.09090909090909</v>
      </c>
      <c r="I24" s="207">
        <f>IF('実数'!R24/('実数'!$B24+'実数'!$P24)*1000,'実数'!R24/('実数'!$B24+'実数'!$P24)*1000,"-")</f>
        <v>4.545454545454545</v>
      </c>
      <c r="J24" s="190"/>
      <c r="K24" s="190"/>
      <c r="L24" s="208" t="str">
        <f>IF('実数'!S24/('実数'!$B24+'実数'!$T24)*1000,'実数'!S24/('実数'!$B24+'実数'!$T24)*1000,"-")</f>
        <v>-</v>
      </c>
      <c r="M24" s="204" t="str">
        <f>IF('実数'!T24/('実数'!$B24+'実数'!$T24)*1000,'実数'!T24/('実数'!$B24+'実数'!$T24)*1000,"-")</f>
        <v>-</v>
      </c>
      <c r="N24" s="207" t="str">
        <f>IF('実数'!U24/'実数'!B24*1000,'実数'!U24/'実数'!B24*1000,"-")</f>
        <v>-</v>
      </c>
      <c r="O24" s="203">
        <f>IF('実数'!V24/'率'!$S24*1000,'実数'!V24/'率'!$S24*1000,"-")</f>
        <v>3.897824030274361</v>
      </c>
      <c r="P24" s="209">
        <f>IF('実数'!W24/'率'!$S24*1000,'実数'!W24/'率'!$S24*1000,"-")</f>
        <v>1.173131504257332</v>
      </c>
      <c r="Q24" s="45" t="s">
        <v>88</v>
      </c>
      <c r="R24" s="270"/>
      <c r="S24" s="324">
        <v>26425</v>
      </c>
    </row>
    <row r="25" spans="1:19" s="82" customFormat="1" ht="24" customHeight="1">
      <c r="A25" s="58" t="s">
        <v>27</v>
      </c>
      <c r="B25" s="166">
        <f>IF('実数'!B25/'率'!$S25*1000,'実数'!B25/'率'!$S25*1000,"-")</f>
        <v>6.813727015338664</v>
      </c>
      <c r="C25" s="166">
        <f>IF('実数'!F25/'率'!$S25*1000,'実数'!F25/'率'!$S25*1000,"-")</f>
        <v>15.774244734140197</v>
      </c>
      <c r="D25" s="167">
        <f>IF('実数'!I25/'実数'!$B25*1000,'実数'!I25/'実数'!$B25*1000,"-")</f>
        <v>4.5662100456621</v>
      </c>
      <c r="E25" s="168" t="str">
        <f>IF('実数'!L25/'実数'!$B25*1000,'実数'!L25/'実数'!$B25*1000,"-")</f>
        <v>-</v>
      </c>
      <c r="F25" s="344">
        <f>IF('実数'!O25/'率'!$S25*1000,'実数'!O25/'率'!$S25*1000,"-")</f>
        <v>-8.96051771880153</v>
      </c>
      <c r="G25" s="169">
        <f>IF('実数'!P25/('実数'!$B25+'実数'!$P25)*1000,'実数'!P25/('実数'!$B25+'実数'!$P25)*1000,"-")</f>
        <v>13.513513513513514</v>
      </c>
      <c r="H25" s="168">
        <f>IF('実数'!Q25/('実数'!$B25+'実数'!$P25)*1000,'実数'!Q25/('実数'!$B25+'実数'!$P25)*1000,"-")</f>
        <v>4.504504504504505</v>
      </c>
      <c r="I25" s="170">
        <f>IF('実数'!R25/('実数'!$B25+'実数'!$P25)*1000,'実数'!R25/('実数'!$B25+'実数'!$P25)*1000,"-")</f>
        <v>9.00900900900901</v>
      </c>
      <c r="J25" s="158"/>
      <c r="K25" s="158"/>
      <c r="L25" s="171">
        <f>IF('実数'!S25/('実数'!$B25+'実数'!$T25)*1000,'実数'!S25/('実数'!$B25+'実数'!$T25)*1000,"-")</f>
        <v>4.545454545454545</v>
      </c>
      <c r="M25" s="167">
        <f>IF('実数'!T25/('実数'!$B25+'実数'!$T25)*1000,'実数'!T25/('実数'!$B25+'実数'!$T25)*1000,"-")</f>
        <v>4.545454545454545</v>
      </c>
      <c r="N25" s="170" t="str">
        <f>IF('実数'!U25/'実数'!B25*1000,'実数'!U25/'実数'!B25*1000,"-")</f>
        <v>-</v>
      </c>
      <c r="O25" s="166">
        <f>IF('実数'!V25/'率'!$S25*1000,'実数'!V25/'率'!$S25*1000,"-")</f>
        <v>3.9513394107215087</v>
      </c>
      <c r="P25" s="179">
        <f>IF('実数'!W25/'率'!$S25*1000,'実数'!W25/'率'!$S25*1000,"-")</f>
        <v>1.4934196198002552</v>
      </c>
      <c r="Q25" s="268" t="s">
        <v>27</v>
      </c>
      <c r="R25" s="270"/>
      <c r="S25" s="322">
        <f>SUM(S26:S31)</f>
        <v>64282</v>
      </c>
    </row>
    <row r="26" spans="1:19" s="82" customFormat="1" ht="24" customHeight="1">
      <c r="A26" s="48" t="s">
        <v>28</v>
      </c>
      <c r="B26" s="196">
        <f>IF('実数'!B26/'率'!$S26*1000,'実数'!B26/'率'!$S26*1000,"-")</f>
        <v>6.9408432725677125</v>
      </c>
      <c r="C26" s="196">
        <f>IF('実数'!F26/'率'!$S26*1000,'実数'!F26/'率'!$S26*1000,"-")</f>
        <v>14.360365391519407</v>
      </c>
      <c r="D26" s="197">
        <f>IF('実数'!I26/'実数'!$B26*1000,'実数'!I26/'実数'!$B26*1000,"-")</f>
        <v>5.747126436781609</v>
      </c>
      <c r="E26" s="198" t="str">
        <f>IF('実数'!L26/'実数'!$B26*1000,'実数'!L26/'実数'!$B26*1000,"-")</f>
        <v>-</v>
      </c>
      <c r="F26" s="345">
        <f>IF('実数'!O26/'率'!$S26*1000,'実数'!O26/'率'!$S26*1000,"-")</f>
        <v>-7.419522118951694</v>
      </c>
      <c r="G26" s="199">
        <f>IF('実数'!P26/('実数'!$B26+'実数'!$P26)*1000,'実数'!P26/('実数'!$B26+'実数'!$P26)*1000,"-")</f>
        <v>11.363636363636363</v>
      </c>
      <c r="H26" s="198">
        <f>IF('実数'!Q26/('実数'!$B26+'実数'!$P26)*1000,'実数'!Q26/('実数'!$B26+'実数'!$P26)*1000,"-")</f>
        <v>5.681818181818182</v>
      </c>
      <c r="I26" s="200">
        <f>IF('実数'!R26/('実数'!$B26+'実数'!$P26)*1000,'実数'!R26/('実数'!$B26+'実数'!$P26)*1000,"-")</f>
        <v>5.681818181818182</v>
      </c>
      <c r="J26" s="190"/>
      <c r="K26" s="190"/>
      <c r="L26" s="201">
        <f>IF('実数'!S26/('実数'!$B26+'実数'!$T26)*1000,'実数'!S26/('実数'!$B26+'実数'!$T26)*1000,"-")</f>
        <v>5.714285714285714</v>
      </c>
      <c r="M26" s="197">
        <f>IF('実数'!T26/('実数'!$B26+'実数'!$T26)*1000,'実数'!T26/('実数'!$B26+'実数'!$T26)*1000,"-")</f>
        <v>5.714285714285714</v>
      </c>
      <c r="N26" s="200" t="str">
        <f>IF('実数'!U26/'実数'!B26*1000,'実数'!U26/'実数'!B26*1000,"-")</f>
        <v>-</v>
      </c>
      <c r="O26" s="196">
        <f>IF('実数'!V26/'率'!$S26*1000,'実数'!V26/'率'!$S26*1000,"-")</f>
        <v>4.627228848378476</v>
      </c>
      <c r="P26" s="202">
        <f>IF('実数'!W26/'率'!$S26*1000,'実数'!W26/'率'!$S26*1000,"-")</f>
        <v>1.7152658662092624</v>
      </c>
      <c r="Q26" s="44" t="s">
        <v>28</v>
      </c>
      <c r="R26" s="270"/>
      <c r="S26" s="323">
        <v>25069</v>
      </c>
    </row>
    <row r="27" spans="1:19" s="82" customFormat="1" ht="24" customHeight="1">
      <c r="A27" s="49" t="s">
        <v>29</v>
      </c>
      <c r="B27" s="203">
        <f>IF('実数'!B27/'率'!$S27*1000,'実数'!B27/'率'!$S27*1000,"-")</f>
        <v>7.233035244608101</v>
      </c>
      <c r="C27" s="203">
        <f>IF('実数'!F27/'率'!$S27*1000,'実数'!F27/'率'!$S27*1000,"-")</f>
        <v>16.57022619673856</v>
      </c>
      <c r="D27" s="204" t="str">
        <f>IF('実数'!I27/'実数'!$B27*1000,'実数'!I27/'実数'!$B27*1000,"-")</f>
        <v>-</v>
      </c>
      <c r="E27" s="205" t="str">
        <f>IF('実数'!L27/'実数'!$B27*1000,'実数'!L27/'実数'!$B27*1000,"-")</f>
        <v>-</v>
      </c>
      <c r="F27" s="346">
        <f>IF('実数'!O27/'率'!$S27*1000,'実数'!O27/'率'!$S27*1000,"-")</f>
        <v>-9.337190952130458</v>
      </c>
      <c r="G27" s="206">
        <f>IF('実数'!P27/('実数'!$B27+'実数'!$P27)*1000,'実数'!P27/('実数'!$B27+'実数'!$P27)*1000,"-")</f>
        <v>17.857142857142858</v>
      </c>
      <c r="H27" s="205" t="str">
        <f>IF('実数'!Q27/('実数'!$B27+'実数'!$P27)*1000,'実数'!Q27/('実数'!$B27+'実数'!$P27)*1000,"-")</f>
        <v>-</v>
      </c>
      <c r="I27" s="207">
        <f>IF('実数'!R27/('実数'!$B27+'実数'!$P27)*1000,'実数'!R27/('実数'!$B27+'実数'!$P27)*1000,"-")</f>
        <v>17.857142857142858</v>
      </c>
      <c r="J27" s="190"/>
      <c r="K27" s="190"/>
      <c r="L27" s="208" t="str">
        <f>IF('実数'!S27/('実数'!$B27+'実数'!$T27)*1000,'実数'!S27/('実数'!$B27+'実数'!$T27)*1000,"-")</f>
        <v>-</v>
      </c>
      <c r="M27" s="204" t="str">
        <f>IF('実数'!T27/('実数'!$B27+'実数'!$T27)*1000,'実数'!T27/('実数'!$B27+'実数'!$T27)*1000,"-")</f>
        <v>-</v>
      </c>
      <c r="N27" s="207" t="str">
        <f>IF('実数'!U27/'実数'!B27*1000,'実数'!U27/'実数'!B27*1000,"-")</f>
        <v>-</v>
      </c>
      <c r="O27" s="203">
        <f>IF('実数'!V27/'率'!$S27*1000,'実数'!V27/'率'!$S27*1000,"-")</f>
        <v>4.734350341925302</v>
      </c>
      <c r="P27" s="209">
        <f>IF('実数'!W27/'率'!$S27*1000,'実数'!W27/'率'!$S27*1000,"-")</f>
        <v>1.3150973172014728</v>
      </c>
      <c r="Q27" s="45" t="s">
        <v>29</v>
      </c>
      <c r="R27" s="270"/>
      <c r="S27" s="324">
        <v>7604</v>
      </c>
    </row>
    <row r="28" spans="1:19" s="82" customFormat="1" ht="24" customHeight="1">
      <c r="A28" s="49" t="s">
        <v>30</v>
      </c>
      <c r="B28" s="203">
        <f>IF('実数'!B28/'率'!$S28*1000,'実数'!B28/'率'!$S28*1000,"-")</f>
        <v>8.227176220806793</v>
      </c>
      <c r="C28" s="203">
        <f>IF('実数'!F28/'率'!$S28*1000,'実数'!F28/'率'!$S28*1000,"-")</f>
        <v>14.198513800424628</v>
      </c>
      <c r="D28" s="204" t="str">
        <f>IF('実数'!I28/'実数'!$B28*1000,'実数'!I28/'実数'!$B28*1000,"-")</f>
        <v>-</v>
      </c>
      <c r="E28" s="205" t="str">
        <f>IF('実数'!L28/'実数'!$B28*1000,'実数'!L28/'実数'!$B28*1000,"-")</f>
        <v>-</v>
      </c>
      <c r="F28" s="346">
        <f>IF('実数'!O28/'率'!$S28*1000,'実数'!O28/'率'!$S28*1000,"-")</f>
        <v>-5.971337579617835</v>
      </c>
      <c r="G28" s="206">
        <f>IF('実数'!P28/('実数'!$B28+'実数'!$P28)*1000,'実数'!P28/('実数'!$B28+'実数'!$P28)*1000,"-")</f>
        <v>15.873015873015872</v>
      </c>
      <c r="H28" s="205">
        <f>IF('実数'!Q28/('実数'!$B28+'実数'!$P28)*1000,'実数'!Q28/('実数'!$B28+'実数'!$P28)*1000,"-")</f>
        <v>15.873015873015872</v>
      </c>
      <c r="I28" s="207" t="str">
        <f>IF('実数'!R28/('実数'!$B28+'実数'!$P28)*1000,'実数'!R28/('実数'!$B28+'実数'!$P28)*1000,"-")</f>
        <v>-</v>
      </c>
      <c r="J28" s="190"/>
      <c r="K28" s="190"/>
      <c r="L28" s="208">
        <f>IF('実数'!S28/('実数'!$B28+'実数'!$T28)*1000,'実数'!S28/('実数'!$B28+'実数'!$T28)*1000,"-")</f>
        <v>15.873015873015872</v>
      </c>
      <c r="M28" s="204">
        <f>IF('実数'!T28/('実数'!$B28+'実数'!$T28)*1000,'実数'!T28/('実数'!$B28+'実数'!$T28)*1000,"-")</f>
        <v>15.873015873015872</v>
      </c>
      <c r="N28" s="207" t="str">
        <f>IF('実数'!U28/'実数'!B28*1000,'実数'!U28/'実数'!B28*1000,"-")</f>
        <v>-</v>
      </c>
      <c r="O28" s="203">
        <f>IF('実数'!V28/'率'!$S28*1000,'実数'!V28/'率'!$S28*1000,"-")</f>
        <v>3.3174097664543525</v>
      </c>
      <c r="P28" s="209">
        <f>IF('実数'!W28/'率'!$S28*1000,'実数'!W28/'率'!$S28*1000,"-")</f>
        <v>1.9904458598726114</v>
      </c>
      <c r="Q28" s="45" t="s">
        <v>30</v>
      </c>
      <c r="R28" s="270"/>
      <c r="S28" s="324">
        <v>7536</v>
      </c>
    </row>
    <row r="29" spans="1:19" s="82" customFormat="1" ht="24" customHeight="1">
      <c r="A29" s="49" t="s">
        <v>31</v>
      </c>
      <c r="B29" s="203">
        <f>IF('実数'!B29/'率'!$S29*1000,'実数'!B29/'率'!$S29*1000,"-")</f>
        <v>6.041282094311126</v>
      </c>
      <c r="C29" s="203">
        <f>IF('実数'!F29/'率'!$S29*1000,'実数'!F29/'率'!$S29*1000,"-")</f>
        <v>15.606645410303743</v>
      </c>
      <c r="D29" s="204">
        <f>IF('実数'!I29/'実数'!$B29*1000,'実数'!I29/'実数'!$B29*1000,"-")</f>
        <v>27.777777777777775</v>
      </c>
      <c r="E29" s="205" t="str">
        <f>IF('実数'!L29/'実数'!$B29*1000,'実数'!L29/'実数'!$B29*1000,"-")</f>
        <v>-</v>
      </c>
      <c r="F29" s="346">
        <f>IF('実数'!O29/'率'!$S29*1000,'実数'!O29/'率'!$S29*1000,"-")</f>
        <v>-9.565363315992617</v>
      </c>
      <c r="G29" s="206" t="str">
        <f>IF('実数'!P29/('実数'!$B29+'実数'!$P29)*1000,'実数'!P29/('実数'!$B29+'実数'!$P29)*1000,"-")</f>
        <v>-</v>
      </c>
      <c r="H29" s="205" t="str">
        <f>IF('実数'!Q29/('実数'!$B29+'実数'!$P29)*1000,'実数'!Q29/('実数'!$B29+'実数'!$P29)*1000,"-")</f>
        <v>-</v>
      </c>
      <c r="I29" s="207" t="str">
        <f>IF('実数'!R29/('実数'!$B29+'実数'!$P29)*1000,'実数'!R29/('実数'!$B29+'実数'!$P29)*1000,"-")</f>
        <v>-</v>
      </c>
      <c r="J29" s="190"/>
      <c r="K29" s="190"/>
      <c r="L29" s="208" t="str">
        <f>IF('実数'!S29/('実数'!$B29+'実数'!$T29)*1000,'実数'!S29/('実数'!$B29+'実数'!$T29)*1000,"-")</f>
        <v>-</v>
      </c>
      <c r="M29" s="204" t="str">
        <f>IF('実数'!T29/('実数'!$B29+'実数'!$T29)*1000,'実数'!T29/('実数'!$B29+'実数'!$T29)*1000,"-")</f>
        <v>-</v>
      </c>
      <c r="N29" s="207" t="str">
        <f>IF('実数'!U29/'実数'!B29*1000,'実数'!U29/'実数'!B29*1000,"-")</f>
        <v>-</v>
      </c>
      <c r="O29" s="203">
        <f>IF('実数'!V29/'率'!$S29*1000,'実数'!V29/'率'!$S29*1000,"-")</f>
        <v>4.027521396207417</v>
      </c>
      <c r="P29" s="209">
        <f>IF('実数'!W29/'率'!$S29*1000,'実数'!W29/'率'!$S29*1000,"-")</f>
        <v>0.6712535660345696</v>
      </c>
      <c r="Q29" s="45" t="s">
        <v>31</v>
      </c>
      <c r="R29" s="270"/>
      <c r="S29" s="324">
        <v>5959</v>
      </c>
    </row>
    <row r="30" spans="1:19" s="82" customFormat="1" ht="24" customHeight="1">
      <c r="A30" s="233" t="s">
        <v>32</v>
      </c>
      <c r="B30" s="253">
        <f>IF('実数'!B30/'率'!$S30*1000,'実数'!B30/'率'!$S30*1000,"-")</f>
        <v>5.875872199779654</v>
      </c>
      <c r="C30" s="253">
        <f>IF('実数'!F30/'率'!$S30*1000,'実数'!F30/'率'!$S30*1000,"-")</f>
        <v>18.606928632635576</v>
      </c>
      <c r="D30" s="254" t="str">
        <f>IF('実数'!I30/'実数'!$B30*1000,'実数'!I30/'実数'!$B30*1000,"-")</f>
        <v>-</v>
      </c>
      <c r="E30" s="255" t="str">
        <f>IF('実数'!L30/'実数'!$B30*1000,'実数'!L30/'実数'!$B30*1000,"-")</f>
        <v>-</v>
      </c>
      <c r="F30" s="347">
        <f>IF('実数'!O30/'率'!$S30*1000,'実数'!O30/'率'!$S30*1000,"-")</f>
        <v>-12.731056432855919</v>
      </c>
      <c r="G30" s="256">
        <f>IF('実数'!P30/('実数'!$B30+'実数'!$P30)*1000,'実数'!P30/('実数'!$B30+'実数'!$P30)*1000,"-")</f>
        <v>20.408163265306122</v>
      </c>
      <c r="H30" s="255" t="str">
        <f>IF('実数'!Q30/('実数'!$B30+'実数'!$P30)*1000,'実数'!Q30/('実数'!$B30+'実数'!$P30)*1000,"-")</f>
        <v>-</v>
      </c>
      <c r="I30" s="257">
        <f>IF('実数'!R30/('実数'!$B30+'実数'!$P30)*1000,'実数'!R30/('実数'!$B30+'実数'!$P30)*1000,"-")</f>
        <v>20.408163265306122</v>
      </c>
      <c r="J30" s="190"/>
      <c r="K30" s="190"/>
      <c r="L30" s="263" t="str">
        <f>IF('実数'!S30/('実数'!$B30+'実数'!$T30)*1000,'実数'!S30/('実数'!$B30+'実数'!$T30)*1000,"-")</f>
        <v>-</v>
      </c>
      <c r="M30" s="254" t="str">
        <f>IF('実数'!T30/('実数'!$B30+'実数'!$T30)*1000,'実数'!T30/('実数'!$B30+'実数'!$T30)*1000,"-")</f>
        <v>-</v>
      </c>
      <c r="N30" s="257" t="str">
        <f>IF('実数'!U30/'実数'!B30*1000,'実数'!U30/'実数'!B30*1000,"-")</f>
        <v>-</v>
      </c>
      <c r="O30" s="253">
        <f>IF('実数'!V30/'率'!$S30*1000,'実数'!V30/'率'!$S30*1000,"-")</f>
        <v>3.5500061207002083</v>
      </c>
      <c r="P30" s="264">
        <f>IF('実数'!W30/'率'!$S30*1000,'実数'!W30/'率'!$S30*1000,"-")</f>
        <v>0.7344840249724568</v>
      </c>
      <c r="Q30" s="83" t="s">
        <v>32</v>
      </c>
      <c r="R30" s="270"/>
      <c r="S30" s="325">
        <v>8169</v>
      </c>
    </row>
    <row r="31" spans="1:19" s="82" customFormat="1" ht="24" customHeight="1">
      <c r="A31" s="239" t="s">
        <v>73</v>
      </c>
      <c r="B31" s="258">
        <f>IF('実数'!B31/'率'!$S31*1000,'実数'!B31/'率'!$S31*1000,"-")</f>
        <v>6.334841628959276</v>
      </c>
      <c r="C31" s="258">
        <f>IF('実数'!F31/'率'!$S31*1000,'実数'!F31/'率'!$S31*1000,"-")</f>
        <v>17.69733534439417</v>
      </c>
      <c r="D31" s="259" t="str">
        <f>IF('実数'!I31/'実数'!$B31*1000,'実数'!I31/'実数'!$B31*1000,"-")</f>
        <v>-</v>
      </c>
      <c r="E31" s="260" t="str">
        <f>IF('実数'!L31/'実数'!$B31*1000,'実数'!L31/'実数'!$B31*1000,"-")</f>
        <v>-</v>
      </c>
      <c r="F31" s="348">
        <f>IF('実数'!O31/'率'!$S31*1000,'実数'!O31/'率'!$S31*1000,"-")</f>
        <v>-11.36249371543489</v>
      </c>
      <c r="G31" s="261">
        <f>IF('実数'!P31/('実数'!$B31+'実数'!$P31)*1000,'実数'!P31/('実数'!$B31+'実数'!$P31)*1000,"-")</f>
        <v>15.625</v>
      </c>
      <c r="H31" s="260" t="str">
        <f>IF('実数'!Q31/('実数'!$B31+'実数'!$P31)*1000,'実数'!Q31/('実数'!$B31+'実数'!$P31)*1000,"-")</f>
        <v>-</v>
      </c>
      <c r="I31" s="262">
        <f>IF('実数'!R31/('実数'!$B31+'実数'!$P31)*1000,'実数'!R31/('実数'!$B31+'実数'!$P31)*1000,"-")</f>
        <v>15.625</v>
      </c>
      <c r="J31" s="190"/>
      <c r="K31" s="190"/>
      <c r="L31" s="265" t="str">
        <f>IF('実数'!S31/('実数'!$B31+'実数'!$T31)*1000,'実数'!S31/('実数'!$B31+'実数'!$T31)*1000,"-")</f>
        <v>-</v>
      </c>
      <c r="M31" s="259" t="str">
        <f>IF('実数'!T31/('実数'!$B31+'実数'!$T31)*1000,'実数'!T31/('実数'!$B31+'実数'!$T31)*1000,"-")</f>
        <v>-</v>
      </c>
      <c r="N31" s="262" t="str">
        <f>IF('実数'!U31/'実数'!B31*1000,'実数'!U31/'実数'!B31*1000,"-")</f>
        <v>-</v>
      </c>
      <c r="O31" s="258">
        <f>IF('実数'!V31/'率'!$S31*1000,'実数'!V31/'率'!$S31*1000,"-")</f>
        <v>2.413273001508296</v>
      </c>
      <c r="P31" s="266">
        <f>IF('実数'!W31/'率'!$S31*1000,'実数'!W31/'率'!$S31*1000,"-")</f>
        <v>1.8099547511312217</v>
      </c>
      <c r="Q31" s="252" t="s">
        <v>79</v>
      </c>
      <c r="R31" s="270"/>
      <c r="S31" s="326">
        <v>9945</v>
      </c>
    </row>
    <row r="32" spans="1:19" s="82" customFormat="1" ht="24" customHeight="1">
      <c r="A32" s="58" t="s">
        <v>33</v>
      </c>
      <c r="B32" s="166">
        <f>IF('実数'!B32/'率'!$S32*1000,'実数'!B32/'率'!$S32*1000,"-")</f>
        <v>7.191749144389973</v>
      </c>
      <c r="C32" s="166">
        <f>IF('実数'!F32/'率'!$S32*1000,'実数'!F32/'率'!$S32*1000,"-")</f>
        <v>14.044337557426077</v>
      </c>
      <c r="D32" s="167">
        <f>IF('実数'!I32/'実数'!$B32*1000,'実数'!I32/'実数'!$B32*1000,"-")</f>
        <v>2.1436227224008575</v>
      </c>
      <c r="E32" s="168">
        <f>IF('実数'!L32/'実数'!$B32*1000,'実数'!L32/'実数'!$B32*1000,"-")</f>
        <v>1.0718113612004287</v>
      </c>
      <c r="F32" s="344">
        <f>IF('実数'!O32/'率'!$S32*1000,'実数'!O32/'率'!$S32*1000,"-")</f>
        <v>-6.852588413036105</v>
      </c>
      <c r="G32" s="169">
        <f>IF('実数'!P32/('実数'!$B32+'実数'!$P32)*1000,'実数'!P32/('実数'!$B32+'実数'!$P32)*1000,"-")</f>
        <v>19.95798319327731</v>
      </c>
      <c r="H32" s="168">
        <f>IF('実数'!Q32/('実数'!$B32+'実数'!$P32)*1000,'実数'!Q32/('実数'!$B32+'実数'!$P32)*1000,"-")</f>
        <v>11.554621848739496</v>
      </c>
      <c r="I32" s="170">
        <f>IF('実数'!R32/('実数'!$B32+'実数'!$P32)*1000,'実数'!R32/('実数'!$B32+'実数'!$P32)*1000,"-")</f>
        <v>8.403361344537815</v>
      </c>
      <c r="J32" s="158"/>
      <c r="K32" s="158"/>
      <c r="L32" s="171">
        <f>IF('実数'!S32/('実数'!$B32+'実数'!$T32)*1000,'実数'!S32/('実数'!$B32+'実数'!$T32)*1000,"-")</f>
        <v>6.3965884861407245</v>
      </c>
      <c r="M32" s="167">
        <f>IF('実数'!T32/('実数'!$B32+'実数'!$T32)*1000,'実数'!T32/('実数'!$B32+'実数'!$T32)*1000,"-")</f>
        <v>5.330490405117271</v>
      </c>
      <c r="N32" s="170">
        <f>IF('実数'!U32/'実数'!B32*1000,'実数'!U32/'実数'!B32*1000,"-")</f>
        <v>1.0718113612004287</v>
      </c>
      <c r="O32" s="166">
        <f>IF('実数'!V32/'率'!$S32*1000,'実数'!V32/'率'!$S32*1000,"-")</f>
        <v>4.355132118521259</v>
      </c>
      <c r="P32" s="179">
        <f>IF('実数'!W32/'率'!$S32*1000,'実数'!W32/'率'!$S32*1000,"-")</f>
        <v>2.127462769401536</v>
      </c>
      <c r="Q32" s="268" t="s">
        <v>33</v>
      </c>
      <c r="R32" s="270"/>
      <c r="S32" s="322">
        <f>SUM(S33:S37)</f>
        <v>129732</v>
      </c>
    </row>
    <row r="33" spans="1:19" s="82" customFormat="1" ht="24" customHeight="1">
      <c r="A33" s="48" t="s">
        <v>34</v>
      </c>
      <c r="B33" s="196">
        <f>IF('実数'!B33/'率'!$S33*1000,'実数'!B33/'率'!$S33*1000,"-")</f>
        <v>7.0267780775050985</v>
      </c>
      <c r="C33" s="196">
        <f>IF('実数'!F33/'率'!$S33*1000,'実数'!F33/'率'!$S33*1000,"-")</f>
        <v>13.579840778998618</v>
      </c>
      <c r="D33" s="197">
        <f>IF('実数'!I33/'実数'!$B33*1000,'実数'!I33/'実数'!$B33*1000,"-")</f>
        <v>1.8726591760299625</v>
      </c>
      <c r="E33" s="198" t="str">
        <f>IF('実数'!L33/'実数'!$B33*1000,'実数'!L33/'実数'!$B33*1000,"-")</f>
        <v>-</v>
      </c>
      <c r="F33" s="345">
        <f>IF('実数'!O33/'率'!$S33*1000,'実数'!O33/'率'!$S33*1000,"-")</f>
        <v>-6.55306270149352</v>
      </c>
      <c r="G33" s="199">
        <f>IF('実数'!P33/('実数'!$B33+'実数'!$P33)*1000,'実数'!P33/('実数'!$B33+'実数'!$P33)*1000,"-")</f>
        <v>23.76599634369287</v>
      </c>
      <c r="H33" s="198">
        <f>IF('実数'!Q33/('実数'!$B33+'実数'!$P33)*1000,'実数'!Q33/('実数'!$B33+'実数'!$P33)*1000,"-")</f>
        <v>18.281535648994517</v>
      </c>
      <c r="I33" s="200">
        <f>IF('実数'!R33/('実数'!$B33+'実数'!$P33)*1000,'実数'!R33/('実数'!$B33+'実数'!$P33)*1000,"-")</f>
        <v>5.484460694698354</v>
      </c>
      <c r="J33" s="190"/>
      <c r="K33" s="190"/>
      <c r="L33" s="201">
        <f>IF('実数'!S33/('実数'!$B33+'実数'!$T33)*1000,'実数'!S33/('実数'!$B33+'実数'!$T33)*1000,"-")</f>
        <v>7.434944237918216</v>
      </c>
      <c r="M33" s="197">
        <f>IF('実数'!T33/('実数'!$B33+'実数'!$T33)*1000,'実数'!T33/('実数'!$B33+'実数'!$T33)*1000,"-")</f>
        <v>7.434944237918216</v>
      </c>
      <c r="N33" s="200" t="str">
        <f>IF('実数'!U33/'実数'!B33*1000,'実数'!U33/'実数'!B33*1000,"-")</f>
        <v>-</v>
      </c>
      <c r="O33" s="196">
        <f>IF('実数'!V33/'率'!$S33*1000,'実数'!V33/'率'!$S33*1000,"-")</f>
        <v>4.3818672281071125</v>
      </c>
      <c r="P33" s="202">
        <f>IF('実数'!W33/'率'!$S33*1000,'実数'!W33/'率'!$S33*1000,"-")</f>
        <v>2.1185604316073428</v>
      </c>
      <c r="Q33" s="44" t="s">
        <v>34</v>
      </c>
      <c r="R33" s="270"/>
      <c r="S33" s="323">
        <v>75995</v>
      </c>
    </row>
    <row r="34" spans="1:19" s="82" customFormat="1" ht="24" customHeight="1">
      <c r="A34" s="49" t="s">
        <v>70</v>
      </c>
      <c r="B34" s="203">
        <f>IF('実数'!B34/'率'!$S34*1000,'実数'!B34/'率'!$S34*1000,"-")</f>
        <v>7.573982978058874</v>
      </c>
      <c r="C34" s="203">
        <f>IF('実数'!F34/'率'!$S34*1000,'実数'!F34/'率'!$S34*1000,"-")</f>
        <v>13.352073085031623</v>
      </c>
      <c r="D34" s="204" t="str">
        <f>IF('実数'!I34/'実数'!$B34*1000,'実数'!I34/'実数'!$B34*1000,"-")</f>
        <v>-</v>
      </c>
      <c r="E34" s="205" t="str">
        <f>IF('実数'!L34/'実数'!$B34*1000,'実数'!L34/'実数'!$B34*1000,"-")</f>
        <v>-</v>
      </c>
      <c r="F34" s="346">
        <f>IF('実数'!O34/'率'!$S34*1000,'実数'!O34/'率'!$S34*1000,"-")</f>
        <v>-5.778090106972749</v>
      </c>
      <c r="G34" s="206">
        <f>IF('実数'!P34/('実数'!$B34+'実数'!$P34)*1000,'実数'!P34/('実数'!$B34+'実数'!$P34)*1000,"-")</f>
        <v>10.204081632653061</v>
      </c>
      <c r="H34" s="205" t="str">
        <f>IF('実数'!Q34/('実数'!$B34+'実数'!$P34)*1000,'実数'!Q34/('実数'!$B34+'実数'!$P34)*1000,"-")</f>
        <v>-</v>
      </c>
      <c r="I34" s="207">
        <f>IF('実数'!R34/('実数'!$B34+'実数'!$P34)*1000,'実数'!R34/('実数'!$B34+'実数'!$P34)*1000,"-")</f>
        <v>10.204081632653061</v>
      </c>
      <c r="J34" s="190"/>
      <c r="K34" s="190"/>
      <c r="L34" s="208" t="str">
        <f>IF('実数'!S34/('実数'!$B34+'実数'!$T34)*1000,'実数'!S34/('実数'!$B34+'実数'!$T34)*1000,"-")</f>
        <v>-</v>
      </c>
      <c r="M34" s="204" t="str">
        <f>IF('実数'!T34/('実数'!$B34+'実数'!$T34)*1000,'実数'!T34/('実数'!$B34+'実数'!$T34)*1000,"-")</f>
        <v>-</v>
      </c>
      <c r="N34" s="207" t="str">
        <f>IF('実数'!U34/'実数'!B34*1000,'実数'!U34/'実数'!B34*1000,"-")</f>
        <v>-</v>
      </c>
      <c r="O34" s="203">
        <f>IF('実数'!V34/'率'!$S34*1000,'実数'!V34/'率'!$S34*1000,"-")</f>
        <v>3.9041149371437496</v>
      </c>
      <c r="P34" s="209">
        <f>IF('実数'!W34/'率'!$S34*1000,'実数'!W34/'率'!$S34*1000,"-")</f>
        <v>1.6397282736003749</v>
      </c>
      <c r="Q34" s="45" t="s">
        <v>71</v>
      </c>
      <c r="R34" s="270"/>
      <c r="S34" s="324">
        <v>12807</v>
      </c>
    </row>
    <row r="35" spans="1:19" s="82" customFormat="1" ht="24" customHeight="1">
      <c r="A35" s="49" t="s">
        <v>35</v>
      </c>
      <c r="B35" s="203">
        <f>IF('実数'!B35/'率'!$S35*1000,'実数'!B35/'率'!$S35*1000,"-")</f>
        <v>7.006222631942844</v>
      </c>
      <c r="C35" s="203">
        <f>IF('実数'!F35/'率'!$S35*1000,'実数'!F35/'率'!$S35*1000,"-")</f>
        <v>16.593685180917262</v>
      </c>
      <c r="D35" s="204">
        <f>IF('実数'!I35/'実数'!$B35*1000,'実数'!I35/'実数'!$B35*1000,"-")</f>
        <v>6.578947368421052</v>
      </c>
      <c r="E35" s="205">
        <f>IF('実数'!L35/'実数'!$B35*1000,'実数'!L35/'実数'!$B35*1000,"-")</f>
        <v>6.578947368421052</v>
      </c>
      <c r="F35" s="346">
        <f>IF('実数'!O35/'率'!$S35*1000,'実数'!O35/'率'!$S35*1000,"-")</f>
        <v>-9.587462548974418</v>
      </c>
      <c r="G35" s="206">
        <f>IF('実数'!P35/('実数'!$B35+'実数'!$P35)*1000,'実数'!P35/('実数'!$B35+'実数'!$P35)*1000,"-")</f>
        <v>25.64102564102564</v>
      </c>
      <c r="H35" s="205">
        <f>IF('実数'!Q35/('実数'!$B35+'実数'!$P35)*1000,'実数'!Q35/('実数'!$B35+'実数'!$P35)*1000,"-")</f>
        <v>6.41025641025641</v>
      </c>
      <c r="I35" s="207">
        <f>IF('実数'!R35/('実数'!$B35+'実数'!$P35)*1000,'実数'!R35/('実数'!$B35+'実数'!$P35)*1000,"-")</f>
        <v>19.230769230769234</v>
      </c>
      <c r="J35" s="190"/>
      <c r="K35" s="190"/>
      <c r="L35" s="208">
        <f>IF('実数'!S35/('実数'!$B35+'実数'!$T35)*1000,'実数'!S35/('実数'!$B35+'実数'!$T35)*1000,"-")</f>
        <v>13.071895424836601</v>
      </c>
      <c r="M35" s="204">
        <f>IF('実数'!T35/('実数'!$B35+'実数'!$T35)*1000,'実数'!T35/('実数'!$B35+'実数'!$T35)*1000,"-")</f>
        <v>6.5359477124183005</v>
      </c>
      <c r="N35" s="207">
        <f>IF('実数'!U35/'実数'!B35*1000,'実数'!U35/'実数'!B35*1000,"-")</f>
        <v>6.578947368421052</v>
      </c>
      <c r="O35" s="203">
        <f>IF('実数'!V35/'率'!$S35*1000,'実数'!V35/'率'!$S35*1000,"-")</f>
        <v>4.517169854805255</v>
      </c>
      <c r="P35" s="209">
        <f>IF('実数'!W35/'率'!$S35*1000,'実数'!W35/'率'!$S35*1000,"-")</f>
        <v>2.2585849274026275</v>
      </c>
      <c r="Q35" s="45" t="s">
        <v>35</v>
      </c>
      <c r="R35" s="270"/>
      <c r="S35" s="324">
        <v>21695</v>
      </c>
    </row>
    <row r="36" spans="1:19" s="82" customFormat="1" ht="24" customHeight="1">
      <c r="A36" s="49" t="s">
        <v>36</v>
      </c>
      <c r="B36" s="203">
        <f>IF('実数'!B36/'率'!$S36*1000,'実数'!B36/'率'!$S36*1000,"-")</f>
        <v>9.022254895408675</v>
      </c>
      <c r="C36" s="203">
        <f>IF('実数'!F36/'率'!$S36*1000,'実数'!F36/'率'!$S36*1000,"-")</f>
        <v>10.358885250284034</v>
      </c>
      <c r="D36" s="204" t="str">
        <f>IF('実数'!I36/'実数'!$B36*1000,'実数'!I36/'実数'!$B36*1000,"-")</f>
        <v>-</v>
      </c>
      <c r="E36" s="205" t="str">
        <f>IF('実数'!L36/'実数'!$B36*1000,'実数'!L36/'実数'!$B36*1000,"-")</f>
        <v>-</v>
      </c>
      <c r="F36" s="346">
        <f>IF('実数'!O36/'率'!$S36*1000,'実数'!O36/'率'!$S36*1000,"-")</f>
        <v>-1.3366303548753593</v>
      </c>
      <c r="G36" s="206" t="str">
        <f>IF('実数'!P36/('実数'!$B36+'実数'!$P36)*1000,'実数'!P36/('実数'!$B36+'実数'!$P36)*1000,"-")</f>
        <v>-</v>
      </c>
      <c r="H36" s="205" t="str">
        <f>IF('実数'!Q36/('実数'!$B36+'実数'!$P36)*1000,'実数'!Q36/('実数'!$B36+'実数'!$P36)*1000,"-")</f>
        <v>-</v>
      </c>
      <c r="I36" s="207" t="str">
        <f>IF('実数'!R36/('実数'!$B36+'実数'!$P36)*1000,'実数'!R36/('実数'!$B36+'実数'!$P36)*1000,"-")</f>
        <v>-</v>
      </c>
      <c r="J36" s="190"/>
      <c r="K36" s="190"/>
      <c r="L36" s="208" t="str">
        <f>IF('実数'!S36/('実数'!$B36+'実数'!$T36)*1000,'実数'!S36/('実数'!$B36+'実数'!$T36)*1000,"-")</f>
        <v>-</v>
      </c>
      <c r="M36" s="204" t="str">
        <f>IF('実数'!T36/('実数'!$B36+'実数'!$T36)*1000,'実数'!T36/('実数'!$B36+'実数'!$T36)*1000,"-")</f>
        <v>-</v>
      </c>
      <c r="N36" s="207" t="str">
        <f>IF('実数'!U36/'実数'!B36*1000,'実数'!U36/'実数'!B36*1000,"-")</f>
        <v>-</v>
      </c>
      <c r="O36" s="203">
        <f>IF('実数'!V36/'率'!$S36*1000,'実数'!V36/'率'!$S36*1000,"-")</f>
        <v>4.945532313038829</v>
      </c>
      <c r="P36" s="209">
        <f>IF('実数'!W36/'率'!$S36*1000,'実数'!W36/'率'!$S36*1000,"-")</f>
        <v>2.205440085544343</v>
      </c>
      <c r="Q36" s="45" t="s">
        <v>36</v>
      </c>
      <c r="R36" s="270"/>
      <c r="S36" s="324">
        <v>14963</v>
      </c>
    </row>
    <row r="37" spans="1:19" s="82" customFormat="1" ht="24" customHeight="1">
      <c r="A37" s="50" t="s">
        <v>37</v>
      </c>
      <c r="B37" s="184">
        <f>IF('実数'!B37/'率'!$S37*1000,'実数'!B37/'率'!$S37*1000,"-")</f>
        <v>3.5112359550561796</v>
      </c>
      <c r="C37" s="184">
        <f>IF('実数'!F37/'率'!$S37*1000,'実数'!F37/'率'!$S37*1000,"-")</f>
        <v>24.344569288389515</v>
      </c>
      <c r="D37" s="185" t="str">
        <f>IF('実数'!I37/'実数'!$B37*1000,'実数'!I37/'実数'!$B37*1000,"-")</f>
        <v>-</v>
      </c>
      <c r="E37" s="188" t="str">
        <f>IF('実数'!L37/'実数'!$B37*1000,'実数'!L37/'実数'!$B37*1000,"-")</f>
        <v>-</v>
      </c>
      <c r="F37" s="340">
        <f>IF('実数'!O37/'率'!$S37*1000,'実数'!O37/'率'!$S37*1000,"-")</f>
        <v>-20.833333333333332</v>
      </c>
      <c r="G37" s="187">
        <f>IF('実数'!P37/('実数'!$B37+'実数'!$P37)*1000,'実数'!P37/('実数'!$B37+'実数'!$P37)*1000,"-")</f>
        <v>62.5</v>
      </c>
      <c r="H37" s="188" t="str">
        <f>IF('実数'!Q37/('実数'!$B37+'実数'!$P37)*1000,'実数'!Q37/('実数'!$B37+'実数'!$P37)*1000,"-")</f>
        <v>-</v>
      </c>
      <c r="I37" s="189">
        <f>IF('実数'!R37/('実数'!$B37+'実数'!$P37)*1000,'実数'!R37/('実数'!$B37+'実数'!$P37)*1000,"-")</f>
        <v>62.5</v>
      </c>
      <c r="J37" s="190"/>
      <c r="K37" s="190"/>
      <c r="L37" s="191" t="str">
        <f>IF('実数'!S37/('実数'!$B37+'実数'!$T37)*1000,'実数'!S37/('実数'!$B37+'実数'!$T37)*1000,"-")</f>
        <v>-</v>
      </c>
      <c r="M37" s="185" t="str">
        <f>IF('実数'!T37/('実数'!$B37+'実数'!$T37)*1000,'実数'!T37/('実数'!$B37+'実数'!$T37)*1000,"-")</f>
        <v>-</v>
      </c>
      <c r="N37" s="189" t="str">
        <f>IF('実数'!U37/'実数'!B37*1000,'実数'!U37/'実数'!B37*1000,"-")</f>
        <v>-</v>
      </c>
      <c r="O37" s="184">
        <f>IF('実数'!V37/'率'!$S37*1000,'実数'!V37/'率'!$S37*1000,"-")</f>
        <v>2.3408239700374533</v>
      </c>
      <c r="P37" s="195">
        <f>IF('実数'!W37/'率'!$S37*1000,'実数'!W37/'率'!$S37*1000,"-")</f>
        <v>2.8089887640449436</v>
      </c>
      <c r="Q37" s="69" t="s">
        <v>37</v>
      </c>
      <c r="R37" s="270"/>
      <c r="S37" s="321">
        <v>4272</v>
      </c>
    </row>
    <row r="38" spans="1:19" s="82" customFormat="1" ht="24" customHeight="1">
      <c r="A38" s="58" t="s">
        <v>38</v>
      </c>
      <c r="B38" s="166">
        <f>IF('実数'!B38/'率'!$S38*1000,'実数'!B38/'率'!$S38*1000,"-")</f>
        <v>6.839336301092675</v>
      </c>
      <c r="C38" s="166">
        <f>IF('実数'!F38/'率'!$S38*1000,'実数'!F38/'率'!$S38*1000,"-")</f>
        <v>16.24848239579118</v>
      </c>
      <c r="D38" s="167">
        <f>IF('実数'!I38/'実数'!$B38*1000,'実数'!I38/'実数'!$B38*1000,"-")</f>
        <v>2.9585798816568047</v>
      </c>
      <c r="E38" s="168" t="str">
        <f>IF('実数'!L38/'実数'!$B38*1000,'実数'!L38/'実数'!$B38*1000,"-")</f>
        <v>-</v>
      </c>
      <c r="F38" s="344">
        <f>IF('実数'!O38/'率'!$S38*1000,'実数'!O38/'率'!$S38*1000,"-")</f>
        <v>-9.409146094698503</v>
      </c>
      <c r="G38" s="169">
        <f>IF('実数'!P38/('実数'!$B38+'実数'!$P38)*1000,'実数'!P38/('実数'!$B38+'実数'!$P38)*1000,"-")</f>
        <v>23.12138728323699</v>
      </c>
      <c r="H38" s="168">
        <f>IF('実数'!Q38/('実数'!$B38+'実数'!$P38)*1000,'実数'!Q38/('実数'!$B38+'実数'!$P38)*1000,"-")</f>
        <v>11.560693641618496</v>
      </c>
      <c r="I38" s="170">
        <f>IF('実数'!R38/('実数'!$B38+'実数'!$P38)*1000,'実数'!R38/('実数'!$B38+'実数'!$P38)*1000,"-")</f>
        <v>11.560693641618496</v>
      </c>
      <c r="J38" s="158"/>
      <c r="K38" s="158"/>
      <c r="L38" s="171" t="str">
        <f>IF('実数'!S38/('実数'!$B38+'実数'!$T38)*1000,'実数'!S38/('実数'!$B38+'実数'!$T38)*1000,"-")</f>
        <v>-</v>
      </c>
      <c r="M38" s="167" t="str">
        <f>IF('実数'!T38/('実数'!$B38+'実数'!$T38)*1000,'実数'!T38/('実数'!$B38+'実数'!$T38)*1000,"-")</f>
        <v>-</v>
      </c>
      <c r="N38" s="170" t="str">
        <f>IF('実数'!U38/'実数'!B38*1000,'実数'!U38/'実数'!B38*1000,"-")</f>
        <v>-</v>
      </c>
      <c r="O38" s="166">
        <f>IF('実数'!V38/'率'!$S38*1000,'実数'!V38/'率'!$S38*1000,"-")</f>
        <v>4.836098745447187</v>
      </c>
      <c r="P38" s="179">
        <f>IF('実数'!W38/'率'!$S38*1000,'実数'!W38/'率'!$S38*1000,"-")</f>
        <v>2.225819506272764</v>
      </c>
      <c r="Q38" s="268" t="s">
        <v>38</v>
      </c>
      <c r="R38" s="270"/>
      <c r="S38" s="322">
        <f>SUM(S39:S42)</f>
        <v>49420</v>
      </c>
    </row>
    <row r="39" spans="1:19" s="82" customFormat="1" ht="24" customHeight="1">
      <c r="A39" s="52" t="s">
        <v>39</v>
      </c>
      <c r="B39" s="210">
        <f>IF('実数'!B39/'率'!$S39*1000,'実数'!B39/'率'!$S39*1000,"-")</f>
        <v>7.591211584121995</v>
      </c>
      <c r="C39" s="210">
        <f>IF('実数'!F39/'率'!$S39*1000,'実数'!F39/'率'!$S39*1000,"-")</f>
        <v>16.319432832826138</v>
      </c>
      <c r="D39" s="211" t="str">
        <f>IF('実数'!I39/'実数'!$B39*1000,'実数'!I39/'実数'!$B39*1000,"-")</f>
        <v>-</v>
      </c>
      <c r="E39" s="198" t="str">
        <f>IF('実数'!L39/'実数'!$B39*1000,'実数'!L39/'実数'!$B39*1000,"-")</f>
        <v>-</v>
      </c>
      <c r="F39" s="349">
        <f>IF('実数'!O39/'率'!$S39*1000,'実数'!O39/'率'!$S39*1000,"-")</f>
        <v>-8.728221248704143</v>
      </c>
      <c r="G39" s="199">
        <f>IF('実数'!P39/('実数'!$B39+'実数'!$P39)*1000,'実数'!P39/('実数'!$B39+'実数'!$P39)*1000,"-")</f>
        <v>25.751072961373392</v>
      </c>
      <c r="H39" s="198">
        <f>IF('実数'!Q39/('実数'!$B39+'実数'!$P39)*1000,'実数'!Q39/('実数'!$B39+'実数'!$P39)*1000,"-")</f>
        <v>12.875536480686696</v>
      </c>
      <c r="I39" s="200">
        <f>IF('実数'!R39/('実数'!$B39+'実数'!$P39)*1000,'実数'!R39/('実数'!$B39+'実数'!$P39)*1000,"-")</f>
        <v>12.875536480686696</v>
      </c>
      <c r="J39" s="190"/>
      <c r="K39" s="190"/>
      <c r="L39" s="201" t="str">
        <f>IF('実数'!S39/('実数'!$B39+'実数'!$T39)*1000,'実数'!S39/('実数'!$B39+'実数'!$T39)*1000,"-")</f>
        <v>-</v>
      </c>
      <c r="M39" s="197" t="str">
        <f>IF('実数'!T39/('実数'!$B39+'実数'!$T39)*1000,'実数'!T39/('実数'!$B39+'実数'!$T39)*1000,"-")</f>
        <v>-</v>
      </c>
      <c r="N39" s="200" t="str">
        <f>IF('実数'!U39/'実数'!B39*1000,'実数'!U39/'実数'!B39*1000,"-")</f>
        <v>-</v>
      </c>
      <c r="O39" s="196">
        <f>IF('実数'!V39/'率'!$S39*1000,'実数'!V39/'率'!$S39*1000,"-")</f>
        <v>5.4843995585727185</v>
      </c>
      <c r="P39" s="202">
        <f>IF('実数'!W39/'率'!$S39*1000,'実数'!W39/'率'!$S39*1000,"-")</f>
        <v>2.4077851720563155</v>
      </c>
      <c r="Q39" s="44" t="s">
        <v>39</v>
      </c>
      <c r="R39" s="270"/>
      <c r="S39" s="323">
        <v>29903</v>
      </c>
    </row>
    <row r="40" spans="1:19" s="82" customFormat="1" ht="24" customHeight="1">
      <c r="A40" s="49" t="s">
        <v>40</v>
      </c>
      <c r="B40" s="203">
        <f>IF('実数'!B40/'率'!$S40*1000,'実数'!B40/'率'!$S40*1000,"-")</f>
        <v>5.828528453246427</v>
      </c>
      <c r="C40" s="203">
        <f>IF('実数'!F40/'率'!$S40*1000,'実数'!F40/'率'!$S40*1000,"-")</f>
        <v>15.292053146151918</v>
      </c>
      <c r="D40" s="204">
        <f>IF('実数'!I40/'実数'!$B40*1000,'実数'!I40/'実数'!$B40*1000,"-")</f>
        <v>10.752688172043012</v>
      </c>
      <c r="E40" s="205" t="str">
        <f>IF('実数'!L40/'実数'!$B40*1000,'実数'!L40/'実数'!$B40*1000,"-")</f>
        <v>-</v>
      </c>
      <c r="F40" s="346">
        <f>IF('実数'!O40/'率'!$S40*1000,'実数'!O40/'率'!$S40*1000,"-")</f>
        <v>-9.46352469290549</v>
      </c>
      <c r="G40" s="206">
        <f>IF('実数'!P40/('実数'!$B40+'実数'!$P40)*1000,'実数'!P40/('実数'!$B40+'実数'!$P40)*1000,"-")</f>
        <v>21.052631578947366</v>
      </c>
      <c r="H40" s="205">
        <f>IF('実数'!Q40/('実数'!$B40+'実数'!$P40)*1000,'実数'!Q40/('実数'!$B40+'実数'!$P40)*1000,"-")</f>
        <v>10.526315789473683</v>
      </c>
      <c r="I40" s="207">
        <f>IF('実数'!R40/('実数'!$B40+'実数'!$P40)*1000,'実数'!R40/('実数'!$B40+'実数'!$P40)*1000,"-")</f>
        <v>10.526315789473683</v>
      </c>
      <c r="J40" s="190"/>
      <c r="K40" s="190"/>
      <c r="L40" s="208" t="str">
        <f>IF('実数'!S40/('実数'!$B40+'実数'!$T40)*1000,'実数'!S40/('実数'!$B40+'実数'!$T40)*1000,"-")</f>
        <v>-</v>
      </c>
      <c r="M40" s="204" t="str">
        <f>IF('実数'!T40/('実数'!$B40+'実数'!$T40)*1000,'実数'!T40/('実数'!$B40+'実数'!$T40)*1000,"-")</f>
        <v>-</v>
      </c>
      <c r="N40" s="207" t="str">
        <f>IF('実数'!U40/'実数'!B40*1000,'実数'!U40/'実数'!B40*1000,"-")</f>
        <v>-</v>
      </c>
      <c r="O40" s="203">
        <f>IF('実数'!V40/'率'!$S40*1000,'実数'!V40/'率'!$S40*1000,"-")</f>
        <v>3.8230132865379796</v>
      </c>
      <c r="P40" s="209">
        <f>IF('実数'!W40/'率'!$S40*1000,'実数'!W40/'率'!$S40*1000,"-")</f>
        <v>2.005515166708448</v>
      </c>
      <c r="Q40" s="45" t="s">
        <v>40</v>
      </c>
      <c r="R40" s="270"/>
      <c r="S40" s="324">
        <v>15956</v>
      </c>
    </row>
    <row r="41" spans="1:19" s="82" customFormat="1" ht="24" customHeight="1">
      <c r="A41" s="49" t="s">
        <v>41</v>
      </c>
      <c r="B41" s="203">
        <f>IF('実数'!B41/'率'!$S41*1000,'実数'!B41/'率'!$S41*1000,"-")</f>
        <v>5.767382249279077</v>
      </c>
      <c r="C41" s="203">
        <f>IF('実数'!F41/'率'!$S41*1000,'実数'!F41/'率'!$S41*1000,"-")</f>
        <v>20.50624799743672</v>
      </c>
      <c r="D41" s="204" t="str">
        <f>IF('実数'!I41/'実数'!$B41*1000,'実数'!I41/'実数'!$B41*1000,"-")</f>
        <v>-</v>
      </c>
      <c r="E41" s="205" t="str">
        <f>IF('実数'!L41/'実数'!$B41*1000,'実数'!L41/'実数'!$B41*1000,"-")</f>
        <v>-</v>
      </c>
      <c r="F41" s="346">
        <f>IF('実数'!O41/'率'!$S41*1000,'実数'!O41/'率'!$S41*1000,"-")</f>
        <v>-14.738865748157641</v>
      </c>
      <c r="G41" s="206" t="str">
        <f>IF('実数'!P41/('実数'!$B41+'実数'!$P41)*1000,'実数'!P41/('実数'!$B41+'実数'!$P41)*1000,"-")</f>
        <v>-</v>
      </c>
      <c r="H41" s="205" t="str">
        <f>IF('実数'!Q41/('実数'!$B41+'実数'!$P41)*1000,'実数'!Q41/('実数'!$B41+'実数'!$P41)*1000,"-")</f>
        <v>-</v>
      </c>
      <c r="I41" s="207" t="str">
        <f>IF('実数'!R41/('実数'!$B41+'実数'!$P41)*1000,'実数'!R41/('実数'!$B41+'実数'!$P41)*1000,"-")</f>
        <v>-</v>
      </c>
      <c r="J41" s="190"/>
      <c r="K41" s="190"/>
      <c r="L41" s="208" t="str">
        <f>IF('実数'!S41/('実数'!$B41+'実数'!$T41)*1000,'実数'!S41/('実数'!$B41+'実数'!$T41)*1000,"-")</f>
        <v>-</v>
      </c>
      <c r="M41" s="204" t="str">
        <f>IF('実数'!T41/('実数'!$B41+'実数'!$T41)*1000,'実数'!T41/('実数'!$B41+'実数'!$T41)*1000,"-")</f>
        <v>-</v>
      </c>
      <c r="N41" s="207" t="str">
        <f>IF('実数'!U41/'実数'!B41*1000,'実数'!U41/'実数'!B41*1000,"-")</f>
        <v>-</v>
      </c>
      <c r="O41" s="203">
        <f>IF('実数'!V41/'率'!$S41*1000,'実数'!V41/'率'!$S41*1000,"-")</f>
        <v>4.485741749439282</v>
      </c>
      <c r="P41" s="209">
        <f>IF('実数'!W41/'率'!$S41*1000,'実数'!W41/'率'!$S41*1000,"-")</f>
        <v>1.9224607497596924</v>
      </c>
      <c r="Q41" s="45" t="s">
        <v>41</v>
      </c>
      <c r="R41" s="270"/>
      <c r="S41" s="324">
        <v>3121</v>
      </c>
    </row>
    <row r="42" spans="1:19" s="82" customFormat="1" ht="24" customHeight="1">
      <c r="A42" s="49" t="s">
        <v>74</v>
      </c>
      <c r="B42" s="203" t="str">
        <f>IF('実数'!B42/'率'!$S42*1000,'実数'!B42/'率'!$S42*1000,"-")</f>
        <v>-</v>
      </c>
      <c r="C42" s="203">
        <f>IF('実数'!F42/'率'!$S42*1000,'実数'!F42/'率'!$S42*1000,"-")</f>
        <v>15.909090909090908</v>
      </c>
      <c r="D42" s="204" t="s">
        <v>100</v>
      </c>
      <c r="E42" s="205" t="s">
        <v>92</v>
      </c>
      <c r="F42" s="346">
        <f>IF('実数'!O42/'率'!$S42*1000,'実数'!O42/'率'!$S42*1000,"-")</f>
        <v>-15.909090909090908</v>
      </c>
      <c r="G42" s="206" t="s">
        <v>92</v>
      </c>
      <c r="H42" s="205" t="s">
        <v>92</v>
      </c>
      <c r="I42" s="207" t="s">
        <v>92</v>
      </c>
      <c r="J42" s="190"/>
      <c r="K42" s="190"/>
      <c r="L42" s="208" t="s">
        <v>92</v>
      </c>
      <c r="M42" s="204" t="s">
        <v>92</v>
      </c>
      <c r="N42" s="207" t="s">
        <v>92</v>
      </c>
      <c r="O42" s="203" t="str">
        <f>IF('実数'!V42/'率'!$S42*1000,'実数'!V42/'率'!$S42*1000,"-")</f>
        <v>-</v>
      </c>
      <c r="P42" s="209" t="str">
        <f>IF('実数'!W42/'率'!$S42*1000,'実数'!W42/'率'!$S42*1000,"-")</f>
        <v>-</v>
      </c>
      <c r="Q42" s="45" t="s">
        <v>80</v>
      </c>
      <c r="R42" s="270"/>
      <c r="S42" s="324">
        <v>440</v>
      </c>
    </row>
    <row r="43" spans="1:19" s="82" customFormat="1" ht="24" customHeight="1">
      <c r="A43" s="63" t="s">
        <v>86</v>
      </c>
      <c r="B43" s="166">
        <f>IF('実数'!B43/'率'!$S43*1000,'実数'!B43/'率'!$S43*1000,"-")</f>
        <v>5.359490342805137</v>
      </c>
      <c r="C43" s="166">
        <f>IF('実数'!F43/'率'!$S43*1000,'実数'!F43/'率'!$S43*1000,"-")</f>
        <v>19.011022348063506</v>
      </c>
      <c r="D43" s="167" t="str">
        <f>IF('実数'!I43/'実数'!$B43*1000,'実数'!I43/'実数'!$B43*1000,"-")</f>
        <v>-</v>
      </c>
      <c r="E43" s="168" t="str">
        <f>IF('実数'!L43/'実数'!$B43*1000,'実数'!L43/'実数'!$B43*1000,"-")</f>
        <v>-</v>
      </c>
      <c r="F43" s="344">
        <f>IF('実数'!O43/'率'!$S43*1000,'実数'!O43/'率'!$S43*1000,"-")</f>
        <v>-13.651532005258368</v>
      </c>
      <c r="G43" s="169">
        <f>IF('実数'!P43/('実数'!$B43+'実数'!$P43)*1000,'実数'!P43/('実数'!$B43+'実数'!$P43)*1000,"-")</f>
        <v>9.345794392523365</v>
      </c>
      <c r="H43" s="168">
        <f>IF('実数'!Q43/('実数'!$B43+'実数'!$P43)*1000,'実数'!Q43/('実数'!$B43+'実数'!$P43)*1000,"-")</f>
        <v>9.345794392523365</v>
      </c>
      <c r="I43" s="170" t="str">
        <f>IF('実数'!R43/('実数'!$B43+'実数'!$P43)*1000,'実数'!R43/('実数'!$B43+'実数'!$P43)*1000,"-")</f>
        <v>-</v>
      </c>
      <c r="J43" s="158"/>
      <c r="K43" s="158"/>
      <c r="L43" s="171">
        <f>IF('実数'!S43/('実数'!$B43+'実数'!$T43)*1000,'実数'!S43/('実数'!$B43+'実数'!$T43)*1000,"-")</f>
        <v>9.345794392523365</v>
      </c>
      <c r="M43" s="167">
        <f>IF('実数'!T43/('実数'!$B43+'実数'!$T43)*1000,'実数'!T43/('実数'!$B43+'実数'!$T43)*1000,"-")</f>
        <v>9.345794392523365</v>
      </c>
      <c r="N43" s="170" t="str">
        <f>IF('実数'!U43/'実数'!B43*1000,'実数'!U43/'実数'!B43*1000,"-")</f>
        <v>-</v>
      </c>
      <c r="O43" s="166">
        <f>IF('実数'!V43/'率'!$S43*1000,'実数'!V43/'率'!$S43*1000,"-")</f>
        <v>3.185357467893619</v>
      </c>
      <c r="P43" s="179">
        <f>IF('実数'!W43/'率'!$S43*1000,'実数'!W43/'率'!$S43*1000,"-")</f>
        <v>1.7696430377186774</v>
      </c>
      <c r="Q43" s="269" t="s">
        <v>86</v>
      </c>
      <c r="R43" s="270"/>
      <c r="S43" s="327">
        <f>SUM(S44:S45)</f>
        <v>19778</v>
      </c>
    </row>
    <row r="44" spans="1:19" s="82" customFormat="1" ht="24" customHeight="1">
      <c r="A44" s="48" t="s">
        <v>76</v>
      </c>
      <c r="B44" s="196">
        <f>IF('実数'!B44/'率'!$S44*1000,'実数'!B44/'率'!$S44*1000,"-")</f>
        <v>4.268943436499467</v>
      </c>
      <c r="C44" s="196">
        <f>IF('実数'!F44/'率'!$S44*1000,'実数'!F44/'率'!$S44*1000,"-")</f>
        <v>26.32515119174671</v>
      </c>
      <c r="D44" s="197" t="str">
        <f>IF('実数'!I44/'実数'!$B44*1000,'実数'!I44/'実数'!$B44*1000,"-")</f>
        <v>-</v>
      </c>
      <c r="E44" s="198" t="str">
        <f>IF('実数'!L44/'実数'!$B44*1000,'実数'!L44/'実数'!$B44*1000,"-")</f>
        <v>-</v>
      </c>
      <c r="F44" s="345">
        <f>IF('実数'!O44/'率'!$S44*1000,'実数'!O44/'率'!$S44*1000,"-")</f>
        <v>-22.056207755247243</v>
      </c>
      <c r="G44" s="199">
        <f>IF('実数'!P44/('実数'!$B44+'実数'!$P44)*1000,'実数'!P44/('実数'!$B44+'実数'!$P44)*1000,"-")</f>
        <v>76.92307692307693</v>
      </c>
      <c r="H44" s="198">
        <f>IF('実数'!Q44/('実数'!$B44+'実数'!$P44)*1000,'実数'!Q44/('実数'!$B44+'実数'!$P44)*1000,"-")</f>
        <v>76.92307692307693</v>
      </c>
      <c r="I44" s="200" t="str">
        <f>IF('実数'!R44/('実数'!$B44+'実数'!$P44)*1000,'実数'!R44/('実数'!$B44+'実数'!$P44)*1000,"-")</f>
        <v>-</v>
      </c>
      <c r="J44" s="190"/>
      <c r="K44" s="190"/>
      <c r="L44" s="201">
        <f>IF('実数'!S44/('実数'!$B44+'実数'!$T44)*1000,'実数'!S44/('実数'!$B44+'実数'!$T44)*1000,"-")</f>
        <v>76.92307692307693</v>
      </c>
      <c r="M44" s="197">
        <f>IF('実数'!T44/('実数'!$B44+'実数'!$T44)*1000,'実数'!T44/('実数'!$B44+'実数'!$T44)*1000,"-")</f>
        <v>76.92307692307693</v>
      </c>
      <c r="N44" s="200" t="str">
        <f>IF('実数'!U44/'実数'!B44*1000,'実数'!U44/'実数'!B44*1000,"-")</f>
        <v>-</v>
      </c>
      <c r="O44" s="196">
        <f>IF('実数'!V44/'率'!$S44*1000,'実数'!V44/'率'!$S44*1000,"-")</f>
        <v>2.1344717182497335</v>
      </c>
      <c r="P44" s="202">
        <f>IF('実数'!W44/'率'!$S44*1000,'実数'!W44/'率'!$S44*1000,"-")</f>
        <v>1.422981145499822</v>
      </c>
      <c r="Q44" s="44" t="s">
        <v>81</v>
      </c>
      <c r="R44" s="270"/>
      <c r="S44" s="323">
        <v>2811</v>
      </c>
    </row>
    <row r="45" spans="1:19" s="82" customFormat="1" ht="24" customHeight="1" thickBot="1">
      <c r="A45" s="51" t="s">
        <v>75</v>
      </c>
      <c r="B45" s="212">
        <f>IF('実数'!B45/'率'!$S45*1000,'実数'!B45/'率'!$S45*1000,"-")</f>
        <v>5.54016620498615</v>
      </c>
      <c r="C45" s="212">
        <f>IF('実数'!F45/'率'!$S45*1000,'実数'!F45/'率'!$S45*1000,"-")</f>
        <v>17.79925738197678</v>
      </c>
      <c r="D45" s="213" t="str">
        <f>IF('実数'!I45/'実数'!$B45*1000,'実数'!I45/'実数'!$B45*1000,"-")</f>
        <v>-</v>
      </c>
      <c r="E45" s="214" t="str">
        <f>IF('実数'!L45/'実数'!$B45*1000,'実数'!L45/'実数'!$B45*1000,"-")</f>
        <v>-</v>
      </c>
      <c r="F45" s="350">
        <f>IF('実数'!O45/'率'!$S45*1000,'実数'!O45/'率'!$S45*1000,"-")</f>
        <v>-12.259091176990628</v>
      </c>
      <c r="G45" s="215" t="str">
        <f>IF('実数'!P45/('実数'!$B45+'実数'!$P45)*1000,'実数'!P45/('実数'!$B45+'実数'!$P45)*1000,"-")</f>
        <v>-</v>
      </c>
      <c r="H45" s="214" t="str">
        <f>IF('実数'!Q45/('実数'!$B45+'実数'!$P45)*1000,'実数'!Q45/('実数'!$B45+'実数'!$P45)*1000,"-")</f>
        <v>-</v>
      </c>
      <c r="I45" s="216" t="str">
        <f>IF('実数'!R45/('実数'!$B45+'実数'!$P45)*1000,'実数'!R45/('実数'!$B45+'実数'!$P45)*1000,"-")</f>
        <v>-</v>
      </c>
      <c r="J45" s="190"/>
      <c r="K45" s="190"/>
      <c r="L45" s="217" t="str">
        <f>IF('実数'!S45/('実数'!$B45+'実数'!$T45)*1000,'実数'!S45/('実数'!$B45+'実数'!$T45)*1000,"-")</f>
        <v>-</v>
      </c>
      <c r="M45" s="213" t="str">
        <f>IF('実数'!T45/('実数'!$B45+'実数'!$T45)*1000,'実数'!T45/('実数'!$B45+'実数'!$T45)*1000,"-")</f>
        <v>-</v>
      </c>
      <c r="N45" s="216" t="str">
        <f>IF('実数'!U45/'実数'!B45*1000,'実数'!U45/'実数'!B45*1000,"-")</f>
        <v>-</v>
      </c>
      <c r="O45" s="212">
        <f>IF('実数'!V45/'率'!$S45*1000,'実数'!V45/'率'!$S45*1000,"-")</f>
        <v>3.3594624860022395</v>
      </c>
      <c r="P45" s="218">
        <f>IF('実数'!W45/'率'!$S45*1000,'実数'!W45/'率'!$S45*1000,"-")</f>
        <v>1.827076088878411</v>
      </c>
      <c r="Q45" s="84" t="s">
        <v>82</v>
      </c>
      <c r="R45" s="270"/>
      <c r="S45" s="328">
        <v>16967</v>
      </c>
    </row>
    <row r="46" spans="1:19" s="102" customFormat="1" ht="9.75" customHeight="1">
      <c r="A46" s="2"/>
      <c r="B46" s="172"/>
      <c r="C46" s="172"/>
      <c r="D46" s="172"/>
      <c r="E46" s="172"/>
      <c r="F46" s="172"/>
      <c r="G46" s="172"/>
      <c r="H46" s="172"/>
      <c r="I46" s="172"/>
      <c r="J46" s="173"/>
      <c r="K46" s="173"/>
      <c r="L46" s="172"/>
      <c r="M46" s="172"/>
      <c r="N46" s="172"/>
      <c r="O46" s="172"/>
      <c r="P46" s="180"/>
      <c r="Q46" s="2"/>
      <c r="R46" s="101"/>
      <c r="S46" s="223"/>
    </row>
    <row r="47" spans="1:19" ht="22.5" customHeight="1">
      <c r="A47" s="2"/>
      <c r="B47" s="172"/>
      <c r="C47" s="172"/>
      <c r="D47" s="172"/>
      <c r="F47" s="172"/>
      <c r="P47" s="181"/>
      <c r="Q47" s="2"/>
      <c r="R47" s="105"/>
      <c r="S47" s="224"/>
    </row>
    <row r="48" spans="16:19" ht="22.5" customHeight="1">
      <c r="P48" s="181"/>
      <c r="R48" s="105"/>
      <c r="S48" s="224"/>
    </row>
    <row r="49" spans="16:19" ht="22.5" customHeight="1">
      <c r="P49" s="181"/>
      <c r="R49" s="105"/>
      <c r="S49" s="224"/>
    </row>
    <row r="50" spans="16:19" ht="22.5" customHeight="1">
      <c r="P50" s="181"/>
      <c r="R50" s="105"/>
      <c r="S50" s="224"/>
    </row>
    <row r="51" spans="16:19" ht="22.5" customHeight="1">
      <c r="P51" s="181"/>
      <c r="R51" s="105"/>
      <c r="S51" s="224"/>
    </row>
    <row r="52" spans="16:19" ht="22.5" customHeight="1">
      <c r="P52" s="181"/>
      <c r="R52" s="105"/>
      <c r="S52" s="224"/>
    </row>
    <row r="53" spans="16:19" ht="22.5" customHeight="1">
      <c r="P53" s="181"/>
      <c r="R53" s="105"/>
      <c r="S53" s="224"/>
    </row>
    <row r="54" spans="18:19" ht="22.5" customHeight="1">
      <c r="R54" s="105"/>
      <c r="S54" s="224"/>
    </row>
    <row r="55" spans="18:19" ht="17.25">
      <c r="R55" s="105"/>
      <c r="S55" s="224"/>
    </row>
  </sheetData>
  <sheetProtection/>
  <mergeCells count="16">
    <mergeCell ref="L4:M4"/>
    <mergeCell ref="N2:N3"/>
    <mergeCell ref="H2:H3"/>
    <mergeCell ref="I2:I3"/>
    <mergeCell ref="L2:L3"/>
    <mergeCell ref="M2:M3"/>
    <mergeCell ref="O2:O4"/>
    <mergeCell ref="P2:P4"/>
    <mergeCell ref="B2:B4"/>
    <mergeCell ref="C2:C4"/>
    <mergeCell ref="D4:E4"/>
    <mergeCell ref="D2:D3"/>
    <mergeCell ref="E2:E3"/>
    <mergeCell ref="F2:F4"/>
    <mergeCell ref="G4:I4"/>
    <mergeCell ref="G2:G3"/>
  </mergeCells>
  <printOptions/>
  <pageMargins left="0.3937007874015748" right="0.3937007874015748" top="0.7874015748031497" bottom="0" header="0.5118110236220472" footer="0.31496062992125984"/>
  <pageSetup firstPageNumber="30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134520</cp:lastModifiedBy>
  <cp:lastPrinted>2015-10-21T05:43:54Z</cp:lastPrinted>
  <dcterms:created xsi:type="dcterms:W3CDTF">1999-09-14T08:44:40Z</dcterms:created>
  <dcterms:modified xsi:type="dcterms:W3CDTF">2015-12-04T02:37:06Z</dcterms:modified>
  <cp:category/>
  <cp:version/>
  <cp:contentType/>
  <cp:contentStatus/>
</cp:coreProperties>
</file>