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160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\a" localSheetId="1">'率'!$S$1:$S$4</definedName>
    <definedName name="\a">'実数'!$Z$1:$Z$4</definedName>
    <definedName name="\p" localSheetId="1">'率'!$S$1:$S$4</definedName>
    <definedName name="\p">'実数'!$Z$1:$Z$4</definedName>
    <definedName name="A" localSheetId="1">'率'!$S$1:$S$4</definedName>
    <definedName name="A">'実数'!$Z$1:$Z$4</definedName>
    <definedName name="_xlnm.Print_Area" localSheetId="0">'実数'!$A$1:$Y$46</definedName>
    <definedName name="_xlnm.Print_Area" localSheetId="1">'率'!$A$1:$Q$46</definedName>
    <definedName name="Print_Area_MI" localSheetId="0">'実数'!$A$1:$K$45</definedName>
    <definedName name="Print_Area_MI" localSheetId="1">'率'!$A$1:$D$45</definedName>
  </definedNames>
  <calcPr fullCalcOnLoad="1"/>
</workbook>
</file>

<file path=xl/sharedStrings.xml><?xml version="1.0" encoding="utf-8"?>
<sst xmlns="http://schemas.openxmlformats.org/spreadsheetml/2006/main" count="410" uniqueCount="99">
  <si>
    <t>（その１）</t>
  </si>
  <si>
    <t>（その２）</t>
  </si>
  <si>
    <t>総数</t>
  </si>
  <si>
    <t>男</t>
  </si>
  <si>
    <t>女</t>
  </si>
  <si>
    <t>妊娠満22週</t>
  </si>
  <si>
    <t>早期新生</t>
  </si>
  <si>
    <t>婚姻件数</t>
  </si>
  <si>
    <t>離婚件数</t>
  </si>
  <si>
    <t>全　　　国</t>
  </si>
  <si>
    <t>自然</t>
  </si>
  <si>
    <t>人工</t>
  </si>
  <si>
    <t>以後の死産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</si>
  <si>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</si>
  <si>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</si>
  <si>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</si>
  <si>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</si>
  <si>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</si>
  <si>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</si>
  <si>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</si>
  <si>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</si>
  <si>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</si>
  <si>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</si>
  <si>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</si>
  <si>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</si>
  <si>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</si>
  <si>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</si>
  <si>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</si>
  <si>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</si>
  <si>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</si>
  <si>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</si>
  <si>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</si>
  <si>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</si>
  <si>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</si>
  <si>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</si>
  <si>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</si>
  <si>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</si>
  <si>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</si>
  <si>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</si>
  <si>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</si>
  <si>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</si>
  <si>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</si>
  <si>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第１０表－１　人口動態総覧、保健所・市町村別</t>
  </si>
  <si>
    <t>第１０表－２　人口動態総覧（率）、保健所・市町村別</t>
  </si>
  <si>
    <t>人口</t>
  </si>
  <si>
    <t>出　生　数</t>
  </si>
  <si>
    <t>死　亡　数</t>
  </si>
  <si>
    <t>死　産　数</t>
  </si>
  <si>
    <t>周産期死亡数</t>
  </si>
  <si>
    <t>児死亡</t>
  </si>
  <si>
    <t>総数</t>
  </si>
  <si>
    <t>男</t>
  </si>
  <si>
    <t>女</t>
  </si>
  <si>
    <t>乳児死亡数</t>
  </si>
  <si>
    <t>新生児
死亡数</t>
  </si>
  <si>
    <t>( 再 掲 )</t>
  </si>
  <si>
    <t>新生児死亡率</t>
  </si>
  <si>
    <t>乳児死亡率</t>
  </si>
  <si>
    <t>自然増加率
（人口千対）</t>
  </si>
  <si>
    <t>（　出　産　千　対　）</t>
  </si>
  <si>
    <t>死　産　率</t>
  </si>
  <si>
    <t>出　生　率
（人口千対）</t>
  </si>
  <si>
    <t>死　亡　率
（人口千対）</t>
  </si>
  <si>
    <t>自然死産率</t>
  </si>
  <si>
    <t>人工死産率</t>
  </si>
  <si>
    <t>周産期死亡率</t>
  </si>
  <si>
    <t>妊娠満22週
以後の死産率</t>
  </si>
  <si>
    <t>早期新生児
死亡率</t>
  </si>
  <si>
    <t>婚　姻　率
（人口千対）</t>
  </si>
  <si>
    <t>離　婚　率
（人口千対）</t>
  </si>
  <si>
    <t>(再掲)</t>
  </si>
  <si>
    <t>2500g未満</t>
  </si>
  <si>
    <t>みなべ町</t>
  </si>
  <si>
    <t>　みなべ町</t>
  </si>
  <si>
    <t>紀の川市</t>
  </si>
  <si>
    <t>日高川町</t>
  </si>
  <si>
    <t>北山村</t>
  </si>
  <si>
    <t>串本町</t>
  </si>
  <si>
    <t>古座川町</t>
  </si>
  <si>
    <t>-</t>
  </si>
  <si>
    <t>　紀の川市</t>
  </si>
  <si>
    <t>　日高川町</t>
  </si>
  <si>
    <t>　北山村</t>
  </si>
  <si>
    <t>　古座川町</t>
  </si>
  <si>
    <t>　串本町</t>
  </si>
  <si>
    <t>(その１)</t>
  </si>
  <si>
    <t>(出生千対)</t>
  </si>
  <si>
    <t>(出生千対)</t>
  </si>
  <si>
    <t>新宮保健所串本支所</t>
  </si>
  <si>
    <t>　紀美野町</t>
  </si>
  <si>
    <t>　有田川町</t>
  </si>
  <si>
    <t>　紀美野町</t>
  </si>
  <si>
    <t>橋本保健所</t>
  </si>
  <si>
    <t>　岩出市</t>
  </si>
  <si>
    <t>-</t>
  </si>
  <si>
    <t>-</t>
  </si>
  <si>
    <t>自然
増減数</t>
  </si>
  <si>
    <t>平成２３年</t>
  </si>
  <si>
    <t>Ｈ23．10．1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</si>
</sst>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</numFmts>
  <fonts count="13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b/>
      <sz val="16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1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7" fillId="0" borderId="0" xfId="0" applyFont="1" applyAlignment="1" applyProtection="1">
      <alignment vertical="center"/>
      <protection/>
    </xf>
    <xf numFmtId="37" fontId="9" fillId="0" borderId="0" xfId="0" applyFont="1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left"/>
      <protection/>
    </xf>
    <xf numFmtId="176" fontId="6" fillId="0" borderId="1" xfId="0" applyNumberFormat="1" applyFont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 horizontal="left"/>
      <protection/>
    </xf>
    <xf numFmtId="176" fontId="7" fillId="0" borderId="0" xfId="0" applyNumberFormat="1" applyFont="1" applyBorder="1" applyAlignment="1" applyProtection="1">
      <alignment horizontal="left"/>
      <protection/>
    </xf>
    <xf numFmtId="176" fontId="8" fillId="0" borderId="2" xfId="0" applyNumberFormat="1" applyFont="1" applyBorder="1" applyAlignment="1" applyProtection="1">
      <alignment horizontal="center" vertical="center"/>
      <protection/>
    </xf>
    <xf numFmtId="176" fontId="8" fillId="0" borderId="3" xfId="0" applyNumberFormat="1" applyFont="1" applyBorder="1" applyAlignment="1" applyProtection="1">
      <alignment horizontal="center" vertical="center"/>
      <protection/>
    </xf>
    <xf numFmtId="176" fontId="8" fillId="0" borderId="4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2" xfId="0" applyNumberFormat="1" applyFont="1" applyBorder="1" applyAlignment="1" applyProtection="1">
      <alignment vertical="center"/>
      <protection/>
    </xf>
    <xf numFmtId="176" fontId="0" fillId="0" borderId="0" xfId="0" applyNumberFormat="1" applyAlignment="1" applyProtection="1">
      <alignment/>
      <protection/>
    </xf>
    <xf numFmtId="176" fontId="8" fillId="0" borderId="6" xfId="0" applyNumberFormat="1" applyFont="1" applyBorder="1" applyAlignment="1" applyProtection="1">
      <alignment horizontal="right" vertical="center"/>
      <protection locked="0"/>
    </xf>
    <xf numFmtId="176" fontId="8" fillId="0" borderId="1" xfId="0" applyNumberFormat="1" applyFont="1" applyBorder="1" applyAlignment="1" applyProtection="1">
      <alignment horizontal="right" vertical="center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176" fontId="8" fillId="0" borderId="8" xfId="0" applyNumberFormat="1" applyFont="1" applyBorder="1" applyAlignment="1" applyProtection="1">
      <alignment horizontal="right" vertical="center"/>
      <protection locked="0"/>
    </xf>
    <xf numFmtId="176" fontId="8" fillId="0" borderId="9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176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3" xfId="0" applyNumberFormat="1" applyFont="1" applyBorder="1" applyAlignment="1" applyProtection="1">
      <alignment horizontal="right" vertical="center"/>
      <protection locked="0"/>
    </xf>
    <xf numFmtId="176" fontId="8" fillId="0" borderId="14" xfId="0" applyNumberFormat="1" applyFont="1" applyBorder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 applyProtection="1">
      <alignment horizontal="right"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  <protection locked="0"/>
    </xf>
    <xf numFmtId="176" fontId="8" fillId="0" borderId="18" xfId="0" applyNumberFormat="1" applyFont="1" applyBorder="1" applyAlignment="1" applyProtection="1">
      <alignment horizontal="right" vertical="center"/>
      <protection locked="0"/>
    </xf>
    <xf numFmtId="176" fontId="8" fillId="0" borderId="19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horizontal="right" vertical="center"/>
      <protection locked="0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176" fontId="8" fillId="0" borderId="22" xfId="0" applyNumberFormat="1" applyFont="1" applyBorder="1" applyAlignment="1" applyProtection="1">
      <alignment horizontal="right" vertical="center"/>
      <protection locked="0"/>
    </xf>
    <xf numFmtId="176" fontId="8" fillId="0" borderId="23" xfId="0" applyNumberFormat="1" applyFont="1" applyBorder="1" applyAlignment="1" applyProtection="1">
      <alignment horizontal="right" vertical="center"/>
      <protection locked="0"/>
    </xf>
    <xf numFmtId="176" fontId="8" fillId="0" borderId="1" xfId="0" applyNumberFormat="1" applyFont="1" applyBorder="1" applyAlignment="1" applyProtection="1" quotePrefix="1">
      <alignment horizontal="right"/>
      <protection/>
    </xf>
    <xf numFmtId="176" fontId="8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176" fontId="8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7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176" fontId="8" fillId="0" borderId="1" xfId="0" applyNumberFormat="1" applyFont="1" applyBorder="1" applyAlignment="1" applyProtection="1">
      <alignment horizontal="left"/>
      <protection/>
    </xf>
    <xf numFmtId="37" fontId="8" fillId="0" borderId="28" xfId="0" applyFont="1" applyBorder="1" applyAlignment="1" applyProtection="1">
      <alignment vertical="center"/>
      <protection/>
    </xf>
    <xf numFmtId="37" fontId="8" fillId="0" borderId="29" xfId="0" applyFont="1" applyBorder="1" applyAlignment="1" applyProtection="1">
      <alignment vertical="center"/>
      <protection/>
    </xf>
    <xf numFmtId="37" fontId="8" fillId="0" borderId="30" xfId="0" applyFont="1" applyBorder="1" applyAlignment="1" applyProtection="1">
      <alignment vertical="center"/>
      <protection/>
    </xf>
    <xf numFmtId="37" fontId="8" fillId="0" borderId="31" xfId="0" applyFont="1" applyBorder="1" applyAlignment="1" applyProtection="1">
      <alignment vertical="center"/>
      <protection/>
    </xf>
    <xf numFmtId="37" fontId="8" fillId="0" borderId="32" xfId="0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horizontal="right" vertical="center"/>
      <protection/>
    </xf>
    <xf numFmtId="176" fontId="8" fillId="0" borderId="34" xfId="0" applyNumberFormat="1" applyFont="1" applyBorder="1" applyAlignment="1" applyProtection="1">
      <alignment horizontal="right" vertical="center"/>
      <protection/>
    </xf>
    <xf numFmtId="176" fontId="8" fillId="0" borderId="35" xfId="0" applyNumberFormat="1" applyFont="1" applyBorder="1" applyAlignment="1" applyProtection="1">
      <alignment horizontal="right" vertical="center"/>
      <protection/>
    </xf>
    <xf numFmtId="176" fontId="8" fillId="0" borderId="36" xfId="0" applyNumberFormat="1" applyFont="1" applyBorder="1" applyAlignment="1" applyProtection="1">
      <alignment horizontal="right" vertical="center"/>
      <protection/>
    </xf>
    <xf numFmtId="176" fontId="8" fillId="0" borderId="37" xfId="0" applyNumberFormat="1" applyFont="1" applyBorder="1" applyAlignment="1" applyProtection="1">
      <alignment horizontal="right" vertical="center"/>
      <protection/>
    </xf>
    <xf numFmtId="37" fontId="8" fillId="0" borderId="38" xfId="0" applyFont="1" applyBorder="1" applyAlignment="1" applyProtection="1">
      <alignment horizontal="center" vertical="center"/>
      <protection/>
    </xf>
    <xf numFmtId="37" fontId="8" fillId="0" borderId="39" xfId="0" applyFont="1" applyBorder="1" applyAlignment="1" applyProtection="1">
      <alignment horizontal="right" vertical="center"/>
      <protection/>
    </xf>
    <xf numFmtId="37" fontId="8" fillId="0" borderId="31" xfId="0" applyFont="1" applyBorder="1" applyAlignment="1" applyProtection="1">
      <alignment horizontal="right" vertical="center"/>
      <protection/>
    </xf>
    <xf numFmtId="37" fontId="8" fillId="0" borderId="32" xfId="0" applyFont="1" applyBorder="1" applyAlignment="1" applyProtection="1">
      <alignment horizontal="right" vertical="center"/>
      <protection/>
    </xf>
    <xf numFmtId="37" fontId="8" fillId="0" borderId="38" xfId="0" applyFont="1" applyBorder="1" applyAlignment="1" applyProtection="1">
      <alignment horizontal="right" vertical="center"/>
      <protection/>
    </xf>
    <xf numFmtId="37" fontId="8" fillId="0" borderId="40" xfId="0" applyFont="1" applyBorder="1" applyAlignment="1" applyProtection="1">
      <alignment horizontal="right" vertical="center"/>
      <protection/>
    </xf>
    <xf numFmtId="37" fontId="8" fillId="0" borderId="31" xfId="0" applyFont="1" applyFill="1" applyBorder="1" applyAlignment="1" applyProtection="1">
      <alignment horizontal="right" vertical="center"/>
      <protection/>
    </xf>
    <xf numFmtId="176" fontId="8" fillId="0" borderId="35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 locked="0"/>
    </xf>
    <xf numFmtId="176" fontId="8" fillId="0" borderId="17" xfId="0" applyNumberFormat="1" applyFont="1" applyFill="1" applyBorder="1" applyAlignment="1" applyProtection="1">
      <alignment horizontal="right" vertical="center"/>
      <protection locked="0"/>
    </xf>
    <xf numFmtId="176" fontId="8" fillId="0" borderId="20" xfId="0" applyNumberFormat="1" applyFont="1" applyFill="1" applyBorder="1" applyAlignment="1" applyProtection="1">
      <alignment horizontal="right" vertical="center"/>
      <protection locked="0"/>
    </xf>
    <xf numFmtId="37" fontId="10" fillId="2" borderId="38" xfId="0" applyFont="1" applyFill="1" applyBorder="1" applyAlignment="1" applyProtection="1">
      <alignment horizontal="center" vertical="center"/>
      <protection/>
    </xf>
    <xf numFmtId="176" fontId="10" fillId="2" borderId="33" xfId="0" applyNumberFormat="1" applyFont="1" applyFill="1" applyBorder="1" applyAlignment="1" applyProtection="1">
      <alignment horizontal="right" vertical="center"/>
      <protection/>
    </xf>
    <xf numFmtId="176" fontId="10" fillId="2" borderId="4" xfId="0" applyNumberFormat="1" applyFont="1" applyFill="1" applyBorder="1" applyAlignment="1" applyProtection="1">
      <alignment horizontal="right" vertical="center"/>
      <protection/>
    </xf>
    <xf numFmtId="37" fontId="10" fillId="2" borderId="41" xfId="0" applyFont="1" applyFill="1" applyBorder="1" applyAlignment="1" applyProtection="1">
      <alignment horizontal="left" vertical="center"/>
      <protection/>
    </xf>
    <xf numFmtId="176" fontId="10" fillId="2" borderId="42" xfId="0" applyNumberFormat="1" applyFont="1" applyFill="1" applyBorder="1" applyAlignment="1" applyProtection="1">
      <alignment horizontal="right" vertical="center"/>
      <protection/>
    </xf>
    <xf numFmtId="176" fontId="10" fillId="2" borderId="43" xfId="0" applyNumberFormat="1" applyFont="1" applyFill="1" applyBorder="1" applyAlignment="1" applyProtection="1">
      <alignment horizontal="right" vertical="center"/>
      <protection/>
    </xf>
    <xf numFmtId="176" fontId="10" fillId="2" borderId="44" xfId="0" applyNumberFormat="1" applyFont="1" applyFill="1" applyBorder="1" applyAlignment="1" applyProtection="1">
      <alignment horizontal="right" vertical="center"/>
      <protection/>
    </xf>
    <xf numFmtId="176" fontId="10" fillId="2" borderId="45" xfId="0" applyNumberFormat="1" applyFont="1" applyFill="1" applyBorder="1" applyAlignment="1" applyProtection="1">
      <alignment horizontal="right" vertical="center"/>
      <protection/>
    </xf>
    <xf numFmtId="176" fontId="10" fillId="2" borderId="27" xfId="0" applyNumberFormat="1" applyFont="1" applyFill="1" applyBorder="1" applyAlignment="1" applyProtection="1">
      <alignment horizontal="right" vertical="center"/>
      <protection/>
    </xf>
    <xf numFmtId="37" fontId="10" fillId="2" borderId="41" xfId="0" applyFont="1" applyFill="1" applyBorder="1" applyAlignment="1" applyProtection="1">
      <alignment horizontal="left" vertical="center" shrinkToFit="1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37" fontId="10" fillId="2" borderId="46" xfId="0" applyFont="1" applyFill="1" applyBorder="1" applyAlignment="1" applyProtection="1">
      <alignment horizontal="left" vertical="center"/>
      <protection/>
    </xf>
    <xf numFmtId="176" fontId="10" fillId="2" borderId="47" xfId="0" applyNumberFormat="1" applyFont="1" applyFill="1" applyBorder="1" applyAlignment="1" applyProtection="1">
      <alignment horizontal="right" vertical="center"/>
      <protection/>
    </xf>
    <xf numFmtId="176" fontId="10" fillId="2" borderId="48" xfId="0" applyNumberFormat="1" applyFont="1" applyFill="1" applyBorder="1" applyAlignment="1" applyProtection="1">
      <alignment horizontal="right" vertical="center"/>
      <protection/>
    </xf>
    <xf numFmtId="176" fontId="10" fillId="2" borderId="49" xfId="0" applyNumberFormat="1" applyFont="1" applyFill="1" applyBorder="1" applyAlignment="1" applyProtection="1">
      <alignment horizontal="right" vertical="center"/>
      <protection/>
    </xf>
    <xf numFmtId="176" fontId="10" fillId="2" borderId="50" xfId="0" applyNumberFormat="1" applyFont="1" applyFill="1" applyBorder="1" applyAlignment="1" applyProtection="1">
      <alignment horizontal="right" vertical="center"/>
      <protection/>
    </xf>
    <xf numFmtId="37" fontId="8" fillId="0" borderId="38" xfId="0" applyFont="1" applyBorder="1" applyAlignment="1" applyProtection="1">
      <alignment vertical="center"/>
      <protection/>
    </xf>
    <xf numFmtId="37" fontId="10" fillId="2" borderId="28" xfId="0" applyFont="1" applyFill="1" applyBorder="1" applyAlignment="1" applyProtection="1">
      <alignment vertical="center"/>
      <protection/>
    </xf>
    <xf numFmtId="176" fontId="10" fillId="2" borderId="51" xfId="0" applyNumberFormat="1" applyFont="1" applyFill="1" applyBorder="1" applyAlignment="1" applyProtection="1">
      <alignment horizontal="right" vertical="center"/>
      <protection/>
    </xf>
    <xf numFmtId="176" fontId="10" fillId="2" borderId="52" xfId="0" applyNumberFormat="1" applyFont="1" applyFill="1" applyBorder="1" applyAlignment="1" applyProtection="1">
      <alignment horizontal="right" vertical="center"/>
      <protection/>
    </xf>
    <xf numFmtId="37" fontId="10" fillId="2" borderId="46" xfId="0" applyFont="1" applyFill="1" applyBorder="1" applyAlignment="1" applyProtection="1">
      <alignment vertical="center"/>
      <protection/>
    </xf>
    <xf numFmtId="176" fontId="10" fillId="2" borderId="53" xfId="0" applyNumberFormat="1" applyFont="1" applyFill="1" applyBorder="1" applyAlignment="1" applyProtection="1">
      <alignment horizontal="right" vertical="center"/>
      <protection/>
    </xf>
    <xf numFmtId="37" fontId="10" fillId="2" borderId="54" xfId="0" applyFont="1" applyFill="1" applyBorder="1" applyAlignment="1" applyProtection="1">
      <alignment vertical="center"/>
      <protection/>
    </xf>
    <xf numFmtId="37" fontId="10" fillId="2" borderId="54" xfId="0" applyFont="1" applyFill="1" applyBorder="1" applyAlignment="1" applyProtection="1">
      <alignment vertical="center" shrinkToFit="1"/>
      <protection/>
    </xf>
    <xf numFmtId="176" fontId="7" fillId="0" borderId="1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8" fillId="0" borderId="55" xfId="0" applyFont="1" applyBorder="1" applyAlignment="1" applyProtection="1">
      <alignment vertical="center"/>
      <protection/>
    </xf>
    <xf numFmtId="37" fontId="9" fillId="0" borderId="5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37" fontId="8" fillId="0" borderId="56" xfId="0" applyFont="1" applyBorder="1" applyAlignment="1" applyProtection="1">
      <alignment vertical="center"/>
      <protection/>
    </xf>
    <xf numFmtId="37" fontId="8" fillId="0" borderId="40" xfId="0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vertical="center"/>
      <protection/>
    </xf>
    <xf numFmtId="176" fontId="10" fillId="2" borderId="12" xfId="0" applyNumberFormat="1" applyFont="1" applyFill="1" applyBorder="1" applyAlignment="1" applyProtection="1">
      <alignment horizontal="right" vertical="center"/>
      <protection/>
    </xf>
    <xf numFmtId="176" fontId="10" fillId="2" borderId="16" xfId="0" applyNumberFormat="1" applyFont="1" applyFill="1" applyBorder="1" applyAlignment="1" applyProtection="1">
      <alignment horizontal="right" vertical="center"/>
      <protection/>
    </xf>
    <xf numFmtId="176" fontId="10" fillId="0" borderId="2" xfId="0" applyNumberFormat="1" applyFont="1" applyBorder="1" applyAlignment="1" applyProtection="1">
      <alignment horizontal="right" vertical="center"/>
      <protection/>
    </xf>
    <xf numFmtId="37" fontId="11" fillId="0" borderId="5" xfId="0" applyFont="1" applyBorder="1" applyAlignment="1" applyProtection="1">
      <alignment vertical="center"/>
      <protection/>
    </xf>
    <xf numFmtId="37" fontId="11" fillId="0" borderId="0" xfId="0" applyFont="1" applyBorder="1" applyAlignment="1" applyProtection="1">
      <alignment vertical="center"/>
      <protection/>
    </xf>
    <xf numFmtId="37" fontId="11" fillId="0" borderId="0" xfId="0" applyFont="1" applyAlignment="1" applyProtection="1">
      <alignment vertical="center"/>
      <protection/>
    </xf>
    <xf numFmtId="176" fontId="10" fillId="2" borderId="57" xfId="0" applyNumberFormat="1" applyFont="1" applyFill="1" applyBorder="1" applyAlignment="1" applyProtection="1">
      <alignment horizontal="right" vertical="center"/>
      <protection/>
    </xf>
    <xf numFmtId="176" fontId="8" fillId="0" borderId="2" xfId="0" applyNumberFormat="1" applyFont="1" applyBorder="1" applyAlignment="1" applyProtection="1">
      <alignment horizontal="right" vertical="center"/>
      <protection/>
    </xf>
    <xf numFmtId="176" fontId="8" fillId="0" borderId="24" xfId="0" applyNumberFormat="1" applyFont="1" applyBorder="1" applyAlignment="1" applyProtection="1">
      <alignment horizontal="right" vertical="center"/>
      <protection/>
    </xf>
    <xf numFmtId="176" fontId="8" fillId="0" borderId="29" xfId="0" applyNumberFormat="1" applyFont="1" applyBorder="1" applyAlignment="1" applyProtection="1">
      <alignment horizontal="right" vertical="center"/>
      <protection/>
    </xf>
    <xf numFmtId="176" fontId="8" fillId="0" borderId="13" xfId="0" applyNumberFormat="1" applyFont="1" applyBorder="1" applyAlignment="1" applyProtection="1">
      <alignment horizontal="right" vertical="center"/>
      <protection/>
    </xf>
    <xf numFmtId="176" fontId="8" fillId="0" borderId="58" xfId="0" applyNumberFormat="1" applyFont="1" applyBorder="1" applyAlignment="1" applyProtection="1">
      <alignment horizontal="right" vertical="center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176" fontId="8" fillId="0" borderId="59" xfId="0" applyNumberFormat="1" applyFont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15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6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Border="1" applyAlignment="1" applyProtection="1">
      <alignment vertical="center"/>
      <protection/>
    </xf>
    <xf numFmtId="37" fontId="0" fillId="0" borderId="0" xfId="0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176" fontId="8" fillId="0" borderId="1" xfId="0" applyNumberFormat="1" applyFont="1" applyBorder="1" applyAlignment="1" applyProtection="1" quotePrefix="1">
      <alignment horizontal="right"/>
      <protection locked="0"/>
    </xf>
    <xf numFmtId="37" fontId="12" fillId="0" borderId="1" xfId="0" applyFont="1" applyBorder="1" applyAlignment="1" applyProtection="1">
      <alignment horizontal="left" vertical="center"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 vertical="center"/>
      <protection/>
    </xf>
    <xf numFmtId="37" fontId="9" fillId="0" borderId="61" xfId="0" applyFont="1" applyBorder="1" applyAlignment="1" applyProtection="1">
      <alignment horizontal="center" vertical="center"/>
      <protection/>
    </xf>
    <xf numFmtId="37" fontId="9" fillId="0" borderId="19" xfId="0" applyFont="1" applyBorder="1" applyAlignment="1" applyProtection="1">
      <alignment horizontal="center" vertical="center"/>
      <protection/>
    </xf>
    <xf numFmtId="176" fontId="8" fillId="0" borderId="62" xfId="0" applyNumberFormat="1" applyFont="1" applyBorder="1" applyAlignment="1" applyProtection="1">
      <alignment horizontal="right" vertical="center"/>
      <protection locked="0"/>
    </xf>
    <xf numFmtId="176" fontId="10" fillId="2" borderId="62" xfId="0" applyNumberFormat="1" applyFont="1" applyFill="1" applyBorder="1" applyAlignment="1" applyProtection="1">
      <alignment horizontal="right" vertical="center"/>
      <protection/>
    </xf>
    <xf numFmtId="176" fontId="10" fillId="2" borderId="63" xfId="0" applyNumberFormat="1" applyFont="1" applyFill="1" applyBorder="1" applyAlignment="1" applyProtection="1">
      <alignment horizontal="right" vertical="center"/>
      <protection/>
    </xf>
    <xf numFmtId="176" fontId="10" fillId="2" borderId="64" xfId="0" applyNumberFormat="1" applyFont="1" applyFill="1" applyBorder="1" applyAlignment="1" applyProtection="1">
      <alignment horizontal="right" vertical="center"/>
      <protection/>
    </xf>
    <xf numFmtId="176" fontId="8" fillId="0" borderId="65" xfId="0" applyNumberFormat="1" applyFont="1" applyBorder="1" applyAlignment="1" applyProtection="1">
      <alignment horizontal="right" vertical="center"/>
      <protection locked="0"/>
    </xf>
    <xf numFmtId="176" fontId="8" fillId="0" borderId="66" xfId="0" applyNumberFormat="1" applyFont="1" applyBorder="1" applyAlignment="1" applyProtection="1">
      <alignment horizontal="right" vertical="center"/>
      <protection locked="0"/>
    </xf>
    <xf numFmtId="176" fontId="8" fillId="0" borderId="67" xfId="0" applyNumberFormat="1" applyFont="1" applyBorder="1" applyAlignment="1" applyProtection="1">
      <alignment horizontal="right" vertical="center"/>
      <protection locked="0"/>
    </xf>
    <xf numFmtId="176" fontId="10" fillId="2" borderId="29" xfId="0" applyNumberFormat="1" applyFont="1" applyFill="1" applyBorder="1" applyAlignment="1" applyProtection="1">
      <alignment horizontal="right" vertical="center"/>
      <protection/>
    </xf>
    <xf numFmtId="176" fontId="10" fillId="2" borderId="22" xfId="0" applyNumberFormat="1" applyFont="1" applyFill="1" applyBorder="1" applyAlignment="1" applyProtection="1">
      <alignment horizontal="right" vertical="center"/>
      <protection/>
    </xf>
    <xf numFmtId="176" fontId="10" fillId="2" borderId="54" xfId="0" applyNumberFormat="1" applyFont="1" applyFill="1" applyBorder="1" applyAlignment="1" applyProtection="1">
      <alignment horizontal="right" vertical="center"/>
      <protection/>
    </xf>
    <xf numFmtId="176" fontId="10" fillId="2" borderId="28" xfId="0" applyNumberFormat="1" applyFont="1" applyFill="1" applyBorder="1" applyAlignment="1" applyProtection="1">
      <alignment horizontal="right" vertical="center"/>
      <protection/>
    </xf>
    <xf numFmtId="176" fontId="10" fillId="2" borderId="68" xfId="0" applyNumberFormat="1" applyFont="1" applyFill="1" applyBorder="1" applyAlignment="1" applyProtection="1">
      <alignment horizontal="right" vertical="center"/>
      <protection/>
    </xf>
    <xf numFmtId="176" fontId="10" fillId="2" borderId="69" xfId="0" applyNumberFormat="1" applyFont="1" applyFill="1" applyBorder="1" applyAlignment="1" applyProtection="1">
      <alignment horizontal="right" vertical="center"/>
      <protection/>
    </xf>
    <xf numFmtId="176" fontId="8" fillId="0" borderId="60" xfId="0" applyNumberFormat="1" applyFont="1" applyBorder="1" applyAlignment="1" applyProtection="1">
      <alignment vertical="center"/>
      <protection/>
    </xf>
    <xf numFmtId="176" fontId="8" fillId="0" borderId="1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horizontal="center" vertical="center"/>
      <protection/>
    </xf>
    <xf numFmtId="176" fontId="8" fillId="0" borderId="55" xfId="0" applyNumberFormat="1" applyFont="1" applyBorder="1" applyAlignment="1" applyProtection="1">
      <alignment vertical="center"/>
      <protection/>
    </xf>
    <xf numFmtId="176" fontId="8" fillId="0" borderId="56" xfId="0" applyNumberFormat="1" applyFont="1" applyBorder="1" applyAlignment="1" applyProtection="1">
      <alignment horizontal="center" vertical="center"/>
      <protection/>
    </xf>
    <xf numFmtId="176" fontId="8" fillId="0" borderId="40" xfId="0" applyNumberFormat="1" applyFont="1" applyBorder="1" applyAlignment="1" applyProtection="1">
      <alignment vertical="center"/>
      <protection/>
    </xf>
    <xf numFmtId="176" fontId="8" fillId="0" borderId="38" xfId="0" applyNumberFormat="1" applyFont="1" applyBorder="1" applyAlignment="1" applyProtection="1">
      <alignment horizontal="right" vertical="center"/>
      <protection locked="0"/>
    </xf>
    <xf numFmtId="176" fontId="10" fillId="2" borderId="38" xfId="0" applyNumberFormat="1" applyFont="1" applyFill="1" applyBorder="1" applyAlignment="1" applyProtection="1">
      <alignment horizontal="right" vertical="center"/>
      <protection/>
    </xf>
    <xf numFmtId="176" fontId="10" fillId="2" borderId="46" xfId="0" applyNumberFormat="1" applyFont="1" applyFill="1" applyBorder="1" applyAlignment="1" applyProtection="1">
      <alignment horizontal="right" vertical="center"/>
      <protection/>
    </xf>
    <xf numFmtId="176" fontId="10" fillId="2" borderId="41" xfId="0" applyNumberFormat="1" applyFont="1" applyFill="1" applyBorder="1" applyAlignment="1" applyProtection="1">
      <alignment horizontal="right" vertical="center"/>
      <protection/>
    </xf>
    <xf numFmtId="176" fontId="8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32" xfId="0" applyNumberFormat="1" applyFont="1" applyBorder="1" applyAlignment="1" applyProtection="1">
      <alignment horizontal="right" vertical="center"/>
      <protection locked="0"/>
    </xf>
    <xf numFmtId="176" fontId="8" fillId="0" borderId="40" xfId="0" applyNumberFormat="1" applyFont="1" applyBorder="1" applyAlignment="1" applyProtection="1">
      <alignment horizontal="right" vertical="center"/>
      <protection locked="0"/>
    </xf>
    <xf numFmtId="176" fontId="8" fillId="0" borderId="70" xfId="0" applyNumberFormat="1" applyFont="1" applyBorder="1" applyAlignment="1" applyProtection="1">
      <alignment horizontal="right" vertical="center"/>
      <protection/>
    </xf>
    <xf numFmtId="176" fontId="8" fillId="0" borderId="58" xfId="0" applyNumberFormat="1" applyFont="1" applyFill="1" applyBorder="1" applyAlignment="1" applyProtection="1">
      <alignment horizontal="right" vertical="center"/>
      <protection/>
    </xf>
    <xf numFmtId="176" fontId="8" fillId="0" borderId="30" xfId="0" applyNumberFormat="1" applyFont="1" applyBorder="1" applyAlignment="1" applyProtection="1">
      <alignment horizontal="right" vertical="center"/>
      <protection/>
    </xf>
    <xf numFmtId="176" fontId="8" fillId="0" borderId="28" xfId="0" applyNumberFormat="1" applyFont="1" applyBorder="1" applyAlignment="1" applyProtection="1">
      <alignment horizontal="right" vertical="center"/>
      <protection/>
    </xf>
    <xf numFmtId="176" fontId="8" fillId="0" borderId="71" xfId="0" applyNumberFormat="1" applyFont="1" applyBorder="1" applyAlignment="1" applyProtection="1">
      <alignment horizontal="right" vertical="center"/>
      <protection/>
    </xf>
    <xf numFmtId="176" fontId="8" fillId="0" borderId="72" xfId="0" applyNumberFormat="1" applyFont="1" applyBorder="1" applyAlignment="1" applyProtection="1">
      <alignment horizontal="right" vertical="center"/>
      <protection/>
    </xf>
    <xf numFmtId="178" fontId="6" fillId="0" borderId="1" xfId="0" applyNumberFormat="1" applyFont="1" applyBorder="1" applyAlignment="1" applyProtection="1">
      <alignment/>
      <protection/>
    </xf>
    <xf numFmtId="178" fontId="7" fillId="0" borderId="1" xfId="0" applyNumberFormat="1" applyFont="1" applyBorder="1" applyAlignment="1" applyProtection="1">
      <alignment/>
      <protection/>
    </xf>
    <xf numFmtId="178" fontId="8" fillId="0" borderId="1" xfId="0" applyNumberFormat="1" applyFont="1" applyBorder="1" applyAlignment="1" applyProtection="1">
      <alignment horizontal="left"/>
      <protection/>
    </xf>
    <xf numFmtId="178" fontId="8" fillId="0" borderId="1" xfId="0" applyNumberFormat="1" applyFont="1" applyBorder="1" applyAlignment="1" applyProtection="1" quotePrefix="1">
      <alignment horizontal="left"/>
      <protection/>
    </xf>
    <xf numFmtId="178" fontId="8" fillId="0" borderId="1" xfId="0" applyNumberFormat="1" applyFont="1" applyBorder="1" applyAlignment="1" applyProtection="1">
      <alignment horizontal="right"/>
      <protection/>
    </xf>
    <xf numFmtId="178" fontId="7" fillId="0" borderId="0" xfId="0" applyNumberFormat="1" applyFont="1" applyFill="1" applyBorder="1" applyAlignment="1" applyProtection="1">
      <alignment/>
      <protection/>
    </xf>
    <xf numFmtId="178" fontId="7" fillId="0" borderId="1" xfId="0" applyNumberFormat="1" applyFont="1" applyBorder="1" applyAlignment="1" applyProtection="1">
      <alignment horizontal="left"/>
      <protection/>
    </xf>
    <xf numFmtId="178" fontId="8" fillId="0" borderId="0" xfId="0" applyNumberFormat="1" applyFont="1" applyFill="1" applyBorder="1" applyAlignment="1" applyProtection="1">
      <alignment horizontal="center" vertical="center"/>
      <protection/>
    </xf>
    <xf numFmtId="178" fontId="10" fillId="2" borderId="38" xfId="0" applyNumberFormat="1" applyFont="1" applyFill="1" applyBorder="1" applyAlignment="1" applyProtection="1">
      <alignment horizontal="right" vertical="center"/>
      <protection/>
    </xf>
    <xf numFmtId="178" fontId="10" fillId="2" borderId="4" xfId="0" applyNumberFormat="1" applyFont="1" applyFill="1" applyBorder="1" applyAlignment="1" applyProtection="1">
      <alignment horizontal="right" vertical="center"/>
      <protection/>
    </xf>
    <xf numFmtId="178" fontId="10" fillId="2" borderId="12" xfId="0" applyNumberFormat="1" applyFont="1" applyFill="1" applyBorder="1" applyAlignment="1" applyProtection="1">
      <alignment horizontal="right" vertical="center"/>
      <protection/>
    </xf>
    <xf numFmtId="178" fontId="10" fillId="2" borderId="28" xfId="0" applyNumberFormat="1" applyFont="1" applyFill="1" applyBorder="1" applyAlignment="1" applyProtection="1">
      <alignment horizontal="right" vertical="center"/>
      <protection/>
    </xf>
    <xf numFmtId="178" fontId="10" fillId="2" borderId="22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2" borderId="29" xfId="0" applyNumberFormat="1" applyFont="1" applyFill="1" applyBorder="1" applyAlignment="1" applyProtection="1">
      <alignment horizontal="right" vertical="center"/>
      <protection/>
    </xf>
    <xf numFmtId="178" fontId="10" fillId="2" borderId="46" xfId="0" applyNumberFormat="1" applyFont="1" applyFill="1" applyBorder="1" applyAlignment="1" applyProtection="1">
      <alignment horizontal="right" vertical="center"/>
      <protection/>
    </xf>
    <xf numFmtId="178" fontId="10" fillId="2" borderId="50" xfId="0" applyNumberFormat="1" applyFont="1" applyFill="1" applyBorder="1" applyAlignment="1" applyProtection="1">
      <alignment horizontal="right" vertical="center"/>
      <protection/>
    </xf>
    <xf numFmtId="178" fontId="10" fillId="2" borderId="48" xfId="0" applyNumberFormat="1" applyFont="1" applyFill="1" applyBorder="1" applyAlignment="1" applyProtection="1">
      <alignment horizontal="right" vertical="center"/>
      <protection/>
    </xf>
    <xf numFmtId="178" fontId="10" fillId="2" borderId="68" xfId="0" applyNumberFormat="1" applyFont="1" applyFill="1" applyBorder="1" applyAlignment="1" applyProtection="1">
      <alignment horizontal="right" vertical="center"/>
      <protection/>
    </xf>
    <xf numFmtId="178" fontId="10" fillId="2" borderId="57" xfId="0" applyNumberFormat="1" applyFont="1" applyFill="1" applyBorder="1" applyAlignment="1" applyProtection="1">
      <alignment horizontal="right" vertical="center"/>
      <protection/>
    </xf>
    <xf numFmtId="178" fontId="10" fillId="2" borderId="51" xfId="0" applyNumberFormat="1" applyFont="1" applyFill="1" applyBorder="1" applyAlignment="1" applyProtection="1">
      <alignment horizontal="right" vertical="center"/>
      <protection/>
    </xf>
    <xf numFmtId="178" fontId="10" fillId="2" borderId="41" xfId="0" applyNumberFormat="1" applyFont="1" applyFill="1" applyBorder="1" applyAlignment="1" applyProtection="1">
      <alignment horizontal="right" vertical="center"/>
      <protection/>
    </xf>
    <xf numFmtId="178" fontId="10" fillId="2" borderId="45" xfId="0" applyNumberFormat="1" applyFont="1" applyFill="1" applyBorder="1" applyAlignment="1" applyProtection="1">
      <alignment horizontal="right" vertical="center"/>
      <protection/>
    </xf>
    <xf numFmtId="178" fontId="10" fillId="2" borderId="43" xfId="0" applyNumberFormat="1" applyFont="1" applyFill="1" applyBorder="1" applyAlignment="1" applyProtection="1">
      <alignment horizontal="right" vertical="center"/>
      <protection/>
    </xf>
    <xf numFmtId="178" fontId="10" fillId="2" borderId="69" xfId="0" applyNumberFormat="1" applyFont="1" applyFill="1" applyBorder="1" applyAlignment="1" applyProtection="1">
      <alignment horizontal="right" vertical="center"/>
      <protection/>
    </xf>
    <xf numFmtId="178" fontId="10" fillId="2" borderId="27" xfId="0" applyNumberFormat="1" applyFont="1" applyFill="1" applyBorder="1" applyAlignment="1" applyProtection="1">
      <alignment horizontal="right" vertical="center"/>
      <protection/>
    </xf>
    <xf numFmtId="178" fontId="10" fillId="2" borderId="54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179" fontId="8" fillId="0" borderId="1" xfId="0" applyNumberFormat="1" applyFont="1" applyBorder="1" applyAlignment="1" applyProtection="1">
      <alignment horizontal="left"/>
      <protection/>
    </xf>
    <xf numFmtId="179" fontId="10" fillId="2" borderId="4" xfId="0" applyNumberFormat="1" applyFont="1" applyFill="1" applyBorder="1" applyAlignment="1" applyProtection="1">
      <alignment horizontal="right" vertical="center"/>
      <protection/>
    </xf>
    <xf numFmtId="179" fontId="10" fillId="2" borderId="52" xfId="0" applyNumberFormat="1" applyFont="1" applyFill="1" applyBorder="1" applyAlignment="1" applyProtection="1">
      <alignment horizontal="right" vertical="center"/>
      <protection/>
    </xf>
    <xf numFmtId="179" fontId="10" fillId="2" borderId="53" xfId="0" applyNumberFormat="1" applyFont="1" applyFill="1" applyBorder="1" applyAlignment="1" applyProtection="1">
      <alignment horizontal="right" vertical="center"/>
      <protection/>
    </xf>
    <xf numFmtId="179" fontId="7" fillId="0" borderId="60" xfId="0" applyNumberFormat="1" applyFont="1" applyBorder="1" applyAlignment="1" applyProtection="1">
      <alignment vertical="center"/>
      <protection/>
    </xf>
    <xf numFmtId="179" fontId="0" fillId="0" borderId="0" xfId="0" applyNumberFormat="1" applyBorder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 vertical="center"/>
      <protection/>
    </xf>
    <xf numFmtId="178" fontId="8" fillId="0" borderId="38" xfId="0" applyNumberFormat="1" applyFont="1" applyBorder="1" applyAlignment="1" applyProtection="1">
      <alignment horizontal="right" vertical="center"/>
      <protection/>
    </xf>
    <xf numFmtId="178" fontId="8" fillId="0" borderId="4" xfId="0" applyNumberFormat="1" applyFont="1" applyBorder="1" applyAlignment="1" applyProtection="1">
      <alignment horizontal="right" vertical="center"/>
      <protection/>
    </xf>
    <xf numFmtId="178" fontId="8" fillId="0" borderId="73" xfId="0" applyNumberFormat="1" applyFont="1" applyBorder="1" applyAlignment="1" applyProtection="1">
      <alignment horizontal="right" vertical="center"/>
      <protection/>
    </xf>
    <xf numFmtId="178" fontId="8" fillId="0" borderId="28" xfId="0" applyNumberFormat="1" applyFont="1" applyBorder="1" applyAlignment="1" applyProtection="1">
      <alignment horizontal="right" vertical="center"/>
      <protection/>
    </xf>
    <xf numFmtId="178" fontId="8" fillId="0" borderId="12" xfId="0" applyNumberFormat="1" applyFont="1" applyBorder="1" applyAlignment="1" applyProtection="1">
      <alignment horizontal="right" vertical="center"/>
      <protection/>
    </xf>
    <xf numFmtId="178" fontId="8" fillId="0" borderId="22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29" xfId="0" applyNumberFormat="1" applyFont="1" applyBorder="1" applyAlignment="1" applyProtection="1">
      <alignment horizontal="right" vertical="center"/>
      <protection/>
    </xf>
    <xf numFmtId="179" fontId="8" fillId="0" borderId="4" xfId="0" applyNumberFormat="1" applyFont="1" applyBorder="1" applyAlignment="1" applyProtection="1">
      <alignment horizontal="right" vertical="center"/>
      <protection/>
    </xf>
    <xf numFmtId="178" fontId="8" fillId="0" borderId="39" xfId="0" applyNumberFormat="1" applyFont="1" applyBorder="1" applyAlignment="1" applyProtection="1">
      <alignment horizontal="right" vertical="center"/>
      <protection/>
    </xf>
    <xf numFmtId="178" fontId="8" fillId="0" borderId="74" xfId="0" applyNumberFormat="1" applyFont="1" applyBorder="1" applyAlignment="1" applyProtection="1">
      <alignment horizontal="right" vertical="center"/>
      <protection/>
    </xf>
    <xf numFmtId="179" fontId="8" fillId="0" borderId="6" xfId="0" applyNumberFormat="1" applyFont="1" applyBorder="1" applyAlignment="1" applyProtection="1">
      <alignment horizontal="right" vertical="center"/>
      <protection/>
    </xf>
    <xf numFmtId="178" fontId="8" fillId="0" borderId="31" xfId="0" applyNumberFormat="1" applyFont="1" applyBorder="1" applyAlignment="1" applyProtection="1">
      <alignment horizontal="right" vertical="center"/>
      <protection/>
    </xf>
    <xf numFmtId="178" fontId="8" fillId="0" borderId="8" xfId="0" applyNumberFormat="1" applyFont="1" applyBorder="1" applyAlignment="1" applyProtection="1">
      <alignment horizontal="right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71" xfId="0" applyNumberFormat="1" applyFont="1" applyBorder="1" applyAlignment="1" applyProtection="1">
      <alignment horizontal="right" vertical="center"/>
      <protection/>
    </xf>
    <xf numFmtId="178" fontId="8" fillId="0" borderId="20" xfId="0" applyNumberFormat="1" applyFont="1" applyBorder="1" applyAlignment="1" applyProtection="1">
      <alignment horizontal="right" vertical="center"/>
      <protection/>
    </xf>
    <xf numFmtId="178" fontId="8" fillId="0" borderId="58" xfId="0" applyNumberFormat="1" applyFont="1" applyBorder="1" applyAlignment="1" applyProtection="1">
      <alignment horizontal="right" vertical="center"/>
      <protection/>
    </xf>
    <xf numFmtId="179" fontId="8" fillId="0" borderId="9" xfId="0" applyNumberFormat="1" applyFont="1" applyBorder="1" applyAlignment="1" applyProtection="1">
      <alignment horizontal="right" vertical="center"/>
      <protection/>
    </xf>
    <xf numFmtId="178" fontId="8" fillId="0" borderId="32" xfId="0" applyNumberFormat="1" applyFont="1" applyBorder="1" applyAlignment="1" applyProtection="1">
      <alignment horizontal="right" vertical="center"/>
      <protection/>
    </xf>
    <xf numFmtId="178" fontId="8" fillId="0" borderId="10" xfId="0" applyNumberFormat="1" applyFont="1" applyBorder="1" applyAlignment="1" applyProtection="1">
      <alignment horizontal="right" vertical="center"/>
      <protection/>
    </xf>
    <xf numFmtId="178" fontId="8" fillId="0" borderId="14" xfId="0" applyNumberFormat="1" applyFont="1" applyBorder="1" applyAlignment="1" applyProtection="1">
      <alignment horizontal="right" vertical="center"/>
      <protection/>
    </xf>
    <xf numFmtId="178" fontId="8" fillId="0" borderId="72" xfId="0" applyNumberFormat="1" applyFont="1" applyBorder="1" applyAlignment="1" applyProtection="1">
      <alignment horizontal="right" vertical="center"/>
      <protection/>
    </xf>
    <xf numFmtId="178" fontId="8" fillId="0" borderId="21" xfId="0" applyNumberFormat="1" applyFont="1" applyBorder="1" applyAlignment="1" applyProtection="1">
      <alignment horizontal="right" vertical="center"/>
      <protection/>
    </xf>
    <xf numFmtId="178" fontId="8" fillId="0" borderId="59" xfId="0" applyNumberFormat="1" applyFont="1" applyBorder="1" applyAlignment="1" applyProtection="1">
      <alignment horizontal="right" vertical="center"/>
      <protection/>
    </xf>
    <xf numFmtId="179" fontId="8" fillId="0" borderId="11" xfId="0" applyNumberFormat="1" applyFont="1" applyBorder="1" applyAlignment="1" applyProtection="1">
      <alignment horizontal="right" vertical="center"/>
      <protection/>
    </xf>
    <xf numFmtId="178" fontId="8" fillId="0" borderId="31" xfId="0" applyNumberFormat="1" applyFont="1" applyFill="1" applyBorder="1" applyAlignment="1" applyProtection="1">
      <alignment horizontal="right" vertical="center"/>
      <protection/>
    </xf>
    <xf numFmtId="178" fontId="8" fillId="0" borderId="8" xfId="0" applyNumberFormat="1" applyFont="1" applyFill="1" applyBorder="1" applyAlignment="1" applyProtection="1">
      <alignment horizontal="right" vertical="center"/>
      <protection/>
    </xf>
    <xf numFmtId="178" fontId="8" fillId="0" borderId="40" xfId="0" applyNumberFormat="1" applyFont="1" applyBorder="1" applyAlignment="1" applyProtection="1">
      <alignment horizontal="right" vertical="center"/>
      <protection/>
    </xf>
    <xf numFmtId="178" fontId="8" fillId="0" borderId="1" xfId="0" applyNumberFormat="1" applyFont="1" applyBorder="1" applyAlignment="1" applyProtection="1">
      <alignment horizontal="right" vertical="center"/>
      <protection/>
    </xf>
    <xf numFmtId="178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75" xfId="0" applyNumberFormat="1" applyFont="1" applyBorder="1" applyAlignment="1" applyProtection="1">
      <alignment horizontal="right" vertical="center"/>
      <protection/>
    </xf>
    <xf numFmtId="178" fontId="8" fillId="0" borderId="23" xfId="0" applyNumberFormat="1" applyFont="1" applyBorder="1" applyAlignment="1" applyProtection="1">
      <alignment horizontal="right" vertical="center"/>
      <protection/>
    </xf>
    <xf numFmtId="178" fontId="8" fillId="0" borderId="30" xfId="0" applyNumberFormat="1" applyFont="1" applyBorder="1" applyAlignment="1" applyProtection="1">
      <alignment horizontal="right" vertical="center"/>
      <protection/>
    </xf>
    <xf numFmtId="179" fontId="8" fillId="0" borderId="7" xfId="0" applyNumberFormat="1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left"/>
      <protection locked="0"/>
    </xf>
    <xf numFmtId="37" fontId="8" fillId="0" borderId="55" xfId="0" applyFont="1" applyBorder="1" applyAlignment="1" applyProtection="1">
      <alignment vertical="center"/>
      <protection locked="0"/>
    </xf>
    <xf numFmtId="37" fontId="8" fillId="0" borderId="56" xfId="0" applyFont="1" applyBorder="1" applyAlignment="1" applyProtection="1">
      <alignment horizontal="center" vertical="center"/>
      <protection locked="0"/>
    </xf>
    <xf numFmtId="37" fontId="8" fillId="0" borderId="40" xfId="0" applyFont="1" applyBorder="1" applyAlignment="1" applyProtection="1">
      <alignment horizontal="center" vertical="center"/>
      <protection locked="0"/>
    </xf>
    <xf numFmtId="37" fontId="8" fillId="0" borderId="76" xfId="0" applyFont="1" applyBorder="1" applyAlignment="1" applyProtection="1">
      <alignment vertical="center"/>
      <protection locked="0"/>
    </xf>
    <xf numFmtId="37" fontId="10" fillId="2" borderId="40" xfId="0" applyFont="1" applyFill="1" applyBorder="1" applyAlignment="1" applyProtection="1">
      <alignment vertical="center"/>
      <protection locked="0"/>
    </xf>
    <xf numFmtId="37" fontId="10" fillId="2" borderId="38" xfId="0" applyFont="1" applyFill="1" applyBorder="1" applyAlignment="1" applyProtection="1">
      <alignment vertical="center"/>
      <protection locked="0"/>
    </xf>
    <xf numFmtId="37" fontId="8" fillId="0" borderId="38" xfId="0" applyFont="1" applyBorder="1" applyAlignment="1" applyProtection="1">
      <alignment vertical="center"/>
      <protection locked="0"/>
    </xf>
    <xf numFmtId="37" fontId="10" fillId="2" borderId="41" xfId="0" applyFont="1" applyFill="1" applyBorder="1" applyAlignment="1" applyProtection="1">
      <alignment vertical="center"/>
      <protection locked="0"/>
    </xf>
    <xf numFmtId="37" fontId="8" fillId="0" borderId="31" xfId="0" applyFont="1" applyBorder="1" applyAlignment="1" applyProtection="1">
      <alignment vertical="center"/>
      <protection locked="0"/>
    </xf>
    <xf numFmtId="37" fontId="8" fillId="0" borderId="32" xfId="0" applyFont="1" applyBorder="1" applyAlignment="1" applyProtection="1">
      <alignment vertical="center"/>
      <protection locked="0"/>
    </xf>
    <xf numFmtId="37" fontId="10" fillId="2" borderId="41" xfId="0" applyFont="1" applyFill="1" applyBorder="1" applyAlignment="1" applyProtection="1">
      <alignment vertical="center" shrinkToFit="1"/>
      <protection locked="0"/>
    </xf>
    <xf numFmtId="37" fontId="8" fillId="0" borderId="40" xfId="0" applyFont="1" applyBorder="1" applyAlignment="1" applyProtection="1">
      <alignment vertical="center"/>
      <protection locked="0"/>
    </xf>
    <xf numFmtId="37" fontId="0" fillId="0" borderId="0" xfId="0" applyBorder="1" applyAlignment="1" applyProtection="1">
      <alignment vertical="center"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Alignment="1" applyProtection="1">
      <alignment/>
      <protection locked="0"/>
    </xf>
    <xf numFmtId="176" fontId="8" fillId="0" borderId="50" xfId="0" applyNumberFormat="1" applyFont="1" applyBorder="1" applyAlignment="1" applyProtection="1">
      <alignment horizontal="center" vertical="center"/>
      <protection/>
    </xf>
    <xf numFmtId="176" fontId="8" fillId="0" borderId="77" xfId="0" applyNumberFormat="1" applyFont="1" applyBorder="1" applyAlignment="1" applyProtection="1">
      <alignment horizontal="right" vertical="center"/>
      <protection locked="0"/>
    </xf>
    <xf numFmtId="176" fontId="8" fillId="0" borderId="65" xfId="0" applyNumberFormat="1" applyFont="1" applyFill="1" applyBorder="1" applyAlignment="1" applyProtection="1">
      <alignment horizontal="right" vertical="center"/>
      <protection locked="0"/>
    </xf>
    <xf numFmtId="176" fontId="8" fillId="0" borderId="64" xfId="0" applyNumberFormat="1" applyFont="1" applyBorder="1" applyAlignment="1" applyProtection="1" quotePrefix="1">
      <alignment horizontal="center" vertical="center"/>
      <protection/>
    </xf>
    <xf numFmtId="37" fontId="9" fillId="0" borderId="67" xfId="0" applyFont="1" applyBorder="1" applyAlignment="1" applyProtection="1" quotePrefix="1">
      <alignment horizontal="center" vertical="center"/>
      <protection/>
    </xf>
    <xf numFmtId="37" fontId="9" fillId="0" borderId="78" xfId="0" applyFont="1" applyFill="1" applyBorder="1" applyAlignment="1" applyProtection="1">
      <alignment horizontal="center" vertical="center"/>
      <protection/>
    </xf>
    <xf numFmtId="37" fontId="9" fillId="0" borderId="61" xfId="0" applyFont="1" applyFill="1" applyBorder="1" applyAlignment="1" applyProtection="1">
      <alignment horizontal="center" vertical="center"/>
      <protection/>
    </xf>
    <xf numFmtId="37" fontId="9" fillId="0" borderId="19" xfId="0" applyFont="1" applyFill="1" applyBorder="1" applyAlignment="1" applyProtection="1">
      <alignment horizontal="center" vertical="center"/>
      <protection/>
    </xf>
    <xf numFmtId="178" fontId="8" fillId="0" borderId="67" xfId="0" applyNumberFormat="1" applyFont="1" applyBorder="1" applyAlignment="1" applyProtection="1" quotePrefix="1">
      <alignment horizontal="center" vertical="center"/>
      <protection/>
    </xf>
    <xf numFmtId="176" fontId="8" fillId="0" borderId="79" xfId="0" applyNumberFormat="1" applyFont="1" applyBorder="1" applyAlignment="1" applyProtection="1">
      <alignment horizontal="right" vertical="center"/>
      <protection locked="0"/>
    </xf>
    <xf numFmtId="176" fontId="8" fillId="0" borderId="80" xfId="0" applyNumberFormat="1" applyFont="1" applyBorder="1" applyAlignment="1" applyProtection="1">
      <alignment horizontal="right" vertical="center"/>
      <protection/>
    </xf>
    <xf numFmtId="176" fontId="8" fillId="0" borderId="81" xfId="0" applyNumberFormat="1" applyFont="1" applyBorder="1" applyAlignment="1" applyProtection="1">
      <alignment horizontal="right" vertical="center"/>
      <protection locked="0"/>
    </xf>
    <xf numFmtId="176" fontId="8" fillId="0" borderId="82" xfId="0" applyNumberFormat="1" applyFont="1" applyBorder="1" applyAlignment="1" applyProtection="1">
      <alignment horizontal="right" vertical="center"/>
      <protection locked="0"/>
    </xf>
    <xf numFmtId="176" fontId="8" fillId="0" borderId="83" xfId="0" applyNumberFormat="1" applyFont="1" applyBorder="1" applyAlignment="1" applyProtection="1">
      <alignment horizontal="right" vertical="center"/>
      <protection locked="0"/>
    </xf>
    <xf numFmtId="176" fontId="10" fillId="2" borderId="84" xfId="0" applyNumberFormat="1" applyFont="1" applyFill="1" applyBorder="1" applyAlignment="1" applyProtection="1">
      <alignment horizontal="right" vertical="center"/>
      <protection/>
    </xf>
    <xf numFmtId="37" fontId="8" fillId="0" borderId="56" xfId="0" applyFont="1" applyBorder="1" applyAlignment="1" applyProtection="1">
      <alignment horizontal="right" vertical="center"/>
      <protection/>
    </xf>
    <xf numFmtId="176" fontId="8" fillId="0" borderId="85" xfId="0" applyNumberFormat="1" applyFont="1" applyBorder="1" applyAlignment="1" applyProtection="1">
      <alignment horizontal="right" vertical="center"/>
      <protection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176" fontId="8" fillId="0" borderId="86" xfId="0" applyNumberFormat="1" applyFont="1" applyBorder="1" applyAlignment="1" applyProtection="1">
      <alignment horizontal="right" vertical="center"/>
      <protection locked="0"/>
    </xf>
    <xf numFmtId="176" fontId="8" fillId="0" borderId="87" xfId="0" applyNumberFormat="1" applyFont="1" applyBorder="1" applyAlignment="1" applyProtection="1">
      <alignment horizontal="right" vertical="center"/>
      <protection locked="0"/>
    </xf>
    <xf numFmtId="176" fontId="8" fillId="0" borderId="88" xfId="0" applyNumberFormat="1" applyFont="1" applyBorder="1" applyAlignment="1" applyProtection="1">
      <alignment horizontal="right" vertical="center"/>
      <protection locked="0"/>
    </xf>
    <xf numFmtId="176" fontId="8" fillId="0" borderId="89" xfId="0" applyNumberFormat="1" applyFont="1" applyBorder="1" applyAlignment="1" applyProtection="1">
      <alignment horizontal="right" vertical="center"/>
      <protection/>
    </xf>
    <xf numFmtId="37" fontId="8" fillId="0" borderId="90" xfId="0" applyFont="1" applyBorder="1" applyAlignment="1" applyProtection="1">
      <alignment horizontal="right" vertical="center"/>
      <protection/>
    </xf>
    <xf numFmtId="176" fontId="8" fillId="0" borderId="91" xfId="0" applyNumberFormat="1" applyFont="1" applyBorder="1" applyAlignment="1" applyProtection="1">
      <alignment horizontal="right" vertical="center"/>
      <protection/>
    </xf>
    <xf numFmtId="176" fontId="8" fillId="0" borderId="92" xfId="0" applyNumberFormat="1" applyFont="1" applyBorder="1" applyAlignment="1" applyProtection="1">
      <alignment horizontal="right" vertical="center"/>
      <protection locked="0"/>
    </xf>
    <xf numFmtId="176" fontId="8" fillId="0" borderId="93" xfId="0" applyNumberFormat="1" applyFont="1" applyBorder="1" applyAlignment="1" applyProtection="1">
      <alignment horizontal="right" vertical="center"/>
      <protection locked="0"/>
    </xf>
    <xf numFmtId="176" fontId="8" fillId="0" borderId="94" xfId="0" applyNumberFormat="1" applyFont="1" applyBorder="1" applyAlignment="1" applyProtection="1">
      <alignment horizontal="right" vertical="center"/>
      <protection locked="0"/>
    </xf>
    <xf numFmtId="176" fontId="8" fillId="0" borderId="95" xfId="0" applyNumberFormat="1" applyFont="1" applyBorder="1" applyAlignment="1" applyProtection="1">
      <alignment horizontal="right" vertical="center"/>
      <protection locked="0"/>
    </xf>
    <xf numFmtId="176" fontId="8" fillId="0" borderId="96" xfId="0" applyNumberFormat="1" applyFont="1" applyBorder="1" applyAlignment="1" applyProtection="1">
      <alignment horizontal="right" vertical="center"/>
      <protection/>
    </xf>
    <xf numFmtId="176" fontId="8" fillId="0" borderId="3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56" xfId="0" applyNumberFormat="1" applyFont="1" applyBorder="1" applyAlignment="1" applyProtection="1">
      <alignment horizontal="right" vertical="center"/>
      <protection locked="0"/>
    </xf>
    <xf numFmtId="176" fontId="8" fillId="0" borderId="2" xfId="0" applyNumberFormat="1" applyFont="1" applyBorder="1" applyAlignment="1" applyProtection="1">
      <alignment horizontal="right" vertical="center"/>
      <protection locked="0"/>
    </xf>
    <xf numFmtId="37" fontId="8" fillId="0" borderId="85" xfId="0" applyFont="1" applyBorder="1" applyAlignment="1" applyProtection="1">
      <alignment vertical="center"/>
      <protection/>
    </xf>
    <xf numFmtId="176" fontId="8" fillId="0" borderId="97" xfId="0" applyNumberFormat="1" applyFont="1" applyBorder="1" applyAlignment="1" applyProtection="1">
      <alignment horizontal="right" vertical="center"/>
      <protection/>
    </xf>
    <xf numFmtId="176" fontId="8" fillId="0" borderId="98" xfId="0" applyNumberFormat="1" applyFont="1" applyBorder="1" applyAlignment="1" applyProtection="1">
      <alignment horizontal="right" vertical="center"/>
      <protection locked="0"/>
    </xf>
    <xf numFmtId="176" fontId="8" fillId="0" borderId="90" xfId="0" applyNumberFormat="1" applyFont="1" applyBorder="1" applyAlignment="1" applyProtection="1">
      <alignment horizontal="right" vertical="center"/>
      <protection locked="0"/>
    </xf>
    <xf numFmtId="176" fontId="8" fillId="0" borderId="99" xfId="0" applyNumberFormat="1" applyFont="1" applyBorder="1" applyAlignment="1" applyProtection="1">
      <alignment horizontal="right" vertical="center"/>
      <protection locked="0"/>
    </xf>
    <xf numFmtId="37" fontId="8" fillId="0" borderId="90" xfId="0" applyFont="1" applyBorder="1" applyAlignment="1" applyProtection="1">
      <alignment vertical="center"/>
      <protection/>
    </xf>
    <xf numFmtId="178" fontId="8" fillId="0" borderId="56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78" fontId="8" fillId="0" borderId="3" xfId="0" applyNumberFormat="1" applyFont="1" applyBorder="1" applyAlignment="1" applyProtection="1">
      <alignment horizontal="right" vertical="center"/>
      <protection/>
    </xf>
    <xf numFmtId="178" fontId="8" fillId="0" borderId="5" xfId="0" applyNumberFormat="1" applyFont="1" applyBorder="1" applyAlignment="1" applyProtection="1">
      <alignment horizontal="right" vertical="center"/>
      <protection/>
    </xf>
    <xf numFmtId="178" fontId="8" fillId="0" borderId="88" xfId="0" applyNumberFormat="1" applyFont="1" applyBorder="1" applyAlignment="1" applyProtection="1">
      <alignment horizontal="right" vertical="center"/>
      <protection/>
    </xf>
    <xf numFmtId="178" fontId="8" fillId="0" borderId="90" xfId="0" applyNumberFormat="1" applyFont="1" applyBorder="1" applyAlignment="1" applyProtection="1">
      <alignment horizontal="right" vertical="center"/>
      <protection/>
    </xf>
    <xf numFmtId="178" fontId="8" fillId="0" borderId="98" xfId="0" applyNumberFormat="1" applyFont="1" applyBorder="1" applyAlignment="1" applyProtection="1">
      <alignment horizontal="right" vertical="center"/>
      <protection/>
    </xf>
    <xf numFmtId="178" fontId="8" fillId="0" borderId="92" xfId="0" applyNumberFormat="1" applyFont="1" applyBorder="1" applyAlignment="1" applyProtection="1">
      <alignment horizontal="right" vertical="center"/>
      <protection/>
    </xf>
    <xf numFmtId="178" fontId="8" fillId="0" borderId="97" xfId="0" applyNumberFormat="1" applyFont="1" applyBorder="1" applyAlignment="1" applyProtection="1">
      <alignment horizontal="right" vertical="center"/>
      <protection/>
    </xf>
    <xf numFmtId="178" fontId="8" fillId="0" borderId="95" xfId="0" applyNumberFormat="1" applyFont="1" applyBorder="1" applyAlignment="1" applyProtection="1">
      <alignment horizontal="right" vertical="center"/>
      <protection/>
    </xf>
    <xf numFmtId="178" fontId="8" fillId="0" borderId="85" xfId="0" applyNumberFormat="1" applyFont="1" applyBorder="1" applyAlignment="1" applyProtection="1">
      <alignment horizontal="right" vertical="center"/>
      <protection/>
    </xf>
    <xf numFmtId="179" fontId="8" fillId="0" borderId="2" xfId="0" applyNumberFormat="1" applyFont="1" applyBorder="1" applyAlignment="1" applyProtection="1">
      <alignment horizontal="right" vertical="center"/>
      <protection/>
    </xf>
    <xf numFmtId="178" fontId="8" fillId="0" borderId="91" xfId="0" applyNumberFormat="1" applyFont="1" applyBorder="1" applyAlignment="1" applyProtection="1">
      <alignment horizontal="right" vertical="center"/>
      <protection/>
    </xf>
    <xf numFmtId="179" fontId="8" fillId="0" borderId="99" xfId="0" applyNumberFormat="1" applyFont="1" applyBorder="1" applyAlignment="1" applyProtection="1">
      <alignment horizontal="right" vertical="center"/>
      <protection/>
    </xf>
    <xf numFmtId="37" fontId="8" fillId="0" borderId="56" xfId="0" applyFont="1" applyBorder="1" applyAlignment="1" applyProtection="1">
      <alignment vertical="center"/>
      <protection locked="0"/>
    </xf>
    <xf numFmtId="37" fontId="8" fillId="0" borderId="90" xfId="0" applyFont="1" applyBorder="1" applyAlignment="1" applyProtection="1">
      <alignment vertical="center"/>
      <protection locked="0"/>
    </xf>
    <xf numFmtId="37" fontId="10" fillId="2" borderId="38" xfId="0" applyFont="1" applyFill="1" applyBorder="1" applyAlignment="1" applyProtection="1">
      <alignment vertical="center"/>
      <protection/>
    </xf>
    <xf numFmtId="37" fontId="10" fillId="2" borderId="41" xfId="0" applyFont="1" applyFill="1" applyBorder="1" applyAlignment="1" applyProtection="1">
      <alignment vertical="center"/>
      <protection/>
    </xf>
    <xf numFmtId="37" fontId="10" fillId="2" borderId="41" xfId="0" applyFont="1" applyFill="1" applyBorder="1" applyAlignment="1" applyProtection="1">
      <alignment vertical="center" shrinkToFit="1"/>
      <protection/>
    </xf>
    <xf numFmtId="37" fontId="9" fillId="0" borderId="56" xfId="0" applyFont="1" applyBorder="1" applyAlignment="1" applyProtection="1">
      <alignment vertical="center"/>
      <protection/>
    </xf>
    <xf numFmtId="37" fontId="11" fillId="0" borderId="56" xfId="0" applyFont="1" applyBorder="1" applyAlignment="1" applyProtection="1">
      <alignment vertical="center"/>
      <protection/>
    </xf>
    <xf numFmtId="41" fontId="8" fillId="0" borderId="28" xfId="0" applyNumberFormat="1" applyFont="1" applyBorder="1" applyAlignment="1" applyProtection="1">
      <alignment horizontal="right" vertical="center"/>
      <protection/>
    </xf>
    <xf numFmtId="41" fontId="8" fillId="0" borderId="72" xfId="0" applyNumberFormat="1" applyFont="1" applyBorder="1" applyAlignment="1" applyProtection="1">
      <alignment horizontal="right" vertical="center"/>
      <protection/>
    </xf>
    <xf numFmtId="176" fontId="8" fillId="0" borderId="100" xfId="0" applyNumberFormat="1" applyFont="1" applyBorder="1" applyAlignment="1" applyProtection="1">
      <alignment horizontal="right" vertical="center"/>
      <protection/>
    </xf>
    <xf numFmtId="41" fontId="8" fillId="0" borderId="71" xfId="0" applyNumberFormat="1" applyFont="1" applyBorder="1" applyAlignment="1" applyProtection="1">
      <alignment horizontal="right" vertical="center"/>
      <protection/>
    </xf>
    <xf numFmtId="41" fontId="8" fillId="0" borderId="5" xfId="0" applyNumberFormat="1" applyFont="1" applyBorder="1" applyAlignment="1" applyProtection="1">
      <alignment horizontal="right" vertical="center"/>
      <protection/>
    </xf>
    <xf numFmtId="41" fontId="8" fillId="0" borderId="97" xfId="0" applyNumberFormat="1" applyFont="1" applyBorder="1" applyAlignment="1" applyProtection="1">
      <alignment horizontal="right" vertical="center"/>
      <protection/>
    </xf>
    <xf numFmtId="41" fontId="8" fillId="0" borderId="101" xfId="0" applyNumberFormat="1" applyFont="1" applyBorder="1" applyAlignment="1" applyProtection="1">
      <alignment horizontal="right" vertical="center"/>
      <protection/>
    </xf>
    <xf numFmtId="41" fontId="8" fillId="0" borderId="100" xfId="0" applyNumberFormat="1" applyFont="1" applyBorder="1" applyAlignment="1" applyProtection="1">
      <alignment horizontal="right" vertical="center"/>
      <protection/>
    </xf>
    <xf numFmtId="176" fontId="8" fillId="0" borderId="101" xfId="0" applyNumberFormat="1" applyFont="1" applyBorder="1" applyAlignment="1" applyProtection="1">
      <alignment horizontal="right" vertical="center"/>
      <protection/>
    </xf>
    <xf numFmtId="176" fontId="8" fillId="0" borderId="102" xfId="0" applyNumberFormat="1" applyFont="1" applyBorder="1" applyAlignment="1" applyProtection="1">
      <alignment horizontal="right" vertical="center"/>
      <protection/>
    </xf>
    <xf numFmtId="176" fontId="8" fillId="0" borderId="103" xfId="0" applyNumberFormat="1" applyFont="1" applyBorder="1" applyAlignment="1" applyProtection="1">
      <alignment horizontal="right" vertical="center"/>
      <protection/>
    </xf>
    <xf numFmtId="176" fontId="8" fillId="0" borderId="5" xfId="0" applyNumberFormat="1" applyFont="1" applyFill="1" applyBorder="1" applyAlignment="1" applyProtection="1">
      <alignment horizontal="right" vertical="center"/>
      <protection locked="0"/>
    </xf>
    <xf numFmtId="176" fontId="8" fillId="0" borderId="14" xfId="0" applyNumberFormat="1" applyFont="1" applyFill="1" applyBorder="1" applyAlignment="1" applyProtection="1">
      <alignment horizontal="right" vertical="center"/>
      <protection locked="0"/>
    </xf>
    <xf numFmtId="176" fontId="9" fillId="0" borderId="62" xfId="0" applyNumberFormat="1" applyFont="1" applyFill="1" applyBorder="1" applyAlignment="1" applyProtection="1">
      <alignment horizontal="right" vertical="center"/>
      <protection locked="0"/>
    </xf>
    <xf numFmtId="176" fontId="8" fillId="0" borderId="24" xfId="0" applyNumberFormat="1" applyFont="1" applyFill="1" applyBorder="1" applyAlignment="1" applyProtection="1">
      <alignment horizontal="right" vertical="center"/>
      <protection locked="0"/>
    </xf>
    <xf numFmtId="176" fontId="8" fillId="0" borderId="25" xfId="0" applyNumberFormat="1" applyFont="1" applyFill="1" applyBorder="1" applyAlignment="1" applyProtection="1">
      <alignment horizontal="right" vertical="center"/>
      <protection locked="0"/>
    </xf>
    <xf numFmtId="176" fontId="8" fillId="0" borderId="18" xfId="0" applyNumberFormat="1" applyFont="1" applyFill="1" applyBorder="1" applyAlignment="1" applyProtection="1">
      <alignment horizontal="right" vertical="center"/>
      <protection locked="0"/>
    </xf>
    <xf numFmtId="176" fontId="8" fillId="0" borderId="3" xfId="0" applyNumberFormat="1" applyFont="1" applyFill="1" applyBorder="1" applyAlignment="1" applyProtection="1">
      <alignment horizontal="right" vertical="center"/>
      <protection locked="0"/>
    </xf>
    <xf numFmtId="176" fontId="8" fillId="0" borderId="86" xfId="0" applyNumberFormat="1" applyFont="1" applyFill="1" applyBorder="1" applyAlignment="1" applyProtection="1">
      <alignment horizontal="right" vertical="center"/>
      <protection locked="0"/>
    </xf>
    <xf numFmtId="37" fontId="9" fillId="0" borderId="61" xfId="0" applyFont="1" applyBorder="1" applyAlignment="1" applyProtection="1">
      <alignment horizontal="center" vertical="center"/>
      <protection/>
    </xf>
    <xf numFmtId="176" fontId="8" fillId="0" borderId="27" xfId="0" applyNumberFormat="1" applyFont="1" applyBorder="1" applyAlignment="1" applyProtection="1">
      <alignment horizontal="center" vertical="center"/>
      <protection/>
    </xf>
    <xf numFmtId="176" fontId="8" fillId="0" borderId="104" xfId="0" applyNumberFormat="1" applyFont="1" applyBorder="1" applyAlignment="1" applyProtection="1">
      <alignment horizontal="center" vertical="center" wrapText="1"/>
      <protection/>
    </xf>
    <xf numFmtId="37" fontId="9" fillId="0" borderId="3" xfId="0" applyFont="1" applyBorder="1" applyAlignment="1" applyProtection="1">
      <alignment horizontal="center" vertical="center"/>
      <protection/>
    </xf>
    <xf numFmtId="37" fontId="9" fillId="0" borderId="15" xfId="0" applyFont="1" applyBorder="1" applyAlignment="1" applyProtection="1">
      <alignment horizontal="center" vertical="center"/>
      <protection/>
    </xf>
    <xf numFmtId="176" fontId="8" fillId="0" borderId="69" xfId="0" applyNumberFormat="1" applyFont="1" applyBorder="1" applyAlignment="1" applyProtection="1">
      <alignment horizontal="center" vertical="center"/>
      <protection/>
    </xf>
    <xf numFmtId="37" fontId="9" fillId="0" borderId="30" xfId="0" applyFont="1" applyBorder="1" applyAlignment="1" applyProtection="1">
      <alignment horizontal="center" vertical="center"/>
      <protection/>
    </xf>
    <xf numFmtId="176" fontId="8" fillId="0" borderId="54" xfId="0" applyNumberFormat="1" applyFont="1" applyBorder="1" applyAlignment="1" applyProtection="1">
      <alignment horizontal="center" vertical="center"/>
      <protection/>
    </xf>
    <xf numFmtId="176" fontId="8" fillId="0" borderId="105" xfId="0" applyNumberFormat="1" applyFont="1" applyBorder="1" applyAlignment="1" applyProtection="1">
      <alignment horizontal="center" vertical="center"/>
      <protection/>
    </xf>
    <xf numFmtId="176" fontId="8" fillId="0" borderId="106" xfId="0" applyNumberFormat="1" applyFont="1" applyBorder="1" applyAlignment="1" applyProtection="1">
      <alignment horizontal="center" vertical="center"/>
      <protection/>
    </xf>
    <xf numFmtId="176" fontId="8" fillId="0" borderId="107" xfId="0" applyNumberFormat="1" applyFont="1" applyBorder="1" applyAlignment="1" applyProtection="1">
      <alignment horizontal="center" vertical="center"/>
      <protection/>
    </xf>
    <xf numFmtId="176" fontId="8" fillId="0" borderId="50" xfId="0" applyNumberFormat="1" applyFont="1" applyBorder="1" applyAlignment="1" applyProtection="1">
      <alignment horizontal="center" vertical="center"/>
      <protection/>
    </xf>
    <xf numFmtId="176" fontId="8" fillId="0" borderId="64" xfId="0" applyNumberFormat="1" applyFont="1" applyBorder="1" applyAlignment="1" applyProtection="1">
      <alignment horizontal="center" vertical="center" wrapText="1"/>
      <protection/>
    </xf>
    <xf numFmtId="37" fontId="0" fillId="0" borderId="67" xfId="0" applyBorder="1" applyAlignment="1">
      <alignment horizontal="center" vertical="center" wrapText="1"/>
    </xf>
    <xf numFmtId="176" fontId="8" fillId="0" borderId="106" xfId="0" applyNumberFormat="1" applyFont="1" applyBorder="1" applyAlignment="1" applyProtection="1" quotePrefix="1">
      <alignment horizontal="center" vertical="center"/>
      <protection/>
    </xf>
    <xf numFmtId="176" fontId="8" fillId="0" borderId="108" xfId="0" applyNumberFormat="1" applyFont="1" applyBorder="1" applyAlignment="1" applyProtection="1">
      <alignment horizontal="center" vertical="center"/>
      <protection/>
    </xf>
    <xf numFmtId="37" fontId="9" fillId="0" borderId="23" xfId="0" applyFont="1" applyBorder="1" applyAlignment="1" applyProtection="1">
      <alignment horizontal="center" vertical="center"/>
      <protection/>
    </xf>
    <xf numFmtId="176" fontId="8" fillId="0" borderId="106" xfId="0" applyNumberFormat="1" applyFont="1" applyBorder="1" applyAlignment="1" applyProtection="1">
      <alignment vertical="center"/>
      <protection/>
    </xf>
    <xf numFmtId="176" fontId="8" fillId="0" borderId="107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horizontal="center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8" fontId="8" fillId="0" borderId="75" xfId="0" applyNumberFormat="1" applyFont="1" applyBorder="1" applyAlignment="1" applyProtection="1" quotePrefix="1">
      <alignment horizontal="center" vertical="center"/>
      <protection/>
    </xf>
    <xf numFmtId="37" fontId="0" fillId="0" borderId="1" xfId="0" applyBorder="1" applyAlignment="1">
      <alignment horizontal="center" vertical="center"/>
    </xf>
    <xf numFmtId="178" fontId="8" fillId="0" borderId="109" xfId="0" applyNumberFormat="1" applyFont="1" applyBorder="1" applyAlignment="1" applyProtection="1">
      <alignment horizontal="center" vertical="center" wrapText="1"/>
      <protection/>
    </xf>
    <xf numFmtId="178" fontId="0" fillId="0" borderId="2" xfId="0" applyNumberFormat="1" applyBorder="1" applyAlignment="1" applyProtection="1">
      <alignment horizontal="center" vertical="center"/>
      <protection/>
    </xf>
    <xf numFmtId="178" fontId="8" fillId="0" borderId="110" xfId="0" applyNumberFormat="1" applyFont="1" applyBorder="1" applyAlignment="1" applyProtection="1">
      <alignment horizontal="center" vertical="center"/>
      <protection/>
    </xf>
    <xf numFmtId="178" fontId="0" fillId="0" borderId="111" xfId="0" applyNumberFormat="1" applyBorder="1" applyAlignment="1" applyProtection="1">
      <alignment horizontal="center" vertical="center"/>
      <protection/>
    </xf>
    <xf numFmtId="178" fontId="8" fillId="0" borderId="109" xfId="0" applyNumberFormat="1" applyFont="1" applyBorder="1" applyAlignment="1" applyProtection="1">
      <alignment horizontal="center" vertical="center"/>
      <protection/>
    </xf>
    <xf numFmtId="178" fontId="8" fillId="0" borderId="112" xfId="0" applyNumberFormat="1" applyFont="1" applyBorder="1" applyAlignment="1" applyProtection="1">
      <alignment horizontal="center" vertical="center" wrapText="1"/>
      <protection/>
    </xf>
    <xf numFmtId="178" fontId="0" fillId="0" borderId="5" xfId="0" applyNumberFormat="1" applyBorder="1" applyAlignment="1" applyProtection="1">
      <alignment horizontal="center" vertical="center"/>
      <protection/>
    </xf>
    <xf numFmtId="178" fontId="8" fillId="0" borderId="110" xfId="0" applyNumberFormat="1" applyFont="1" applyBorder="1" applyAlignment="1" applyProtection="1">
      <alignment horizontal="center" vertical="center" wrapText="1"/>
      <protection/>
    </xf>
    <xf numFmtId="178" fontId="8" fillId="0" borderId="55" xfId="0" applyNumberFormat="1" applyFont="1" applyBorder="1" applyAlignment="1" applyProtection="1">
      <alignment horizontal="center" vertical="center" wrapText="1"/>
      <protection/>
    </xf>
    <xf numFmtId="178" fontId="8" fillId="0" borderId="56" xfId="0" applyNumberFormat="1" applyFont="1" applyBorder="1" applyAlignment="1" applyProtection="1">
      <alignment horizontal="center" vertical="center" wrapText="1"/>
      <protection/>
    </xf>
    <xf numFmtId="178" fontId="8" fillId="0" borderId="40" xfId="0" applyNumberFormat="1" applyFont="1" applyBorder="1" applyAlignment="1" applyProtection="1">
      <alignment horizontal="center" vertical="center" wrapText="1"/>
      <protection/>
    </xf>
    <xf numFmtId="179" fontId="8" fillId="0" borderId="113" xfId="0" applyNumberFormat="1" applyFont="1" applyBorder="1" applyAlignment="1" applyProtection="1">
      <alignment horizontal="center" vertical="center" wrapText="1"/>
      <protection/>
    </xf>
    <xf numFmtId="179" fontId="8" fillId="0" borderId="89" xfId="0" applyNumberFormat="1" applyFont="1" applyBorder="1" applyAlignment="1" applyProtection="1">
      <alignment horizontal="center" vertical="center" wrapText="1"/>
      <protection/>
    </xf>
    <xf numFmtId="179" fontId="8" fillId="0" borderId="37" xfId="0" applyNumberFormat="1" applyFont="1" applyBorder="1" applyAlignment="1" applyProtection="1">
      <alignment horizontal="center" vertical="center" wrapText="1"/>
      <protection/>
    </xf>
    <xf numFmtId="178" fontId="8" fillId="0" borderId="56" xfId="0" applyNumberFormat="1" applyFont="1" applyBorder="1" applyAlignment="1" applyProtection="1">
      <alignment horizontal="center" vertical="center"/>
      <protection/>
    </xf>
    <xf numFmtId="178" fontId="8" fillId="0" borderId="40" xfId="0" applyNumberFormat="1" applyFont="1" applyBorder="1" applyAlignment="1" applyProtection="1">
      <alignment horizontal="center" vertical="center"/>
      <protection/>
    </xf>
    <xf numFmtId="178" fontId="9" fillId="0" borderId="1" xfId="0" applyNumberFormat="1" applyFont="1" applyBorder="1" applyAlignment="1" applyProtection="1" quotePrefix="1">
      <alignment horizontal="center" vertical="center"/>
      <protection/>
    </xf>
    <xf numFmtId="178" fontId="9" fillId="0" borderId="1" xfId="0" applyNumberFormat="1" applyFont="1" applyBorder="1" applyAlignment="1" applyProtection="1">
      <alignment horizontal="center" vertical="center"/>
      <protection/>
    </xf>
    <xf numFmtId="178" fontId="8" fillId="0" borderId="113" xfId="0" applyNumberFormat="1" applyFont="1" applyBorder="1" applyAlignment="1" applyProtection="1">
      <alignment horizontal="center" vertical="center"/>
      <protection/>
    </xf>
    <xf numFmtId="178" fontId="8" fillId="0" borderId="89" xfId="0" applyNumberFormat="1" applyFont="1" applyBorder="1" applyAlignment="1" applyProtection="1">
      <alignment horizontal="center" vertical="center"/>
      <protection/>
    </xf>
    <xf numFmtId="178" fontId="8" fillId="0" borderId="60" xfId="0" applyNumberFormat="1" applyFont="1" applyBorder="1" applyAlignment="1" applyProtection="1">
      <alignment horizontal="center" vertical="center" wrapText="1"/>
      <protection/>
    </xf>
    <xf numFmtId="178" fontId="8" fillId="0" borderId="0" xfId="0" applyNumberFormat="1" applyFont="1" applyBorder="1" applyAlignment="1" applyProtection="1">
      <alignment horizontal="center" vertical="center" wrapText="1"/>
      <protection/>
    </xf>
    <xf numFmtId="178" fontId="8" fillId="0" borderId="1" xfId="0" applyNumberFormat="1" applyFont="1" applyBorder="1" applyAlignment="1" applyProtection="1">
      <alignment horizontal="center" vertical="center"/>
      <protection/>
    </xf>
    <xf numFmtId="178" fontId="8" fillId="0" borderId="7" xfId="0" applyNumberFormat="1" applyFont="1" applyBorder="1" applyAlignment="1" applyProtection="1">
      <alignment horizontal="center" vertical="center"/>
      <protection/>
    </xf>
    <xf numFmtId="178" fontId="8" fillId="0" borderId="11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5"/>
  <sheetViews>
    <sheetView showGridLines="0" tabSelected="1" zoomScale="85" zoomScaleNormal="85" zoomScaleSheetLayoutView="2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8" sqref="I17:I18"/>
    </sheetView>
  </sheetViews>
  <sheetFormatPr defaultColWidth="10.66015625" defaultRowHeight="18"/>
  <cols>
    <col min="1" max="1" width="12.16015625" style="1" customWidth="1"/>
    <col min="2" max="2" width="9.33203125" style="13" bestFit="1" customWidth="1"/>
    <col min="3" max="5" width="7.91015625" style="13" customWidth="1"/>
    <col min="6" max="6" width="9.33203125" style="13" bestFit="1" customWidth="1"/>
    <col min="7" max="8" width="7.91015625" style="13" customWidth="1"/>
    <col min="9" max="11" width="6.58203125" style="13" customWidth="1"/>
    <col min="12" max="12" width="7.91015625" style="13" customWidth="1"/>
    <col min="13" max="14" width="3.83203125" style="13" customWidth="1"/>
    <col min="15" max="19" width="7.91015625" style="13" customWidth="1"/>
    <col min="20" max="20" width="8.66015625" style="13" customWidth="1"/>
    <col min="21" max="23" width="7.91015625" style="13" customWidth="1"/>
    <col min="24" max="24" width="12.16015625" style="122" customWidth="1"/>
    <col min="25" max="25" width="0.8359375" style="1" customWidth="1"/>
    <col min="26" max="16384" width="10.66015625" style="1" customWidth="1"/>
  </cols>
  <sheetData>
    <row r="1" spans="1:26" s="88" customFormat="1" ht="27.75" customHeight="1" thickBot="1">
      <c r="A1" s="124" t="s">
        <v>42</v>
      </c>
      <c r="B1" s="5"/>
      <c r="C1" s="5"/>
      <c r="D1" s="5"/>
      <c r="E1" s="5"/>
      <c r="F1" s="86"/>
      <c r="G1" s="86"/>
      <c r="H1" s="86"/>
      <c r="I1" s="40" t="s">
        <v>0</v>
      </c>
      <c r="J1" s="86"/>
      <c r="K1" s="123" t="s">
        <v>97</v>
      </c>
      <c r="L1" s="5"/>
      <c r="M1" s="7"/>
      <c r="N1" s="7"/>
      <c r="O1" s="86"/>
      <c r="P1" s="5"/>
      <c r="Q1" s="86"/>
      <c r="R1" s="86"/>
      <c r="S1" s="6"/>
      <c r="T1" s="86"/>
      <c r="U1" s="40"/>
      <c r="V1" s="86"/>
      <c r="W1" s="40" t="s">
        <v>1</v>
      </c>
      <c r="X1" s="33" t="str">
        <f>K1</f>
        <v>平成２３年</v>
      </c>
      <c r="Y1" s="87"/>
      <c r="Z1" s="4"/>
    </row>
    <row r="2" spans="1:26" s="91" customFormat="1" ht="18" customHeight="1">
      <c r="A2" s="89"/>
      <c r="B2" s="339" t="s">
        <v>45</v>
      </c>
      <c r="C2" s="340"/>
      <c r="D2" s="340"/>
      <c r="E2" s="341"/>
      <c r="F2" s="339" t="s">
        <v>46</v>
      </c>
      <c r="G2" s="340"/>
      <c r="H2" s="341"/>
      <c r="I2" s="345" t="s">
        <v>55</v>
      </c>
      <c r="J2" s="340"/>
      <c r="K2" s="340"/>
      <c r="L2" s="341"/>
      <c r="M2" s="11"/>
      <c r="N2" s="12"/>
      <c r="O2" s="333" t="s">
        <v>96</v>
      </c>
      <c r="P2" s="339" t="s">
        <v>47</v>
      </c>
      <c r="Q2" s="340"/>
      <c r="R2" s="341"/>
      <c r="S2" s="339" t="s">
        <v>48</v>
      </c>
      <c r="T2" s="348"/>
      <c r="U2" s="349"/>
      <c r="V2" s="146"/>
      <c r="W2" s="143"/>
      <c r="X2" s="89"/>
      <c r="Y2" s="90"/>
      <c r="Z2" s="3"/>
    </row>
    <row r="3" spans="1:26" s="91" customFormat="1" ht="18" customHeight="1">
      <c r="A3" s="92"/>
      <c r="B3" s="336" t="s">
        <v>2</v>
      </c>
      <c r="C3" s="252"/>
      <c r="D3" s="252"/>
      <c r="E3" s="255" t="s">
        <v>70</v>
      </c>
      <c r="F3" s="338" t="s">
        <v>2</v>
      </c>
      <c r="G3" s="346" t="s">
        <v>3</v>
      </c>
      <c r="H3" s="332" t="s">
        <v>4</v>
      </c>
      <c r="I3" s="342" t="s">
        <v>53</v>
      </c>
      <c r="J3" s="342"/>
      <c r="K3" s="342"/>
      <c r="L3" s="343" t="s">
        <v>54</v>
      </c>
      <c r="M3" s="38"/>
      <c r="N3" s="8"/>
      <c r="O3" s="334"/>
      <c r="P3" s="338" t="s">
        <v>2</v>
      </c>
      <c r="Q3" s="351" t="s">
        <v>10</v>
      </c>
      <c r="R3" s="332" t="s">
        <v>11</v>
      </c>
      <c r="S3" s="338" t="s">
        <v>2</v>
      </c>
      <c r="T3" s="9" t="s">
        <v>5</v>
      </c>
      <c r="U3" s="37" t="s">
        <v>6</v>
      </c>
      <c r="V3" s="147" t="s">
        <v>7</v>
      </c>
      <c r="W3" s="38" t="s">
        <v>8</v>
      </c>
      <c r="X3" s="92"/>
      <c r="Y3" s="90"/>
      <c r="Z3" s="3"/>
    </row>
    <row r="4" spans="1:26" s="91" customFormat="1" ht="18" customHeight="1" thickBot="1">
      <c r="A4" s="93"/>
      <c r="B4" s="337"/>
      <c r="C4" s="128" t="s">
        <v>51</v>
      </c>
      <c r="D4" s="129" t="s">
        <v>52</v>
      </c>
      <c r="E4" s="256" t="s">
        <v>71</v>
      </c>
      <c r="F4" s="337"/>
      <c r="G4" s="331"/>
      <c r="H4" s="347"/>
      <c r="I4" s="257" t="s">
        <v>50</v>
      </c>
      <c r="J4" s="258" t="s">
        <v>51</v>
      </c>
      <c r="K4" s="259" t="s">
        <v>52</v>
      </c>
      <c r="L4" s="344"/>
      <c r="M4" s="127"/>
      <c r="N4" s="12"/>
      <c r="O4" s="335"/>
      <c r="P4" s="350"/>
      <c r="Q4" s="352"/>
      <c r="R4" s="353"/>
      <c r="S4" s="350"/>
      <c r="T4" s="94" t="s">
        <v>12</v>
      </c>
      <c r="U4" s="145" t="s">
        <v>49</v>
      </c>
      <c r="V4" s="148"/>
      <c r="W4" s="144"/>
      <c r="X4" s="93"/>
      <c r="Y4" s="90"/>
      <c r="Z4" s="3"/>
    </row>
    <row r="5" spans="1:26" s="91" customFormat="1" ht="24" customHeight="1">
      <c r="A5" s="51" t="s">
        <v>9</v>
      </c>
      <c r="B5" s="106">
        <v>1050806</v>
      </c>
      <c r="C5" s="21">
        <v>538271</v>
      </c>
      <c r="D5" s="25">
        <v>512535</v>
      </c>
      <c r="E5" s="325">
        <v>100378</v>
      </c>
      <c r="F5" s="106">
        <v>1253066</v>
      </c>
      <c r="G5" s="21">
        <v>656540</v>
      </c>
      <c r="H5" s="31">
        <v>596526</v>
      </c>
      <c r="I5" s="46">
        <v>2463</v>
      </c>
      <c r="J5" s="21">
        <v>1269</v>
      </c>
      <c r="K5" s="25">
        <v>1194</v>
      </c>
      <c r="L5" s="130">
        <v>1147</v>
      </c>
      <c r="M5" s="127"/>
      <c r="N5" s="12"/>
      <c r="O5" s="95">
        <f>B5-F5</f>
        <v>-202260</v>
      </c>
      <c r="P5" s="159">
        <v>25751</v>
      </c>
      <c r="Q5" s="21">
        <v>11940</v>
      </c>
      <c r="R5" s="31">
        <v>13811</v>
      </c>
      <c r="S5" s="106">
        <v>4315</v>
      </c>
      <c r="T5" s="10">
        <v>3491</v>
      </c>
      <c r="U5" s="31">
        <v>824</v>
      </c>
      <c r="V5" s="149">
        <v>661895</v>
      </c>
      <c r="W5" s="10">
        <v>235719</v>
      </c>
      <c r="X5" s="41" t="s">
        <v>9</v>
      </c>
      <c r="Y5" s="90"/>
      <c r="Z5" s="96"/>
    </row>
    <row r="6" spans="1:26" s="102" customFormat="1" ht="24" customHeight="1">
      <c r="A6" s="62" t="s">
        <v>13</v>
      </c>
      <c r="B6" s="137">
        <f>C6+D6</f>
        <v>7460</v>
      </c>
      <c r="C6" s="97">
        <f>SUM(C7,C9,C12,C15,C20,C25,C32,C38,C43)</f>
        <v>3750</v>
      </c>
      <c r="D6" s="98">
        <f>SUM(D7,D9,D12,D15,D20,D25,D32,D38,D43)</f>
        <v>3710</v>
      </c>
      <c r="E6" s="131">
        <f>SUM(E7,E9,E12,E15,E20,E25,E32,E38,E43)</f>
        <v>740</v>
      </c>
      <c r="F6" s="137">
        <f>G6+H6</f>
        <v>12310</v>
      </c>
      <c r="G6" s="97">
        <f>SUM(G7,G9,G12,G15,G20,G25,G32,G38,G43)</f>
        <v>6147</v>
      </c>
      <c r="H6" s="138">
        <f>SUM(H7,H9,H12,H15,H20,H25,H32,H38,H43)</f>
        <v>6163</v>
      </c>
      <c r="I6" s="63">
        <f>J6+K6</f>
        <v>23</v>
      </c>
      <c r="J6" s="97">
        <f>SUM(J7,J9,J12,J15,J20,J25,J32,J38,J43)</f>
        <v>13</v>
      </c>
      <c r="K6" s="98">
        <f>SUM(K7,K9,K12,K15,K20,K25,K32,K38,K43)</f>
        <v>10</v>
      </c>
      <c r="L6" s="131">
        <f>SUM(L7,L9,L12,L15,L20,L25,L32,L38,L43)</f>
        <v>15</v>
      </c>
      <c r="M6" s="39"/>
      <c r="N6" s="99"/>
      <c r="O6" s="97">
        <f>SUM(O7,O9,O12,O15,O20,O25,O32,O38,O43)</f>
        <v>-4850</v>
      </c>
      <c r="P6" s="140">
        <f>Q6+R6</f>
        <v>162</v>
      </c>
      <c r="Q6" s="97">
        <f>SUM(Q7,Q9,Q12,Q15,Q20,Q25,Q32,Q38,Q43)</f>
        <v>71</v>
      </c>
      <c r="R6" s="138">
        <f>SUM(R7,R9,R12,R15,R20,R25,R32,R38,R43)</f>
        <v>91</v>
      </c>
      <c r="S6" s="137">
        <f>IF(SUM(T6:U6),SUM(T6:U6),"        -")</f>
        <v>26</v>
      </c>
      <c r="T6" s="64">
        <f>SUM(T7,T9,T12,T15,T20,T25,T32,T38,T43)</f>
        <v>17</v>
      </c>
      <c r="U6" s="138">
        <f>SUM(U7,U9,U12,U15,U20,U25,U32,U38,U43)</f>
        <v>9</v>
      </c>
      <c r="V6" s="150">
        <f>SUM(V7,V9,V12,V15,V20,V25,V32,V38,V43)</f>
        <v>4601</v>
      </c>
      <c r="W6" s="64">
        <f>SUM(W7,W9,W12,W15,W20,W25,W32,W38,W43)</f>
        <v>1890</v>
      </c>
      <c r="X6" s="79" t="s">
        <v>13</v>
      </c>
      <c r="Y6" s="100"/>
      <c r="Z6" s="101"/>
    </row>
    <row r="7" spans="1:26" s="91" customFormat="1" ht="24" customHeight="1">
      <c r="A7" s="73" t="s">
        <v>14</v>
      </c>
      <c r="B7" s="80">
        <f>C7+D7</f>
        <v>3002</v>
      </c>
      <c r="C7" s="75">
        <f>SUM(C8:C8)</f>
        <v>1509</v>
      </c>
      <c r="D7" s="76">
        <f>SUM(D8:D8)</f>
        <v>1493</v>
      </c>
      <c r="E7" s="132">
        <f>SUM(E8:E8)</f>
        <v>320</v>
      </c>
      <c r="F7" s="80">
        <f>G7+H7</f>
        <v>4199</v>
      </c>
      <c r="G7" s="75">
        <f>SUM(G8:G8)</f>
        <v>2146</v>
      </c>
      <c r="H7" s="103">
        <f>SUM(H8:H8)</f>
        <v>2053</v>
      </c>
      <c r="I7" s="74">
        <f>J7+K7</f>
        <v>9</v>
      </c>
      <c r="J7" s="75">
        <f>SUM(J8:J8)</f>
        <v>4</v>
      </c>
      <c r="K7" s="76">
        <f>SUM(K8:K8)</f>
        <v>5</v>
      </c>
      <c r="L7" s="132">
        <f>SUM(L8:L8)</f>
        <v>6</v>
      </c>
      <c r="M7" s="72"/>
      <c r="N7" s="104"/>
      <c r="O7" s="75">
        <f>SUM(O8:O8)</f>
        <v>-1197</v>
      </c>
      <c r="P7" s="141">
        <f>Q7+R7</f>
        <v>77</v>
      </c>
      <c r="Q7" s="75">
        <f>SUM(Q8:Q8)</f>
        <v>30</v>
      </c>
      <c r="R7" s="103">
        <f>SUM(R8:R8)</f>
        <v>47</v>
      </c>
      <c r="S7" s="80">
        <f>IF(SUM(T7:U7),SUM(T7:U7),"        -")</f>
        <v>12</v>
      </c>
      <c r="T7" s="77">
        <f>SUM(T8:T8)</f>
        <v>8</v>
      </c>
      <c r="U7" s="103">
        <f>SUM(U8:U8)</f>
        <v>4</v>
      </c>
      <c r="V7" s="151">
        <f>SUM(V8:V8)</f>
        <v>2004</v>
      </c>
      <c r="W7" s="81">
        <f>SUM(W8:W8)</f>
        <v>758</v>
      </c>
      <c r="X7" s="82" t="s">
        <v>14</v>
      </c>
      <c r="Y7" s="90"/>
      <c r="Z7" s="96"/>
    </row>
    <row r="8" spans="1:26" s="91" customFormat="1" ht="24" customHeight="1">
      <c r="A8" s="52" t="s">
        <v>15</v>
      </c>
      <c r="B8" s="156">
        <v>3002</v>
      </c>
      <c r="C8" s="34">
        <v>1509</v>
      </c>
      <c r="D8" s="35">
        <v>1493</v>
      </c>
      <c r="E8" s="253">
        <v>320</v>
      </c>
      <c r="F8" s="156">
        <v>4199</v>
      </c>
      <c r="G8" s="34">
        <v>2146</v>
      </c>
      <c r="H8" s="36">
        <v>2053</v>
      </c>
      <c r="I8" s="47">
        <v>9</v>
      </c>
      <c r="J8" s="326">
        <v>4</v>
      </c>
      <c r="K8" s="327">
        <v>5</v>
      </c>
      <c r="L8" s="130">
        <v>6</v>
      </c>
      <c r="M8" s="127"/>
      <c r="N8" s="12"/>
      <c r="O8" s="105">
        <f>B8-F8</f>
        <v>-1197</v>
      </c>
      <c r="P8" s="159">
        <f>SUM(Q8:R8)</f>
        <v>77</v>
      </c>
      <c r="Q8" s="21">
        <v>30</v>
      </c>
      <c r="R8" s="31">
        <v>47</v>
      </c>
      <c r="S8" s="106">
        <f>SUM(T8:U8)</f>
        <v>12</v>
      </c>
      <c r="T8" s="10">
        <v>8</v>
      </c>
      <c r="U8" s="31">
        <v>4</v>
      </c>
      <c r="V8" s="149">
        <v>2004</v>
      </c>
      <c r="W8" s="14">
        <v>758</v>
      </c>
      <c r="X8" s="78" t="s">
        <v>15</v>
      </c>
      <c r="Y8" s="90"/>
      <c r="Z8" s="96"/>
    </row>
    <row r="9" spans="1:26" s="91" customFormat="1" ht="24" customHeight="1">
      <c r="A9" s="65" t="s">
        <v>16</v>
      </c>
      <c r="B9" s="139">
        <f>C9+D9</f>
        <v>376</v>
      </c>
      <c r="C9" s="67">
        <f>SUM(C10:C11)</f>
        <v>198</v>
      </c>
      <c r="D9" s="68">
        <f>SUM(D10:D11)</f>
        <v>178</v>
      </c>
      <c r="E9" s="133">
        <f>SUM(E10:E11)</f>
        <v>41</v>
      </c>
      <c r="F9" s="139">
        <f>G9+H9</f>
        <v>947</v>
      </c>
      <c r="G9" s="67">
        <f>SUM(G10:G11)</f>
        <v>470</v>
      </c>
      <c r="H9" s="70">
        <f>SUM(H10:H11)</f>
        <v>477</v>
      </c>
      <c r="I9" s="66">
        <f>IF(SUM(J9:K9)&gt;0,SUM(J9:K9),"        -")</f>
        <v>1</v>
      </c>
      <c r="J9" s="67" t="str">
        <f>IF(SUM(J10:J11)&gt;0,SUM(J10:J11),"        -")</f>
        <v>        -</v>
      </c>
      <c r="K9" s="68">
        <f>IF(SUM(K10:K11)&gt;0,SUM(K10:K11),"        -")</f>
        <v>1</v>
      </c>
      <c r="L9" s="132">
        <f>IF(SUM(L10:L11),SUM(L10:L11),"        -")</f>
        <v>1</v>
      </c>
      <c r="M9" s="127"/>
      <c r="N9" s="12"/>
      <c r="O9" s="67">
        <f>SUM(O10:O11)</f>
        <v>-571</v>
      </c>
      <c r="P9" s="142">
        <f aca="true" t="shared" si="0" ref="P9:U9">IF(SUM(P10:P11),SUM(P10:P11),"        -")</f>
        <v>9</v>
      </c>
      <c r="Q9" s="67">
        <f t="shared" si="0"/>
        <v>6</v>
      </c>
      <c r="R9" s="70">
        <f t="shared" si="0"/>
        <v>3</v>
      </c>
      <c r="S9" s="139">
        <f t="shared" si="0"/>
        <v>2</v>
      </c>
      <c r="T9" s="69">
        <f t="shared" si="0"/>
        <v>1</v>
      </c>
      <c r="U9" s="70">
        <f t="shared" si="0"/>
        <v>1</v>
      </c>
      <c r="V9" s="152">
        <f>SUM(V10:V11)</f>
        <v>252</v>
      </c>
      <c r="W9" s="83">
        <f>SUM(W10:W11)</f>
        <v>111</v>
      </c>
      <c r="X9" s="84" t="s">
        <v>16</v>
      </c>
      <c r="Y9" s="90"/>
      <c r="Z9" s="96"/>
    </row>
    <row r="10" spans="1:26" s="91" customFormat="1" ht="24" customHeight="1">
      <c r="A10" s="53" t="s">
        <v>17</v>
      </c>
      <c r="B10" s="108">
        <v>341</v>
      </c>
      <c r="C10" s="22">
        <v>180</v>
      </c>
      <c r="D10" s="26">
        <v>161</v>
      </c>
      <c r="E10" s="134">
        <v>38</v>
      </c>
      <c r="F10" s="108">
        <v>754</v>
      </c>
      <c r="G10" s="22">
        <v>370</v>
      </c>
      <c r="H10" s="29">
        <v>384</v>
      </c>
      <c r="I10" s="48">
        <v>1</v>
      </c>
      <c r="J10" s="59" t="s">
        <v>95</v>
      </c>
      <c r="K10" s="60">
        <v>1</v>
      </c>
      <c r="L10" s="265">
        <v>1</v>
      </c>
      <c r="M10" s="72"/>
      <c r="N10" s="104"/>
      <c r="O10" s="107">
        <f>B10-F10</f>
        <v>-413</v>
      </c>
      <c r="P10" s="108">
        <f>SUM(Q10:R10)</f>
        <v>8</v>
      </c>
      <c r="Q10" s="22">
        <v>5</v>
      </c>
      <c r="R10" s="29">
        <v>3</v>
      </c>
      <c r="S10" s="108">
        <f>SUM(T10:U10)</f>
        <v>2</v>
      </c>
      <c r="T10" s="17">
        <v>1</v>
      </c>
      <c r="U10" s="29">
        <v>1</v>
      </c>
      <c r="V10" s="153">
        <v>211</v>
      </c>
      <c r="W10" s="18">
        <v>93</v>
      </c>
      <c r="X10" s="44" t="s">
        <v>17</v>
      </c>
      <c r="Y10" s="90"/>
      <c r="Z10" s="96"/>
    </row>
    <row r="11" spans="1:26" s="91" customFormat="1" ht="24" customHeight="1">
      <c r="A11" s="54" t="s">
        <v>89</v>
      </c>
      <c r="B11" s="110">
        <v>35</v>
      </c>
      <c r="C11" s="23">
        <v>18</v>
      </c>
      <c r="D11" s="27">
        <v>17</v>
      </c>
      <c r="E11" s="135">
        <v>3</v>
      </c>
      <c r="F11" s="110">
        <v>193</v>
      </c>
      <c r="G11" s="23">
        <v>100</v>
      </c>
      <c r="H11" s="30">
        <v>93</v>
      </c>
      <c r="I11" s="49" t="s">
        <v>95</v>
      </c>
      <c r="J11" s="23" t="s">
        <v>95</v>
      </c>
      <c r="K11" s="27" t="s">
        <v>94</v>
      </c>
      <c r="L11" s="135" t="s">
        <v>95</v>
      </c>
      <c r="M11" s="72"/>
      <c r="N11" s="104"/>
      <c r="O11" s="109">
        <f>B11-F11</f>
        <v>-158</v>
      </c>
      <c r="P11" s="314">
        <f>SUM(Q11:R11)</f>
        <v>1</v>
      </c>
      <c r="Q11" s="23">
        <v>1</v>
      </c>
      <c r="R11" s="30" t="s">
        <v>94</v>
      </c>
      <c r="S11" s="321" t="s">
        <v>94</v>
      </c>
      <c r="T11" s="19" t="s">
        <v>94</v>
      </c>
      <c r="U11" s="30" t="s">
        <v>94</v>
      </c>
      <c r="V11" s="154">
        <v>41</v>
      </c>
      <c r="W11" s="20">
        <v>18</v>
      </c>
      <c r="X11" s="45" t="s">
        <v>91</v>
      </c>
      <c r="Y11" s="90"/>
      <c r="Z11" s="96"/>
    </row>
    <row r="12" spans="1:26" s="91" customFormat="1" ht="24" customHeight="1">
      <c r="A12" s="65" t="s">
        <v>18</v>
      </c>
      <c r="B12" s="139">
        <f>C12+D12</f>
        <v>999</v>
      </c>
      <c r="C12" s="67">
        <f>SUM(C13:C14)</f>
        <v>507</v>
      </c>
      <c r="D12" s="68">
        <f>SUM(D13:D14)</f>
        <v>492</v>
      </c>
      <c r="E12" s="133">
        <f>SUM(E13:E14)</f>
        <v>95</v>
      </c>
      <c r="F12" s="139">
        <f>G12+H12</f>
        <v>1138</v>
      </c>
      <c r="G12" s="67">
        <f>SUM(G13:G14)</f>
        <v>549</v>
      </c>
      <c r="H12" s="70">
        <f>SUM(H13:H14)</f>
        <v>589</v>
      </c>
      <c r="I12" s="66" t="str">
        <f>IF(SUM(J12:K12)&gt;0,SUM(J12:K12),"        -")</f>
        <v>        -</v>
      </c>
      <c r="J12" s="67" t="str">
        <f>IF(SUM(J13:J14),SUM(J13:J14),"        -")</f>
        <v>        -</v>
      </c>
      <c r="K12" s="68" t="str">
        <f>IF(SUM(K13:K14),SUM(K13:K14),"        -")</f>
        <v>        -</v>
      </c>
      <c r="L12" s="133" t="str">
        <f>IF(SUM(L13:L14),SUM(L13:L14),"        -")</f>
        <v>        -</v>
      </c>
      <c r="M12" s="127"/>
      <c r="N12" s="12"/>
      <c r="O12" s="67">
        <f>SUM(O13:O14)</f>
        <v>-139</v>
      </c>
      <c r="P12" s="142">
        <f aca="true" t="shared" si="1" ref="P12:U12">IF(SUM(P13:P14),SUM(P13:P14),"        -")</f>
        <v>19</v>
      </c>
      <c r="Q12" s="67">
        <f t="shared" si="1"/>
        <v>9</v>
      </c>
      <c r="R12" s="70">
        <f t="shared" si="1"/>
        <v>10</v>
      </c>
      <c r="S12" s="80">
        <f t="shared" si="1"/>
        <v>1</v>
      </c>
      <c r="T12" s="69">
        <f t="shared" si="1"/>
        <v>1</v>
      </c>
      <c r="U12" s="70" t="str">
        <f t="shared" si="1"/>
        <v>        -</v>
      </c>
      <c r="V12" s="152">
        <f>SUM(V13:V14)</f>
        <v>545</v>
      </c>
      <c r="W12" s="83">
        <f>SUM(W13:W14)</f>
        <v>258</v>
      </c>
      <c r="X12" s="84" t="s">
        <v>18</v>
      </c>
      <c r="Y12" s="90"/>
      <c r="Z12" s="96"/>
    </row>
    <row r="13" spans="1:26" s="91" customFormat="1" ht="24" customHeight="1">
      <c r="A13" s="53" t="s">
        <v>74</v>
      </c>
      <c r="B13" s="108">
        <v>478</v>
      </c>
      <c r="C13" s="22">
        <v>246</v>
      </c>
      <c r="D13" s="26">
        <v>232</v>
      </c>
      <c r="E13" s="134">
        <v>45</v>
      </c>
      <c r="F13" s="108">
        <v>764</v>
      </c>
      <c r="G13" s="22">
        <v>370</v>
      </c>
      <c r="H13" s="29">
        <v>394</v>
      </c>
      <c r="I13" s="48" t="s">
        <v>94</v>
      </c>
      <c r="J13" s="22" t="s">
        <v>79</v>
      </c>
      <c r="K13" s="26" t="s">
        <v>94</v>
      </c>
      <c r="L13" s="134" t="s">
        <v>94</v>
      </c>
      <c r="M13" s="72"/>
      <c r="N13" s="104"/>
      <c r="O13" s="107">
        <f>B13-F13</f>
        <v>-286</v>
      </c>
      <c r="P13" s="160">
        <f>SUM(Q13:R13)</f>
        <v>12</v>
      </c>
      <c r="Q13" s="22">
        <v>7</v>
      </c>
      <c r="R13" s="29">
        <v>5</v>
      </c>
      <c r="S13" s="322" t="s">
        <v>94</v>
      </c>
      <c r="T13" s="17" t="s">
        <v>94</v>
      </c>
      <c r="U13" s="29" t="s">
        <v>94</v>
      </c>
      <c r="V13" s="153">
        <v>257</v>
      </c>
      <c r="W13" s="18">
        <v>119</v>
      </c>
      <c r="X13" s="44" t="s">
        <v>80</v>
      </c>
      <c r="Y13" s="90"/>
      <c r="Z13" s="96"/>
    </row>
    <row r="14" spans="1:26" s="91" customFormat="1" ht="24" customHeight="1">
      <c r="A14" s="55" t="s">
        <v>93</v>
      </c>
      <c r="B14" s="106">
        <v>521</v>
      </c>
      <c r="C14" s="21">
        <v>261</v>
      </c>
      <c r="D14" s="25">
        <v>260</v>
      </c>
      <c r="E14" s="130">
        <v>50</v>
      </c>
      <c r="F14" s="106">
        <v>374</v>
      </c>
      <c r="G14" s="21">
        <v>179</v>
      </c>
      <c r="H14" s="31">
        <v>195</v>
      </c>
      <c r="I14" s="46" t="s">
        <v>95</v>
      </c>
      <c r="J14" s="21" t="s">
        <v>95</v>
      </c>
      <c r="K14" s="25" t="s">
        <v>95</v>
      </c>
      <c r="L14" s="130" t="s">
        <v>95</v>
      </c>
      <c r="M14" s="127"/>
      <c r="N14" s="12"/>
      <c r="O14" s="95">
        <f>B14-F14</f>
        <v>147</v>
      </c>
      <c r="P14" s="159">
        <f>SUM(Q14:R14)</f>
        <v>7</v>
      </c>
      <c r="Q14" s="21">
        <v>2</v>
      </c>
      <c r="R14" s="31">
        <v>5</v>
      </c>
      <c r="S14" s="321">
        <f>SUM(T14:U14)</f>
        <v>1</v>
      </c>
      <c r="T14" s="10">
        <v>1</v>
      </c>
      <c r="U14" s="31" t="s">
        <v>94</v>
      </c>
      <c r="V14" s="149">
        <v>288</v>
      </c>
      <c r="W14" s="14">
        <v>139</v>
      </c>
      <c r="X14" s="42" t="s">
        <v>93</v>
      </c>
      <c r="Y14" s="90"/>
      <c r="Z14" s="96"/>
    </row>
    <row r="15" spans="1:26" s="91" customFormat="1" ht="24" customHeight="1">
      <c r="A15" s="65" t="s">
        <v>92</v>
      </c>
      <c r="B15" s="139">
        <f>C15+D15</f>
        <v>581</v>
      </c>
      <c r="C15" s="67">
        <f>SUM(C16:C19)</f>
        <v>304</v>
      </c>
      <c r="D15" s="68">
        <f>SUM(D16:D19)</f>
        <v>277</v>
      </c>
      <c r="E15" s="133">
        <f>SUM(E16:E19)</f>
        <v>60</v>
      </c>
      <c r="F15" s="139">
        <f>G15+H15</f>
        <v>1024</v>
      </c>
      <c r="G15" s="67">
        <f>SUM(G16:G19)</f>
        <v>518</v>
      </c>
      <c r="H15" s="70">
        <f>SUM(H16:H19)</f>
        <v>506</v>
      </c>
      <c r="I15" s="66">
        <f>IF(SUM(J15:K15)&gt;0,SUM(J15:K15),"        -")</f>
        <v>2</v>
      </c>
      <c r="J15" s="67">
        <f>IF(SUM(J16:J19),SUM(J16:J19),"        -")</f>
        <v>2</v>
      </c>
      <c r="K15" s="68" t="str">
        <f>IF(SUM(K16:K19),SUM(K16:K19),"        -")</f>
        <v>        -</v>
      </c>
      <c r="L15" s="133">
        <f>IF(SUM(L16:L19),SUM(L16:L19),"        -")</f>
        <v>1</v>
      </c>
      <c r="M15" s="127"/>
      <c r="N15" s="12"/>
      <c r="O15" s="67">
        <f>SUM(O16:O19)</f>
        <v>-443</v>
      </c>
      <c r="P15" s="142">
        <f aca="true" t="shared" si="2" ref="P15:U15">IF(SUM(P16:P19),SUM(P16:P19),"        -")</f>
        <v>12</v>
      </c>
      <c r="Q15" s="67">
        <f t="shared" si="2"/>
        <v>5</v>
      </c>
      <c r="R15" s="70">
        <f t="shared" si="2"/>
        <v>7</v>
      </c>
      <c r="S15" s="80">
        <f t="shared" si="2"/>
        <v>2</v>
      </c>
      <c r="T15" s="69">
        <f t="shared" si="2"/>
        <v>1</v>
      </c>
      <c r="U15" s="70">
        <f t="shared" si="2"/>
        <v>1</v>
      </c>
      <c r="V15" s="152">
        <f>SUM(V16:V19)</f>
        <v>326</v>
      </c>
      <c r="W15" s="83">
        <f>SUM(W16:W19)</f>
        <v>153</v>
      </c>
      <c r="X15" s="84" t="s">
        <v>92</v>
      </c>
      <c r="Y15" s="90"/>
      <c r="Z15" s="96"/>
    </row>
    <row r="16" spans="1:26" s="91" customFormat="1" ht="24" customHeight="1">
      <c r="A16" s="53" t="s">
        <v>19</v>
      </c>
      <c r="B16" s="108">
        <v>439</v>
      </c>
      <c r="C16" s="22">
        <v>231</v>
      </c>
      <c r="D16" s="26">
        <v>208</v>
      </c>
      <c r="E16" s="134">
        <v>45</v>
      </c>
      <c r="F16" s="108">
        <v>632</v>
      </c>
      <c r="G16" s="22">
        <v>330</v>
      </c>
      <c r="H16" s="29">
        <v>302</v>
      </c>
      <c r="I16" s="48">
        <v>2</v>
      </c>
      <c r="J16" s="59">
        <v>2</v>
      </c>
      <c r="K16" s="60" t="s">
        <v>95</v>
      </c>
      <c r="L16" s="134">
        <v>1</v>
      </c>
      <c r="M16" s="127"/>
      <c r="N16" s="12"/>
      <c r="O16" s="107">
        <f>B16-F16</f>
        <v>-193</v>
      </c>
      <c r="P16" s="108">
        <f>SUM(Q16:R16)</f>
        <v>9</v>
      </c>
      <c r="Q16" s="22">
        <v>4</v>
      </c>
      <c r="R16" s="29">
        <v>5</v>
      </c>
      <c r="S16" s="322">
        <f>SUM(T16:U16)</f>
        <v>2</v>
      </c>
      <c r="T16" s="17">
        <v>1</v>
      </c>
      <c r="U16" s="29">
        <v>1</v>
      </c>
      <c r="V16" s="153">
        <v>231</v>
      </c>
      <c r="W16" s="18">
        <v>118</v>
      </c>
      <c r="X16" s="44" t="s">
        <v>19</v>
      </c>
      <c r="Y16" s="90"/>
      <c r="Z16" s="96"/>
    </row>
    <row r="17" spans="1:26" s="91" customFormat="1" ht="24" customHeight="1">
      <c r="A17" s="54" t="s">
        <v>20</v>
      </c>
      <c r="B17" s="110">
        <v>105</v>
      </c>
      <c r="C17" s="23">
        <v>54</v>
      </c>
      <c r="D17" s="27">
        <v>51</v>
      </c>
      <c r="E17" s="135">
        <v>13</v>
      </c>
      <c r="F17" s="110">
        <v>248</v>
      </c>
      <c r="G17" s="23">
        <v>123</v>
      </c>
      <c r="H17" s="30">
        <v>125</v>
      </c>
      <c r="I17" s="49" t="s">
        <v>79</v>
      </c>
      <c r="J17" s="23" t="s">
        <v>79</v>
      </c>
      <c r="K17" s="27" t="s">
        <v>79</v>
      </c>
      <c r="L17" s="135" t="s">
        <v>94</v>
      </c>
      <c r="M17" s="72"/>
      <c r="N17" s="104"/>
      <c r="O17" s="109">
        <f>B17-F17</f>
        <v>-143</v>
      </c>
      <c r="P17" s="110">
        <f>SUM(Q17:R17)</f>
        <v>1</v>
      </c>
      <c r="Q17" s="23" t="s">
        <v>94</v>
      </c>
      <c r="R17" s="30">
        <v>1</v>
      </c>
      <c r="S17" s="110" t="s">
        <v>94</v>
      </c>
      <c r="T17" s="19" t="s">
        <v>94</v>
      </c>
      <c r="U17" s="30" t="s">
        <v>94</v>
      </c>
      <c r="V17" s="154">
        <v>65</v>
      </c>
      <c r="W17" s="20">
        <v>25</v>
      </c>
      <c r="X17" s="45" t="s">
        <v>20</v>
      </c>
      <c r="Y17" s="90"/>
      <c r="Z17" s="96"/>
    </row>
    <row r="18" spans="1:26" s="91" customFormat="1" ht="24" customHeight="1">
      <c r="A18" s="54" t="s">
        <v>21</v>
      </c>
      <c r="B18" s="110">
        <v>21</v>
      </c>
      <c r="C18" s="23">
        <v>8</v>
      </c>
      <c r="D18" s="27">
        <v>13</v>
      </c>
      <c r="E18" s="135">
        <v>2</v>
      </c>
      <c r="F18" s="110">
        <v>75</v>
      </c>
      <c r="G18" s="23">
        <v>33</v>
      </c>
      <c r="H18" s="30">
        <v>42</v>
      </c>
      <c r="I18" s="49" t="s">
        <v>79</v>
      </c>
      <c r="J18" s="23" t="s">
        <v>79</v>
      </c>
      <c r="K18" s="27" t="s">
        <v>79</v>
      </c>
      <c r="L18" s="135" t="s">
        <v>94</v>
      </c>
      <c r="M18" s="72"/>
      <c r="N18" s="104"/>
      <c r="O18" s="109">
        <f>B18-F18</f>
        <v>-54</v>
      </c>
      <c r="P18" s="110">
        <f>SUM(Q18:R18)</f>
        <v>1</v>
      </c>
      <c r="Q18" s="23" t="s">
        <v>94</v>
      </c>
      <c r="R18" s="30">
        <v>1</v>
      </c>
      <c r="S18" s="110" t="s">
        <v>94</v>
      </c>
      <c r="T18" s="19" t="s">
        <v>94</v>
      </c>
      <c r="U18" s="30" t="s">
        <v>94</v>
      </c>
      <c r="V18" s="154">
        <v>16</v>
      </c>
      <c r="W18" s="20">
        <v>5</v>
      </c>
      <c r="X18" s="45" t="s">
        <v>21</v>
      </c>
      <c r="Y18" s="90"/>
      <c r="Z18" s="96"/>
    </row>
    <row r="19" spans="1:26" s="91" customFormat="1" ht="24" customHeight="1">
      <c r="A19" s="54" t="s">
        <v>22</v>
      </c>
      <c r="B19" s="110">
        <v>16</v>
      </c>
      <c r="C19" s="23">
        <v>11</v>
      </c>
      <c r="D19" s="27">
        <v>5</v>
      </c>
      <c r="E19" s="135" t="s">
        <v>94</v>
      </c>
      <c r="F19" s="110">
        <v>69</v>
      </c>
      <c r="G19" s="23">
        <v>32</v>
      </c>
      <c r="H19" s="30">
        <v>37</v>
      </c>
      <c r="I19" s="49" t="s">
        <v>79</v>
      </c>
      <c r="J19" s="23" t="s">
        <v>79</v>
      </c>
      <c r="K19" s="27" t="s">
        <v>79</v>
      </c>
      <c r="L19" s="135" t="s">
        <v>94</v>
      </c>
      <c r="M19" s="72"/>
      <c r="N19" s="104"/>
      <c r="O19" s="109">
        <f>B19-F19</f>
        <v>-53</v>
      </c>
      <c r="P19" s="314">
        <f>SUM(Q19:R19)</f>
        <v>1</v>
      </c>
      <c r="Q19" s="23">
        <v>1</v>
      </c>
      <c r="R19" s="30" t="s">
        <v>94</v>
      </c>
      <c r="S19" s="321" t="s">
        <v>94</v>
      </c>
      <c r="T19" s="19" t="s">
        <v>94</v>
      </c>
      <c r="U19" s="30" t="s">
        <v>94</v>
      </c>
      <c r="V19" s="154">
        <v>14</v>
      </c>
      <c r="W19" s="20">
        <v>5</v>
      </c>
      <c r="X19" s="45" t="s">
        <v>22</v>
      </c>
      <c r="Y19" s="90"/>
      <c r="Z19" s="96"/>
    </row>
    <row r="20" spans="1:26" s="91" customFormat="1" ht="24" customHeight="1">
      <c r="A20" s="65" t="s">
        <v>23</v>
      </c>
      <c r="B20" s="139">
        <f>C20+D20</f>
        <v>558</v>
      </c>
      <c r="C20" s="67">
        <f>SUM(C21:C24)</f>
        <v>282</v>
      </c>
      <c r="D20" s="68">
        <f>SUM(D21:D24)</f>
        <v>276</v>
      </c>
      <c r="E20" s="133">
        <f>SUM(E21:E24)</f>
        <v>55</v>
      </c>
      <c r="F20" s="139">
        <f>G20+H20</f>
        <v>1072</v>
      </c>
      <c r="G20" s="67">
        <f>SUM(G21:G24)</f>
        <v>517</v>
      </c>
      <c r="H20" s="70">
        <f>SUM(H21:H24)</f>
        <v>555</v>
      </c>
      <c r="I20" s="66">
        <f>IF(SUM(J20:K20)&gt;0,SUM(J20:K20),"        -")</f>
        <v>4</v>
      </c>
      <c r="J20" s="67">
        <f>IF(SUM(J21:J24),SUM(J21:J24),"         -")</f>
        <v>2</v>
      </c>
      <c r="K20" s="68">
        <f>IF(SUM(K21:K24),SUM(K21:K24),"         -")</f>
        <v>2</v>
      </c>
      <c r="L20" s="132">
        <f>IF(SUM(L21:L24),SUM(L21:L24),"        -")</f>
        <v>4</v>
      </c>
      <c r="M20" s="127"/>
      <c r="N20" s="12"/>
      <c r="O20" s="67">
        <f>SUM(O21:O24)</f>
        <v>-514</v>
      </c>
      <c r="P20" s="142">
        <f aca="true" t="shared" si="3" ref="P20:U20">IF(SUM(P21:P24),SUM(P21:P24),"        -")</f>
        <v>14</v>
      </c>
      <c r="Q20" s="67">
        <f t="shared" si="3"/>
        <v>5</v>
      </c>
      <c r="R20" s="70">
        <f t="shared" si="3"/>
        <v>9</v>
      </c>
      <c r="S20" s="80">
        <f t="shared" si="3"/>
        <v>3</v>
      </c>
      <c r="T20" s="69">
        <f t="shared" si="3"/>
        <v>2</v>
      </c>
      <c r="U20" s="70">
        <f t="shared" si="3"/>
        <v>1</v>
      </c>
      <c r="V20" s="152">
        <f>SUM(V21:V24)</f>
        <v>313</v>
      </c>
      <c r="W20" s="83">
        <f>SUM(W21:W24)</f>
        <v>139</v>
      </c>
      <c r="X20" s="84" t="s">
        <v>23</v>
      </c>
      <c r="Y20" s="90"/>
      <c r="Z20" s="96"/>
    </row>
    <row r="21" spans="1:26" s="91" customFormat="1" ht="24" customHeight="1">
      <c r="A21" s="53" t="s">
        <v>24</v>
      </c>
      <c r="B21" s="108">
        <v>205</v>
      </c>
      <c r="C21" s="22">
        <v>95</v>
      </c>
      <c r="D21" s="26">
        <v>110</v>
      </c>
      <c r="E21" s="134">
        <v>22</v>
      </c>
      <c r="F21" s="108">
        <v>375</v>
      </c>
      <c r="G21" s="22">
        <v>183</v>
      </c>
      <c r="H21" s="29">
        <v>192</v>
      </c>
      <c r="I21" s="48" t="s">
        <v>94</v>
      </c>
      <c r="J21" s="22" t="s">
        <v>94</v>
      </c>
      <c r="K21" s="26" t="s">
        <v>94</v>
      </c>
      <c r="L21" s="265" t="s">
        <v>94</v>
      </c>
      <c r="M21" s="72"/>
      <c r="N21" s="104"/>
      <c r="O21" s="107">
        <f>B21-F21</f>
        <v>-170</v>
      </c>
      <c r="P21" s="160">
        <f>SUM(Q21:R21)</f>
        <v>3</v>
      </c>
      <c r="Q21" s="22" t="s">
        <v>94</v>
      </c>
      <c r="R21" s="29">
        <v>3</v>
      </c>
      <c r="S21" s="322" t="s">
        <v>94</v>
      </c>
      <c r="T21" s="17" t="s">
        <v>94</v>
      </c>
      <c r="U21" s="29" t="s">
        <v>94</v>
      </c>
      <c r="V21" s="153">
        <v>120</v>
      </c>
      <c r="W21" s="18">
        <v>57</v>
      </c>
      <c r="X21" s="44" t="s">
        <v>24</v>
      </c>
      <c r="Y21" s="90"/>
      <c r="Z21" s="96"/>
    </row>
    <row r="22" spans="1:26" s="91" customFormat="1" ht="24" customHeight="1">
      <c r="A22" s="54" t="s">
        <v>25</v>
      </c>
      <c r="B22" s="110">
        <v>105</v>
      </c>
      <c r="C22" s="23">
        <v>65</v>
      </c>
      <c r="D22" s="27">
        <v>40</v>
      </c>
      <c r="E22" s="135">
        <v>13</v>
      </c>
      <c r="F22" s="110">
        <v>209</v>
      </c>
      <c r="G22" s="23">
        <v>102</v>
      </c>
      <c r="H22" s="30">
        <v>107</v>
      </c>
      <c r="I22" s="49">
        <v>2</v>
      </c>
      <c r="J22" s="324">
        <v>2</v>
      </c>
      <c r="K22" s="328" t="s">
        <v>95</v>
      </c>
      <c r="L22" s="135">
        <v>2</v>
      </c>
      <c r="M22" s="72"/>
      <c r="N22" s="104"/>
      <c r="O22" s="109">
        <f>B22-F22</f>
        <v>-104</v>
      </c>
      <c r="P22" s="161">
        <f>SUM(Q22:R22)</f>
        <v>2</v>
      </c>
      <c r="Q22" s="23">
        <v>1</v>
      </c>
      <c r="R22" s="30">
        <v>1</v>
      </c>
      <c r="S22" s="110">
        <f>SUM(T22:U22)</f>
        <v>1</v>
      </c>
      <c r="T22" s="19">
        <v>1</v>
      </c>
      <c r="U22" s="30" t="s">
        <v>94</v>
      </c>
      <c r="V22" s="154">
        <v>53</v>
      </c>
      <c r="W22" s="20">
        <v>19</v>
      </c>
      <c r="X22" s="45" t="s">
        <v>25</v>
      </c>
      <c r="Y22" s="90"/>
      <c r="Z22" s="96"/>
    </row>
    <row r="23" spans="1:26" s="91" customFormat="1" ht="24" customHeight="1">
      <c r="A23" s="54" t="s">
        <v>26</v>
      </c>
      <c r="B23" s="110">
        <v>52</v>
      </c>
      <c r="C23" s="23">
        <v>27</v>
      </c>
      <c r="D23" s="27">
        <v>25</v>
      </c>
      <c r="E23" s="135">
        <v>4</v>
      </c>
      <c r="F23" s="110">
        <v>106</v>
      </c>
      <c r="G23" s="23">
        <v>53</v>
      </c>
      <c r="H23" s="30">
        <v>53</v>
      </c>
      <c r="I23" s="49" t="s">
        <v>94</v>
      </c>
      <c r="J23" s="324" t="s">
        <v>79</v>
      </c>
      <c r="K23" s="328" t="s">
        <v>94</v>
      </c>
      <c r="L23" s="135" t="s">
        <v>94</v>
      </c>
      <c r="M23" s="72"/>
      <c r="N23" s="104"/>
      <c r="O23" s="109">
        <f>B23-F23</f>
        <v>-54</v>
      </c>
      <c r="P23" s="161">
        <f>SUM(Q23:R23)</f>
        <v>1</v>
      </c>
      <c r="Q23" s="23">
        <v>1</v>
      </c>
      <c r="R23" s="30" t="s">
        <v>94</v>
      </c>
      <c r="S23" s="110" t="s">
        <v>94</v>
      </c>
      <c r="T23" s="19" t="s">
        <v>94</v>
      </c>
      <c r="U23" s="30" t="s">
        <v>94</v>
      </c>
      <c r="V23" s="154">
        <v>33</v>
      </c>
      <c r="W23" s="20">
        <v>8</v>
      </c>
      <c r="X23" s="45" t="s">
        <v>26</v>
      </c>
      <c r="Y23" s="90"/>
      <c r="Z23" s="96"/>
    </row>
    <row r="24" spans="1:26" s="91" customFormat="1" ht="24" customHeight="1">
      <c r="A24" s="54" t="s">
        <v>90</v>
      </c>
      <c r="B24" s="110">
        <v>196</v>
      </c>
      <c r="C24" s="23">
        <v>95</v>
      </c>
      <c r="D24" s="27">
        <v>101</v>
      </c>
      <c r="E24" s="135">
        <v>16</v>
      </c>
      <c r="F24" s="110">
        <v>382</v>
      </c>
      <c r="G24" s="23">
        <v>179</v>
      </c>
      <c r="H24" s="30">
        <v>203</v>
      </c>
      <c r="I24" s="49">
        <v>2</v>
      </c>
      <c r="J24" s="324" t="s">
        <v>95</v>
      </c>
      <c r="K24" s="328">
        <v>2</v>
      </c>
      <c r="L24" s="135">
        <v>2</v>
      </c>
      <c r="M24" s="127"/>
      <c r="N24" s="12"/>
      <c r="O24" s="109">
        <f>B24-F24</f>
        <v>-186</v>
      </c>
      <c r="P24" s="161">
        <f>SUM(Q24:R24)</f>
        <v>8</v>
      </c>
      <c r="Q24" s="23">
        <v>3</v>
      </c>
      <c r="R24" s="30">
        <v>5</v>
      </c>
      <c r="S24" s="321">
        <f>SUM(T24:U24)</f>
        <v>2</v>
      </c>
      <c r="T24" s="19">
        <v>1</v>
      </c>
      <c r="U24" s="30">
        <v>1</v>
      </c>
      <c r="V24" s="154">
        <v>107</v>
      </c>
      <c r="W24" s="20">
        <v>55</v>
      </c>
      <c r="X24" s="45" t="s">
        <v>90</v>
      </c>
      <c r="Y24" s="90"/>
      <c r="Z24" s="96"/>
    </row>
    <row r="25" spans="1:26" s="91" customFormat="1" ht="24" customHeight="1">
      <c r="A25" s="65" t="s">
        <v>27</v>
      </c>
      <c r="B25" s="139">
        <f>C25+D25</f>
        <v>502</v>
      </c>
      <c r="C25" s="67">
        <f>SUM(C26:C31)</f>
        <v>244</v>
      </c>
      <c r="D25" s="68">
        <f>SUM(D26:D31)</f>
        <v>258</v>
      </c>
      <c r="E25" s="133">
        <f>SUM(E26:E31)</f>
        <v>39</v>
      </c>
      <c r="F25" s="139">
        <f>G25+H25</f>
        <v>963</v>
      </c>
      <c r="G25" s="67">
        <f>SUM(G26:G31)</f>
        <v>465</v>
      </c>
      <c r="H25" s="70">
        <f>SUM(H26:H31)</f>
        <v>498</v>
      </c>
      <c r="I25" s="66">
        <f>IF(SUM(J25:K25)&gt;0,SUM(J25:K25),"        -")</f>
        <v>3</v>
      </c>
      <c r="J25" s="67">
        <f>IF(SUM(J26:J31),SUM(J26:J31),"        -")</f>
        <v>1</v>
      </c>
      <c r="K25" s="68">
        <f>IF(SUM(K26:K31),SUM(K26:K31),"        -")</f>
        <v>2</v>
      </c>
      <c r="L25" s="133" t="str">
        <f>IF(SUM(L26:L31),SUM(L26:L31),"        -")</f>
        <v>        -</v>
      </c>
      <c r="M25" s="127"/>
      <c r="N25" s="12"/>
      <c r="O25" s="67">
        <f>SUM(O26:O31)</f>
        <v>-461</v>
      </c>
      <c r="P25" s="142">
        <f aca="true" t="shared" si="4" ref="P25:U25">IF(SUM(P26:P31),SUM(P26:P31),"        -")</f>
        <v>6</v>
      </c>
      <c r="Q25" s="67">
        <f t="shared" si="4"/>
        <v>3</v>
      </c>
      <c r="R25" s="70">
        <f t="shared" si="4"/>
        <v>3</v>
      </c>
      <c r="S25" s="80" t="str">
        <f t="shared" si="4"/>
        <v>        -</v>
      </c>
      <c r="T25" s="69" t="str">
        <f t="shared" si="4"/>
        <v>        -</v>
      </c>
      <c r="U25" s="70" t="str">
        <f t="shared" si="4"/>
        <v>        -</v>
      </c>
      <c r="V25" s="152">
        <f>SUM(V26:V31)</f>
        <v>296</v>
      </c>
      <c r="W25" s="83">
        <f>SUM(W26:W31)</f>
        <v>85</v>
      </c>
      <c r="X25" s="84" t="s">
        <v>27</v>
      </c>
      <c r="Y25" s="90"/>
      <c r="Z25" s="96"/>
    </row>
    <row r="26" spans="1:26" s="91" customFormat="1" ht="24" customHeight="1">
      <c r="A26" s="53" t="s">
        <v>28</v>
      </c>
      <c r="B26" s="108">
        <v>192</v>
      </c>
      <c r="C26" s="22">
        <v>93</v>
      </c>
      <c r="D26" s="26">
        <v>99</v>
      </c>
      <c r="E26" s="134">
        <v>18</v>
      </c>
      <c r="F26" s="108">
        <v>321</v>
      </c>
      <c r="G26" s="22">
        <v>147</v>
      </c>
      <c r="H26" s="29">
        <v>174</v>
      </c>
      <c r="I26" s="48">
        <v>1</v>
      </c>
      <c r="J26" s="59" t="s">
        <v>95</v>
      </c>
      <c r="K26" s="60">
        <v>1</v>
      </c>
      <c r="L26" s="134" t="s">
        <v>94</v>
      </c>
      <c r="M26" s="72"/>
      <c r="N26" s="104"/>
      <c r="O26" s="107">
        <f aca="true" t="shared" si="5" ref="O26:O31">B26-F26</f>
        <v>-129</v>
      </c>
      <c r="P26" s="315">
        <f aca="true" t="shared" si="6" ref="P26:P31">SUM(Q26:R26)</f>
        <v>4</v>
      </c>
      <c r="Q26" s="22">
        <v>2</v>
      </c>
      <c r="R26" s="29">
        <v>2</v>
      </c>
      <c r="S26" s="322" t="s">
        <v>94</v>
      </c>
      <c r="T26" s="17" t="s">
        <v>94</v>
      </c>
      <c r="U26" s="29" t="s">
        <v>94</v>
      </c>
      <c r="V26" s="153">
        <v>142</v>
      </c>
      <c r="W26" s="18">
        <v>33</v>
      </c>
      <c r="X26" s="44" t="s">
        <v>28</v>
      </c>
      <c r="Y26" s="90"/>
      <c r="Z26" s="96"/>
    </row>
    <row r="27" spans="1:26" s="91" customFormat="1" ht="24" customHeight="1">
      <c r="A27" s="54" t="s">
        <v>29</v>
      </c>
      <c r="B27" s="110">
        <v>60</v>
      </c>
      <c r="C27" s="23">
        <v>26</v>
      </c>
      <c r="D27" s="27">
        <v>34</v>
      </c>
      <c r="E27" s="135">
        <v>4</v>
      </c>
      <c r="F27" s="110">
        <v>126</v>
      </c>
      <c r="G27" s="23">
        <v>59</v>
      </c>
      <c r="H27" s="30">
        <v>67</v>
      </c>
      <c r="I27" s="49">
        <v>1</v>
      </c>
      <c r="J27" s="324">
        <v>1</v>
      </c>
      <c r="K27" s="328" t="s">
        <v>95</v>
      </c>
      <c r="L27" s="135" t="s">
        <v>95</v>
      </c>
      <c r="M27" s="72"/>
      <c r="N27" s="104"/>
      <c r="O27" s="109">
        <f t="shared" si="5"/>
        <v>-66</v>
      </c>
      <c r="P27" s="313">
        <f>SUM(Q27:R27)</f>
        <v>1</v>
      </c>
      <c r="Q27" s="23" t="s">
        <v>94</v>
      </c>
      <c r="R27" s="30">
        <v>1</v>
      </c>
      <c r="S27" s="110" t="s">
        <v>94</v>
      </c>
      <c r="T27" s="19" t="s">
        <v>94</v>
      </c>
      <c r="U27" s="30" t="s">
        <v>94</v>
      </c>
      <c r="V27" s="154">
        <v>29</v>
      </c>
      <c r="W27" s="20">
        <v>8</v>
      </c>
      <c r="X27" s="45" t="s">
        <v>29</v>
      </c>
      <c r="Y27" s="90"/>
      <c r="Z27" s="96"/>
    </row>
    <row r="28" spans="1:26" s="91" customFormat="1" ht="24" customHeight="1">
      <c r="A28" s="54" t="s">
        <v>30</v>
      </c>
      <c r="B28" s="110">
        <v>72</v>
      </c>
      <c r="C28" s="23">
        <v>37</v>
      </c>
      <c r="D28" s="27">
        <v>35</v>
      </c>
      <c r="E28" s="135">
        <v>5</v>
      </c>
      <c r="F28" s="110">
        <v>110</v>
      </c>
      <c r="G28" s="23">
        <v>56</v>
      </c>
      <c r="H28" s="30">
        <v>54</v>
      </c>
      <c r="I28" s="49" t="s">
        <v>94</v>
      </c>
      <c r="J28" s="324" t="s">
        <v>94</v>
      </c>
      <c r="K28" s="328" t="s">
        <v>94</v>
      </c>
      <c r="L28" s="135" t="s">
        <v>94</v>
      </c>
      <c r="M28" s="72"/>
      <c r="N28" s="104"/>
      <c r="O28" s="109">
        <f t="shared" si="5"/>
        <v>-38</v>
      </c>
      <c r="P28" s="313" t="s">
        <v>94</v>
      </c>
      <c r="Q28" s="23" t="s">
        <v>94</v>
      </c>
      <c r="R28" s="30" t="s">
        <v>94</v>
      </c>
      <c r="S28" s="110" t="s">
        <v>94</v>
      </c>
      <c r="T28" s="19" t="s">
        <v>94</v>
      </c>
      <c r="U28" s="30" t="s">
        <v>94</v>
      </c>
      <c r="V28" s="154">
        <v>37</v>
      </c>
      <c r="W28" s="20">
        <v>8</v>
      </c>
      <c r="X28" s="45" t="s">
        <v>30</v>
      </c>
      <c r="Y28" s="90"/>
      <c r="Z28" s="96"/>
    </row>
    <row r="29" spans="1:26" s="91" customFormat="1" ht="24" customHeight="1">
      <c r="A29" s="54" t="s">
        <v>31</v>
      </c>
      <c r="B29" s="110">
        <v>39</v>
      </c>
      <c r="C29" s="23">
        <v>19</v>
      </c>
      <c r="D29" s="27">
        <v>20</v>
      </c>
      <c r="E29" s="135" t="s">
        <v>94</v>
      </c>
      <c r="F29" s="110">
        <v>114</v>
      </c>
      <c r="G29" s="23">
        <v>61</v>
      </c>
      <c r="H29" s="30">
        <v>53</v>
      </c>
      <c r="I29" s="49" t="s">
        <v>94</v>
      </c>
      <c r="J29" s="324" t="s">
        <v>94</v>
      </c>
      <c r="K29" s="328" t="s">
        <v>79</v>
      </c>
      <c r="L29" s="135" t="s">
        <v>94</v>
      </c>
      <c r="M29" s="72"/>
      <c r="N29" s="104"/>
      <c r="O29" s="109">
        <f t="shared" si="5"/>
        <v>-75</v>
      </c>
      <c r="P29" s="313">
        <f t="shared" si="6"/>
        <v>0</v>
      </c>
      <c r="Q29" s="23" t="s">
        <v>94</v>
      </c>
      <c r="R29" s="30" t="s">
        <v>94</v>
      </c>
      <c r="S29" s="110" t="s">
        <v>94</v>
      </c>
      <c r="T29" s="19" t="s">
        <v>94</v>
      </c>
      <c r="U29" s="30" t="s">
        <v>94</v>
      </c>
      <c r="V29" s="154">
        <v>22</v>
      </c>
      <c r="W29" s="20">
        <v>6</v>
      </c>
      <c r="X29" s="45" t="s">
        <v>31</v>
      </c>
      <c r="Y29" s="90"/>
      <c r="Z29" s="96"/>
    </row>
    <row r="30" spans="1:26" s="91" customFormat="1" ht="24" customHeight="1">
      <c r="A30" s="267" t="s">
        <v>32</v>
      </c>
      <c r="B30" s="268">
        <v>58</v>
      </c>
      <c r="C30" s="269">
        <v>25</v>
      </c>
      <c r="D30" s="270">
        <v>33</v>
      </c>
      <c r="E30" s="271">
        <v>3</v>
      </c>
      <c r="F30" s="268">
        <v>121</v>
      </c>
      <c r="G30" s="269">
        <v>63</v>
      </c>
      <c r="H30" s="272">
        <v>58</v>
      </c>
      <c r="I30" s="273" t="s">
        <v>79</v>
      </c>
      <c r="J30" s="329" t="s">
        <v>79</v>
      </c>
      <c r="K30" s="330" t="s">
        <v>79</v>
      </c>
      <c r="L30" s="271" t="s">
        <v>94</v>
      </c>
      <c r="M30" s="72"/>
      <c r="N30" s="104"/>
      <c r="O30" s="281">
        <f t="shared" si="5"/>
        <v>-63</v>
      </c>
      <c r="P30" s="316">
        <f t="shared" si="6"/>
        <v>1</v>
      </c>
      <c r="Q30" s="269">
        <v>1</v>
      </c>
      <c r="R30" s="272" t="s">
        <v>94</v>
      </c>
      <c r="S30" s="110" t="s">
        <v>94</v>
      </c>
      <c r="T30" s="282" t="s">
        <v>94</v>
      </c>
      <c r="U30" s="272" t="s">
        <v>94</v>
      </c>
      <c r="V30" s="283">
        <v>33</v>
      </c>
      <c r="W30" s="284">
        <v>13</v>
      </c>
      <c r="X30" s="285" t="s">
        <v>32</v>
      </c>
      <c r="Y30" s="90"/>
      <c r="Z30" s="96"/>
    </row>
    <row r="31" spans="1:26" s="91" customFormat="1" ht="24" customHeight="1">
      <c r="A31" s="274" t="s">
        <v>75</v>
      </c>
      <c r="B31" s="275">
        <v>81</v>
      </c>
      <c r="C31" s="276">
        <v>44</v>
      </c>
      <c r="D31" s="277">
        <v>37</v>
      </c>
      <c r="E31" s="278">
        <v>9</v>
      </c>
      <c r="F31" s="275">
        <v>171</v>
      </c>
      <c r="G31" s="276">
        <v>79</v>
      </c>
      <c r="H31" s="279">
        <v>92</v>
      </c>
      <c r="I31" s="280">
        <v>1</v>
      </c>
      <c r="J31" s="324" t="s">
        <v>95</v>
      </c>
      <c r="K31" s="328">
        <v>1</v>
      </c>
      <c r="L31" s="324" t="s">
        <v>94</v>
      </c>
      <c r="M31" s="323"/>
      <c r="N31" s="104"/>
      <c r="O31" s="286">
        <f t="shared" si="5"/>
        <v>-90</v>
      </c>
      <c r="P31" s="317">
        <f t="shared" si="6"/>
        <v>0</v>
      </c>
      <c r="Q31" s="276" t="s">
        <v>94</v>
      </c>
      <c r="R31" s="279" t="s">
        <v>94</v>
      </c>
      <c r="S31" s="321" t="s">
        <v>94</v>
      </c>
      <c r="T31" s="287" t="s">
        <v>94</v>
      </c>
      <c r="U31" s="279" t="s">
        <v>94</v>
      </c>
      <c r="V31" s="288">
        <v>33</v>
      </c>
      <c r="W31" s="289">
        <v>17</v>
      </c>
      <c r="X31" s="290" t="s">
        <v>81</v>
      </c>
      <c r="Y31" s="90"/>
      <c r="Z31" s="96"/>
    </row>
    <row r="32" spans="1:26" s="91" customFormat="1" ht="24" customHeight="1">
      <c r="A32" s="65" t="s">
        <v>33</v>
      </c>
      <c r="B32" s="139">
        <f>C32+D32</f>
        <v>993</v>
      </c>
      <c r="C32" s="67">
        <f>SUM(C33:C37)</f>
        <v>479</v>
      </c>
      <c r="D32" s="68">
        <f>SUM(D33:D37)</f>
        <v>514</v>
      </c>
      <c r="E32" s="133">
        <f>SUM(E33:E37)</f>
        <v>80</v>
      </c>
      <c r="F32" s="139">
        <f>G32+H32</f>
        <v>1712</v>
      </c>
      <c r="G32" s="67">
        <f>SUM(G33:G37)</f>
        <v>854</v>
      </c>
      <c r="H32" s="70">
        <f>SUM(H33:H37)</f>
        <v>858</v>
      </c>
      <c r="I32" s="66">
        <f>IF(SUM(J32:K32)&gt;0,SUM(J32:K32),"        -")</f>
        <v>2</v>
      </c>
      <c r="J32" s="67">
        <f>IF(SUM(J33:J37),SUM(J33:J37),"        -")</f>
        <v>2</v>
      </c>
      <c r="K32" s="266" t="str">
        <f>IF(SUM(K33:K37),SUM(K33:K37),"        -")</f>
        <v>        -</v>
      </c>
      <c r="L32" s="133">
        <f>IF(SUM(L33:L37),SUM(L33:L37),"        -")</f>
        <v>1</v>
      </c>
      <c r="M32" s="127"/>
      <c r="N32" s="12"/>
      <c r="O32" s="67">
        <f>SUM(O33:O37)</f>
        <v>-719</v>
      </c>
      <c r="P32" s="142">
        <f aca="true" t="shared" si="7" ref="P32:U32">IF(SUM(P33:P37),SUM(P33:P37),"        -")</f>
        <v>20</v>
      </c>
      <c r="Q32" s="67">
        <f t="shared" si="7"/>
        <v>8</v>
      </c>
      <c r="R32" s="70">
        <f t="shared" si="7"/>
        <v>12</v>
      </c>
      <c r="S32" s="80">
        <f t="shared" si="7"/>
        <v>4</v>
      </c>
      <c r="T32" s="69">
        <f t="shared" si="7"/>
        <v>3</v>
      </c>
      <c r="U32" s="70">
        <f t="shared" si="7"/>
        <v>1</v>
      </c>
      <c r="V32" s="152">
        <f>SUM(V33:V37)</f>
        <v>611</v>
      </c>
      <c r="W32" s="83">
        <f>SUM(W33:W37)</f>
        <v>263</v>
      </c>
      <c r="X32" s="84" t="s">
        <v>33</v>
      </c>
      <c r="Y32" s="90"/>
      <c r="Z32" s="96"/>
    </row>
    <row r="33" spans="1:26" s="91" customFormat="1" ht="24" customHeight="1">
      <c r="A33" s="53" t="s">
        <v>34</v>
      </c>
      <c r="B33" s="108">
        <v>598</v>
      </c>
      <c r="C33" s="22">
        <v>296</v>
      </c>
      <c r="D33" s="26">
        <v>302</v>
      </c>
      <c r="E33" s="134">
        <v>46</v>
      </c>
      <c r="F33" s="108">
        <v>981</v>
      </c>
      <c r="G33" s="22">
        <v>493</v>
      </c>
      <c r="H33" s="29">
        <v>488</v>
      </c>
      <c r="I33" s="48">
        <v>1</v>
      </c>
      <c r="J33" s="59">
        <v>1</v>
      </c>
      <c r="K33" s="60" t="s">
        <v>95</v>
      </c>
      <c r="L33" s="134" t="s">
        <v>94</v>
      </c>
      <c r="M33" s="127"/>
      <c r="N33" s="12"/>
      <c r="O33" s="107">
        <f>B33-F33</f>
        <v>-383</v>
      </c>
      <c r="P33" s="315">
        <f>SUM(Q33:R33)</f>
        <v>17</v>
      </c>
      <c r="Q33" s="22">
        <v>7</v>
      </c>
      <c r="R33" s="29">
        <v>10</v>
      </c>
      <c r="S33" s="322">
        <f>SUM(T33:U33)</f>
        <v>3</v>
      </c>
      <c r="T33" s="17">
        <v>3</v>
      </c>
      <c r="U33" s="29" t="s">
        <v>94</v>
      </c>
      <c r="V33" s="153">
        <v>391</v>
      </c>
      <c r="W33" s="18">
        <v>156</v>
      </c>
      <c r="X33" s="44" t="s">
        <v>34</v>
      </c>
      <c r="Y33" s="90"/>
      <c r="Z33" s="96"/>
    </row>
    <row r="34" spans="1:26" s="91" customFormat="1" ht="24" customHeight="1">
      <c r="A34" s="54" t="s">
        <v>72</v>
      </c>
      <c r="B34" s="110">
        <v>102</v>
      </c>
      <c r="C34" s="23">
        <v>37</v>
      </c>
      <c r="D34" s="27">
        <v>65</v>
      </c>
      <c r="E34" s="135">
        <v>10</v>
      </c>
      <c r="F34" s="110">
        <v>187</v>
      </c>
      <c r="G34" s="23">
        <v>94</v>
      </c>
      <c r="H34" s="30">
        <v>93</v>
      </c>
      <c r="I34" s="49">
        <v>1</v>
      </c>
      <c r="J34" s="324">
        <v>1</v>
      </c>
      <c r="K34" s="328" t="s">
        <v>95</v>
      </c>
      <c r="L34" s="135">
        <v>1</v>
      </c>
      <c r="M34" s="72"/>
      <c r="N34" s="104"/>
      <c r="O34" s="109">
        <f>B34-F34</f>
        <v>-85</v>
      </c>
      <c r="P34" s="313">
        <f>SUM(Q34:R34)</f>
        <v>0</v>
      </c>
      <c r="Q34" s="23" t="s">
        <v>94</v>
      </c>
      <c r="R34" s="30" t="s">
        <v>94</v>
      </c>
      <c r="S34" s="110">
        <f>SUM(T34:U34)</f>
        <v>1</v>
      </c>
      <c r="T34" s="19" t="s">
        <v>94</v>
      </c>
      <c r="U34" s="30">
        <v>1</v>
      </c>
      <c r="V34" s="154">
        <v>50</v>
      </c>
      <c r="W34" s="20">
        <v>21</v>
      </c>
      <c r="X34" s="45" t="s">
        <v>73</v>
      </c>
      <c r="Y34" s="90"/>
      <c r="Z34" s="96"/>
    </row>
    <row r="35" spans="1:26" s="91" customFormat="1" ht="24" customHeight="1">
      <c r="A35" s="54" t="s">
        <v>35</v>
      </c>
      <c r="B35" s="110">
        <v>154</v>
      </c>
      <c r="C35" s="23">
        <v>75</v>
      </c>
      <c r="D35" s="27">
        <v>79</v>
      </c>
      <c r="E35" s="135">
        <v>11</v>
      </c>
      <c r="F35" s="110">
        <v>314</v>
      </c>
      <c r="G35" s="23">
        <v>155</v>
      </c>
      <c r="H35" s="30">
        <v>159</v>
      </c>
      <c r="I35" s="49" t="s">
        <v>95</v>
      </c>
      <c r="J35" s="23" t="s">
        <v>95</v>
      </c>
      <c r="K35" s="27" t="s">
        <v>95</v>
      </c>
      <c r="L35" s="135" t="s">
        <v>95</v>
      </c>
      <c r="M35" s="127"/>
      <c r="N35" s="12"/>
      <c r="O35" s="109">
        <f>B35-F35</f>
        <v>-160</v>
      </c>
      <c r="P35" s="313">
        <f>SUM(Q35:R35)</f>
        <v>2</v>
      </c>
      <c r="Q35" s="23" t="s">
        <v>94</v>
      </c>
      <c r="R35" s="30">
        <v>2</v>
      </c>
      <c r="S35" s="110" t="s">
        <v>94</v>
      </c>
      <c r="T35" s="19" t="s">
        <v>94</v>
      </c>
      <c r="U35" s="30" t="s">
        <v>94</v>
      </c>
      <c r="V35" s="154">
        <v>96</v>
      </c>
      <c r="W35" s="20">
        <v>44</v>
      </c>
      <c r="X35" s="45" t="s">
        <v>35</v>
      </c>
      <c r="Y35" s="90"/>
      <c r="Z35" s="96"/>
    </row>
    <row r="36" spans="1:26" s="91" customFormat="1" ht="24" customHeight="1">
      <c r="A36" s="54" t="s">
        <v>36</v>
      </c>
      <c r="B36" s="110">
        <v>119</v>
      </c>
      <c r="C36" s="23">
        <v>63</v>
      </c>
      <c r="D36" s="27">
        <v>56</v>
      </c>
      <c r="E36" s="135">
        <v>11</v>
      </c>
      <c r="F36" s="110">
        <v>132</v>
      </c>
      <c r="G36" s="23">
        <v>71</v>
      </c>
      <c r="H36" s="30">
        <v>61</v>
      </c>
      <c r="I36" s="49" t="s">
        <v>95</v>
      </c>
      <c r="J36" s="23" t="s">
        <v>94</v>
      </c>
      <c r="K36" s="27" t="s">
        <v>95</v>
      </c>
      <c r="L36" s="135" t="s">
        <v>94</v>
      </c>
      <c r="M36" s="72"/>
      <c r="N36" s="104"/>
      <c r="O36" s="109">
        <f>B36-F36</f>
        <v>-13</v>
      </c>
      <c r="P36" s="313">
        <f>SUM(Q36:R36)</f>
        <v>1</v>
      </c>
      <c r="Q36" s="23">
        <v>1</v>
      </c>
      <c r="R36" s="30" t="s">
        <v>94</v>
      </c>
      <c r="S36" s="110" t="s">
        <v>94</v>
      </c>
      <c r="T36" s="19" t="s">
        <v>94</v>
      </c>
      <c r="U36" s="30" t="s">
        <v>94</v>
      </c>
      <c r="V36" s="154">
        <v>64</v>
      </c>
      <c r="W36" s="20">
        <v>33</v>
      </c>
      <c r="X36" s="45" t="s">
        <v>36</v>
      </c>
      <c r="Y36" s="90"/>
      <c r="Z36" s="96"/>
    </row>
    <row r="37" spans="1:26" s="91" customFormat="1" ht="24" customHeight="1">
      <c r="A37" s="55" t="s">
        <v>37</v>
      </c>
      <c r="B37" s="106">
        <v>20</v>
      </c>
      <c r="C37" s="21">
        <v>8</v>
      </c>
      <c r="D37" s="25">
        <v>12</v>
      </c>
      <c r="E37" s="130">
        <v>2</v>
      </c>
      <c r="F37" s="106">
        <v>98</v>
      </c>
      <c r="G37" s="21">
        <v>41</v>
      </c>
      <c r="H37" s="31">
        <v>57</v>
      </c>
      <c r="I37" s="46" t="s">
        <v>79</v>
      </c>
      <c r="J37" s="21" t="s">
        <v>79</v>
      </c>
      <c r="K37" s="25" t="s">
        <v>79</v>
      </c>
      <c r="L37" s="130" t="s">
        <v>94</v>
      </c>
      <c r="M37" s="72"/>
      <c r="N37" s="104"/>
      <c r="O37" s="95">
        <f>B37-F37</f>
        <v>-78</v>
      </c>
      <c r="P37" s="312">
        <f>SUM(Q37:R37)</f>
        <v>0</v>
      </c>
      <c r="Q37" s="21" t="s">
        <v>94</v>
      </c>
      <c r="R37" s="31" t="s">
        <v>94</v>
      </c>
      <c r="S37" s="321" t="s">
        <v>94</v>
      </c>
      <c r="T37" s="10" t="s">
        <v>94</v>
      </c>
      <c r="U37" s="31" t="s">
        <v>94</v>
      </c>
      <c r="V37" s="149">
        <v>10</v>
      </c>
      <c r="W37" s="14">
        <v>9</v>
      </c>
      <c r="X37" s="42" t="s">
        <v>37</v>
      </c>
      <c r="Y37" s="90"/>
      <c r="Z37" s="96"/>
    </row>
    <row r="38" spans="1:26" s="91" customFormat="1" ht="24" customHeight="1">
      <c r="A38" s="65" t="s">
        <v>38</v>
      </c>
      <c r="B38" s="139">
        <f>C38+D38</f>
        <v>352</v>
      </c>
      <c r="C38" s="67">
        <f>SUM(C39:C42)</f>
        <v>186</v>
      </c>
      <c r="D38" s="68">
        <f>SUM(D39:D42)</f>
        <v>166</v>
      </c>
      <c r="E38" s="133">
        <f>SUM(E39:E42)</f>
        <v>39</v>
      </c>
      <c r="F38" s="139">
        <f>G38+H38</f>
        <v>832</v>
      </c>
      <c r="G38" s="67">
        <f>SUM(G39:G42)</f>
        <v>428</v>
      </c>
      <c r="H38" s="70">
        <f>SUM(H39:H42)</f>
        <v>404</v>
      </c>
      <c r="I38" s="66">
        <f>IF(SUM(J38:K38)&gt;0,SUM(J38:K38),"        -")</f>
        <v>2</v>
      </c>
      <c r="J38" s="67">
        <f>IF(SUM(J39:J42),SUM(J39:J42),"        -")</f>
        <v>2</v>
      </c>
      <c r="K38" s="68" t="str">
        <f>IF(SUM(K39:K42),SUM(K39:K42),"        -")</f>
        <v>        -</v>
      </c>
      <c r="L38" s="133">
        <f>IF(SUM(L39:L42),SUM(L39:L42),"        -")</f>
        <v>2</v>
      </c>
      <c r="M38" s="72"/>
      <c r="N38" s="104"/>
      <c r="O38" s="67">
        <f>SUM(O39:O42)</f>
        <v>-480</v>
      </c>
      <c r="P38" s="142">
        <f aca="true" t="shared" si="8" ref="P38:U38">IF(SUM(P39:P42),SUM(P39:P42),"        -")</f>
        <v>5</v>
      </c>
      <c r="Q38" s="67">
        <f t="shared" si="8"/>
        <v>5</v>
      </c>
      <c r="R38" s="70" t="str">
        <f t="shared" si="8"/>
        <v>        -</v>
      </c>
      <c r="S38" s="80">
        <f t="shared" si="8"/>
        <v>2</v>
      </c>
      <c r="T38" s="69">
        <f t="shared" si="8"/>
        <v>1</v>
      </c>
      <c r="U38" s="70">
        <f t="shared" si="8"/>
        <v>1</v>
      </c>
      <c r="V38" s="152">
        <f>SUM(V39:V42)</f>
        <v>202</v>
      </c>
      <c r="W38" s="83">
        <f>SUM(W39:W42)</f>
        <v>93</v>
      </c>
      <c r="X38" s="84" t="s">
        <v>38</v>
      </c>
      <c r="Y38" s="90"/>
      <c r="Z38" s="96"/>
    </row>
    <row r="39" spans="1:26" s="91" customFormat="1" ht="24" customHeight="1">
      <c r="A39" s="57" t="s">
        <v>39</v>
      </c>
      <c r="B39" s="157">
        <v>242</v>
      </c>
      <c r="C39" s="59">
        <v>132</v>
      </c>
      <c r="D39" s="60">
        <v>110</v>
      </c>
      <c r="E39" s="254">
        <v>31</v>
      </c>
      <c r="F39" s="157">
        <v>465</v>
      </c>
      <c r="G39" s="59">
        <v>241</v>
      </c>
      <c r="H39" s="61">
        <v>224</v>
      </c>
      <c r="I39" s="58">
        <v>2</v>
      </c>
      <c r="J39" s="59">
        <v>2</v>
      </c>
      <c r="K39" s="60" t="s">
        <v>95</v>
      </c>
      <c r="L39" s="134">
        <v>2</v>
      </c>
      <c r="M39" s="72"/>
      <c r="N39" s="104"/>
      <c r="O39" s="111">
        <f>B39-F39</f>
        <v>-223</v>
      </c>
      <c r="P39" s="315">
        <f>SUM(Q39:R39)</f>
        <v>2</v>
      </c>
      <c r="Q39" s="22">
        <v>2</v>
      </c>
      <c r="R39" s="29" t="s">
        <v>94</v>
      </c>
      <c r="S39" s="322">
        <f>SUM(T39:U39)</f>
        <v>1</v>
      </c>
      <c r="T39" s="17" t="s">
        <v>94</v>
      </c>
      <c r="U39" s="29">
        <v>1</v>
      </c>
      <c r="V39" s="153">
        <v>121</v>
      </c>
      <c r="W39" s="18">
        <v>52</v>
      </c>
      <c r="X39" s="44" t="s">
        <v>39</v>
      </c>
      <c r="Y39" s="90"/>
      <c r="Z39" s="96"/>
    </row>
    <row r="40" spans="1:26" s="91" customFormat="1" ht="24" customHeight="1">
      <c r="A40" s="54" t="s">
        <v>40</v>
      </c>
      <c r="B40" s="110">
        <v>97</v>
      </c>
      <c r="C40" s="23">
        <v>47</v>
      </c>
      <c r="D40" s="27">
        <v>50</v>
      </c>
      <c r="E40" s="135">
        <v>7</v>
      </c>
      <c r="F40" s="110">
        <v>290</v>
      </c>
      <c r="G40" s="23">
        <v>151</v>
      </c>
      <c r="H40" s="30">
        <v>139</v>
      </c>
      <c r="I40" s="49" t="s">
        <v>95</v>
      </c>
      <c r="J40" s="23" t="s">
        <v>95</v>
      </c>
      <c r="K40" s="27" t="s">
        <v>95</v>
      </c>
      <c r="L40" s="135" t="s">
        <v>95</v>
      </c>
      <c r="M40" s="72"/>
      <c r="N40" s="104"/>
      <c r="O40" s="109">
        <f>B40-F40</f>
        <v>-193</v>
      </c>
      <c r="P40" s="313">
        <f>SUM(Q40:R40)</f>
        <v>2</v>
      </c>
      <c r="Q40" s="23">
        <v>2</v>
      </c>
      <c r="R40" s="30" t="s">
        <v>94</v>
      </c>
      <c r="S40" s="110">
        <f>SUM(T40:U40)</f>
        <v>1</v>
      </c>
      <c r="T40" s="19">
        <v>1</v>
      </c>
      <c r="U40" s="30" t="s">
        <v>94</v>
      </c>
      <c r="V40" s="154">
        <v>64</v>
      </c>
      <c r="W40" s="20">
        <v>36</v>
      </c>
      <c r="X40" s="45" t="s">
        <v>40</v>
      </c>
      <c r="Y40" s="90"/>
      <c r="Z40" s="96"/>
    </row>
    <row r="41" spans="1:26" s="91" customFormat="1" ht="24" customHeight="1">
      <c r="A41" s="54" t="s">
        <v>41</v>
      </c>
      <c r="B41" s="110">
        <v>12</v>
      </c>
      <c r="C41" s="23">
        <v>7</v>
      </c>
      <c r="D41" s="27">
        <v>5</v>
      </c>
      <c r="E41" s="135">
        <v>1</v>
      </c>
      <c r="F41" s="110">
        <v>71</v>
      </c>
      <c r="G41" s="23">
        <v>33</v>
      </c>
      <c r="H41" s="30">
        <v>38</v>
      </c>
      <c r="I41" s="49" t="s">
        <v>95</v>
      </c>
      <c r="J41" s="23" t="s">
        <v>94</v>
      </c>
      <c r="K41" s="27" t="s">
        <v>94</v>
      </c>
      <c r="L41" s="135" t="s">
        <v>95</v>
      </c>
      <c r="M41" s="72"/>
      <c r="N41" s="104"/>
      <c r="O41" s="109">
        <f>B41-F41</f>
        <v>-59</v>
      </c>
      <c r="P41" s="313">
        <f>SUM(Q41:R41)</f>
        <v>1</v>
      </c>
      <c r="Q41" s="23">
        <v>1</v>
      </c>
      <c r="R41" s="30" t="s">
        <v>94</v>
      </c>
      <c r="S41" s="110" t="s">
        <v>94</v>
      </c>
      <c r="T41" s="19" t="s">
        <v>94</v>
      </c>
      <c r="U41" s="30" t="s">
        <v>94</v>
      </c>
      <c r="V41" s="154">
        <v>12</v>
      </c>
      <c r="W41" s="20">
        <v>5</v>
      </c>
      <c r="X41" s="45" t="s">
        <v>41</v>
      </c>
      <c r="Y41" s="90"/>
      <c r="Z41" s="96"/>
    </row>
    <row r="42" spans="1:26" s="91" customFormat="1" ht="24" customHeight="1">
      <c r="A42" s="54" t="s">
        <v>76</v>
      </c>
      <c r="B42" s="110">
        <v>1</v>
      </c>
      <c r="C42" s="23" t="s">
        <v>95</v>
      </c>
      <c r="D42" s="27">
        <v>1</v>
      </c>
      <c r="E42" s="135" t="s">
        <v>94</v>
      </c>
      <c r="F42" s="110">
        <v>6</v>
      </c>
      <c r="G42" s="23">
        <v>3</v>
      </c>
      <c r="H42" s="30">
        <v>3</v>
      </c>
      <c r="I42" s="49" t="s">
        <v>95</v>
      </c>
      <c r="J42" s="23" t="s">
        <v>94</v>
      </c>
      <c r="K42" s="27" t="s">
        <v>94</v>
      </c>
      <c r="L42" s="135" t="s">
        <v>94</v>
      </c>
      <c r="M42" s="72"/>
      <c r="N42" s="104"/>
      <c r="O42" s="109">
        <f>B42-F42</f>
        <v>-5</v>
      </c>
      <c r="P42" s="313">
        <f>SUM(Q42:R42)</f>
        <v>0</v>
      </c>
      <c r="Q42" s="23" t="s">
        <v>94</v>
      </c>
      <c r="R42" s="30" t="s">
        <v>94</v>
      </c>
      <c r="S42" s="321" t="s">
        <v>94</v>
      </c>
      <c r="T42" s="19" t="s">
        <v>94</v>
      </c>
      <c r="U42" s="30" t="s">
        <v>94</v>
      </c>
      <c r="V42" s="154">
        <v>5</v>
      </c>
      <c r="W42" s="20" t="s">
        <v>94</v>
      </c>
      <c r="X42" s="45" t="s">
        <v>82</v>
      </c>
      <c r="Y42" s="90"/>
      <c r="Z42" s="96"/>
    </row>
    <row r="43" spans="1:26" s="91" customFormat="1" ht="24" customHeight="1">
      <c r="A43" s="71" t="s">
        <v>88</v>
      </c>
      <c r="B43" s="139">
        <f>C43+D43</f>
        <v>97</v>
      </c>
      <c r="C43" s="67">
        <f>SUM(C44:C45)</f>
        <v>41</v>
      </c>
      <c r="D43" s="68">
        <f>SUM(D44:D45)</f>
        <v>56</v>
      </c>
      <c r="E43" s="133">
        <f>SUM(E44:E45)</f>
        <v>11</v>
      </c>
      <c r="F43" s="139">
        <f>G43+H43</f>
        <v>423</v>
      </c>
      <c r="G43" s="67">
        <f>SUM(G44:G45)</f>
        <v>200</v>
      </c>
      <c r="H43" s="70">
        <f>SUM(H44:H45)</f>
        <v>223</v>
      </c>
      <c r="I43" s="80" t="str">
        <f>IF(SUM(J43:K43)&gt;0,SUM(J43:K43),"        -")</f>
        <v>        -</v>
      </c>
      <c r="J43" s="75" t="str">
        <f>IF(SUM(J44:J45),SUM(J44:J45),"        -")</f>
        <v>        -</v>
      </c>
      <c r="K43" s="76" t="str">
        <f>IF(SUM(K44:K45),SUM(K44:K45),"        -")</f>
        <v>        -</v>
      </c>
      <c r="L43" s="132" t="str">
        <f>IF(SUM(L44:L45),SUM(L44:L45),"        -")</f>
        <v>        -</v>
      </c>
      <c r="M43" s="72"/>
      <c r="N43" s="104"/>
      <c r="O43" s="67">
        <f>SUM(O44:O45)</f>
        <v>-326</v>
      </c>
      <c r="P43" s="80" t="str">
        <f aca="true" t="shared" si="9" ref="P43:U43">IF(SUM(P44:P45),SUM(P44:P45),"        -")</f>
        <v>        -</v>
      </c>
      <c r="Q43" s="67" t="str">
        <f t="shared" si="9"/>
        <v>        -</v>
      </c>
      <c r="R43" s="70" t="str">
        <f t="shared" si="9"/>
        <v>        -</v>
      </c>
      <c r="S43" s="80" t="str">
        <f t="shared" si="9"/>
        <v>        -</v>
      </c>
      <c r="T43" s="69" t="str">
        <f t="shared" si="9"/>
        <v>        -</v>
      </c>
      <c r="U43" s="70" t="str">
        <f t="shared" si="9"/>
        <v>        -</v>
      </c>
      <c r="V43" s="152">
        <f>SUM(V44:V45)</f>
        <v>52</v>
      </c>
      <c r="W43" s="83">
        <f>SUM(W44:W45)</f>
        <v>30</v>
      </c>
      <c r="X43" s="85" t="s">
        <v>88</v>
      </c>
      <c r="Y43" s="90"/>
      <c r="Z43" s="96"/>
    </row>
    <row r="44" spans="1:26" s="91" customFormat="1" ht="24" customHeight="1">
      <c r="A44" s="53" t="s">
        <v>78</v>
      </c>
      <c r="B44" s="108">
        <v>9</v>
      </c>
      <c r="C44" s="22">
        <v>5</v>
      </c>
      <c r="D44" s="26">
        <v>4</v>
      </c>
      <c r="E44" s="134">
        <v>1</v>
      </c>
      <c r="F44" s="108">
        <v>82</v>
      </c>
      <c r="G44" s="22">
        <v>38</v>
      </c>
      <c r="H44" s="29">
        <v>44</v>
      </c>
      <c r="I44" s="262" t="s">
        <v>95</v>
      </c>
      <c r="J44" s="263" t="s">
        <v>95</v>
      </c>
      <c r="K44" s="264" t="s">
        <v>79</v>
      </c>
      <c r="L44" s="265" t="s">
        <v>94</v>
      </c>
      <c r="M44" s="127"/>
      <c r="N44" s="12"/>
      <c r="O44" s="107">
        <f>B44-F44</f>
        <v>-73</v>
      </c>
      <c r="P44" s="319">
        <f>SUM(Q44:R44)</f>
        <v>0</v>
      </c>
      <c r="Q44" s="22" t="s">
        <v>94</v>
      </c>
      <c r="R44" s="29" t="s">
        <v>94</v>
      </c>
      <c r="S44" s="322" t="s">
        <v>94</v>
      </c>
      <c r="T44" s="261" t="s">
        <v>94</v>
      </c>
      <c r="U44" s="17" t="s">
        <v>94</v>
      </c>
      <c r="V44" s="153">
        <v>6</v>
      </c>
      <c r="W44" s="18">
        <v>2</v>
      </c>
      <c r="X44" s="44" t="s">
        <v>83</v>
      </c>
      <c r="Y44" s="90"/>
      <c r="Z44" s="96"/>
    </row>
    <row r="45" spans="1:26" s="91" customFormat="1" ht="24" customHeight="1" thickBot="1">
      <c r="A45" s="56" t="s">
        <v>77</v>
      </c>
      <c r="B45" s="158">
        <v>88</v>
      </c>
      <c r="C45" s="24">
        <v>36</v>
      </c>
      <c r="D45" s="28">
        <v>52</v>
      </c>
      <c r="E45" s="136">
        <v>10</v>
      </c>
      <c r="F45" s="158">
        <v>341</v>
      </c>
      <c r="G45" s="24">
        <v>162</v>
      </c>
      <c r="H45" s="32">
        <v>179</v>
      </c>
      <c r="I45" s="50" t="s">
        <v>95</v>
      </c>
      <c r="J45" s="24" t="s">
        <v>95</v>
      </c>
      <c r="K45" s="28" t="s">
        <v>79</v>
      </c>
      <c r="L45" s="136" t="s">
        <v>94</v>
      </c>
      <c r="M45" s="72"/>
      <c r="N45" s="104"/>
      <c r="O45" s="112">
        <f>B45-F45</f>
        <v>-253</v>
      </c>
      <c r="P45" s="318">
        <f>SUM(Q45:R45)</f>
        <v>0</v>
      </c>
      <c r="Q45" s="24" t="s">
        <v>94</v>
      </c>
      <c r="R45" s="32" t="s">
        <v>94</v>
      </c>
      <c r="S45" s="320" t="s">
        <v>94</v>
      </c>
      <c r="T45" s="15" t="s">
        <v>94</v>
      </c>
      <c r="U45" s="32" t="s">
        <v>94</v>
      </c>
      <c r="V45" s="155">
        <v>46</v>
      </c>
      <c r="W45" s="16">
        <v>28</v>
      </c>
      <c r="X45" s="43" t="s">
        <v>84</v>
      </c>
      <c r="Y45" s="90"/>
      <c r="Z45" s="96"/>
    </row>
    <row r="46" spans="1:26" s="117" customFormat="1" ht="9.75" customHeight="1">
      <c r="A46" s="2"/>
      <c r="B46" s="113"/>
      <c r="C46" s="113"/>
      <c r="D46" s="113"/>
      <c r="E46" s="113"/>
      <c r="F46" s="113"/>
      <c r="G46" s="113"/>
      <c r="H46" s="113"/>
      <c r="I46" s="113"/>
      <c r="J46" s="113"/>
      <c r="K46" s="114"/>
      <c r="L46" s="113"/>
      <c r="M46" s="115"/>
      <c r="N46" s="115"/>
      <c r="O46" s="113"/>
      <c r="P46" s="113"/>
      <c r="Q46" s="113"/>
      <c r="R46" s="113"/>
      <c r="S46" s="113"/>
      <c r="T46" s="113"/>
      <c r="U46" s="113"/>
      <c r="V46" s="113"/>
      <c r="W46" s="114"/>
      <c r="X46" s="2"/>
      <c r="Y46" s="116"/>
      <c r="Z46" s="116"/>
    </row>
    <row r="47" spans="1:26" ht="22.5" customHeight="1">
      <c r="A47" s="2"/>
      <c r="B47" s="113"/>
      <c r="C47" s="113"/>
      <c r="D47" s="113"/>
      <c r="E47" s="113"/>
      <c r="F47" s="113"/>
      <c r="G47" s="113"/>
      <c r="H47" s="113"/>
      <c r="I47" s="113"/>
      <c r="J47" s="113"/>
      <c r="K47" s="118"/>
      <c r="M47" s="119"/>
      <c r="N47" s="119"/>
      <c r="O47" s="113"/>
      <c r="W47" s="120"/>
      <c r="X47" s="2"/>
      <c r="Y47" s="121"/>
      <c r="Z47" s="121"/>
    </row>
    <row r="48" spans="14:26" ht="22.5" customHeight="1">
      <c r="N48" s="120"/>
      <c r="W48" s="120"/>
      <c r="Y48" s="121"/>
      <c r="Z48" s="121"/>
    </row>
    <row r="49" spans="23:26" ht="22.5" customHeight="1">
      <c r="W49" s="120"/>
      <c r="Y49" s="121"/>
      <c r="Z49" s="121"/>
    </row>
    <row r="50" spans="23:26" ht="22.5" customHeight="1">
      <c r="W50" s="120"/>
      <c r="Y50" s="121"/>
      <c r="Z50" s="121"/>
    </row>
    <row r="51" spans="23:26" ht="22.5" customHeight="1">
      <c r="W51" s="120"/>
      <c r="Y51" s="121"/>
      <c r="Z51" s="121"/>
    </row>
    <row r="52" spans="23:26" ht="22.5" customHeight="1">
      <c r="W52" s="120"/>
      <c r="Y52" s="121"/>
      <c r="Z52" s="121"/>
    </row>
    <row r="53" spans="23:26" ht="22.5" customHeight="1">
      <c r="W53" s="120"/>
      <c r="Y53" s="121"/>
      <c r="Z53" s="121"/>
    </row>
    <row r="54" spans="25:26" ht="22.5" customHeight="1">
      <c r="Y54" s="121"/>
      <c r="Z54" s="121"/>
    </row>
    <row r="55" spans="25:26" ht="17.25">
      <c r="Y55" s="121"/>
      <c r="Z55" s="121"/>
    </row>
  </sheetData>
  <mergeCells count="16">
    <mergeCell ref="S2:U2"/>
    <mergeCell ref="P3:P4"/>
    <mergeCell ref="Q3:Q4"/>
    <mergeCell ref="R3:R4"/>
    <mergeCell ref="S3:S4"/>
    <mergeCell ref="P2:R2"/>
    <mergeCell ref="O2:O4"/>
    <mergeCell ref="B3:B4"/>
    <mergeCell ref="F3:F4"/>
    <mergeCell ref="F2:H2"/>
    <mergeCell ref="B2:E2"/>
    <mergeCell ref="I3:K3"/>
    <mergeCell ref="L3:L4"/>
    <mergeCell ref="I2:L2"/>
    <mergeCell ref="G3:G4"/>
    <mergeCell ref="H3:H4"/>
  </mergeCells>
  <printOptions horizontalCentered="1"/>
  <pageMargins left="0.3937007874015748" right="0.3937007874015748" top="0.7874015748031497" bottom="0" header="0.5118110236220472" footer="0.31496062992125984"/>
  <pageSetup firstPageNumber="25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3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5"/>
  <sheetViews>
    <sheetView showGridLines="0" zoomScale="85" zoomScaleNormal="85" zoomScaleSheetLayoutView="75" workbookViewId="0" topLeftCell="A1">
      <pane xSplit="1" ySplit="4" topLeftCell="F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3" sqref="Q23"/>
    </sheetView>
  </sheetViews>
  <sheetFormatPr defaultColWidth="10.66015625" defaultRowHeight="18"/>
  <cols>
    <col min="1" max="1" width="12.16015625" style="1" customWidth="1"/>
    <col min="2" max="9" width="10.66015625" style="191" customWidth="1"/>
    <col min="10" max="10" width="1.16796875" style="192" customWidth="1"/>
    <col min="11" max="11" width="7.91015625" style="192" customWidth="1"/>
    <col min="12" max="15" width="10.66015625" style="191" customWidth="1"/>
    <col min="16" max="16" width="10.66015625" style="199" customWidth="1"/>
    <col min="17" max="17" width="12.16015625" style="122" customWidth="1"/>
    <col min="18" max="18" width="0.8359375" style="1" customWidth="1"/>
    <col min="19" max="19" width="12.08203125" style="251" bestFit="1" customWidth="1"/>
    <col min="20" max="20" width="10.91015625" style="1" bestFit="1" customWidth="1"/>
    <col min="21" max="16384" width="10.66015625" style="1" customWidth="1"/>
  </cols>
  <sheetData>
    <row r="1" spans="1:19" s="126" customFormat="1" ht="27.75" customHeight="1" thickBot="1">
      <c r="A1" s="124" t="s">
        <v>43</v>
      </c>
      <c r="B1" s="162"/>
      <c r="C1" s="163"/>
      <c r="D1" s="164"/>
      <c r="E1" s="162"/>
      <c r="F1" s="163"/>
      <c r="G1" s="162"/>
      <c r="H1" s="165" t="s">
        <v>85</v>
      </c>
      <c r="I1" s="166" t="str">
        <f>'実数'!K1</f>
        <v>平成２３年</v>
      </c>
      <c r="J1" s="167"/>
      <c r="K1" s="167"/>
      <c r="L1" s="168"/>
      <c r="M1" s="163"/>
      <c r="N1" s="164"/>
      <c r="O1" s="163"/>
      <c r="P1" s="193" t="s">
        <v>1</v>
      </c>
      <c r="Q1" s="33" t="str">
        <f>I1</f>
        <v>平成２３年</v>
      </c>
      <c r="R1" s="125"/>
      <c r="S1" s="236"/>
    </row>
    <row r="2" spans="1:19" s="91" customFormat="1" ht="18" customHeight="1">
      <c r="A2" s="89"/>
      <c r="B2" s="364" t="s">
        <v>61</v>
      </c>
      <c r="C2" s="364" t="s">
        <v>62</v>
      </c>
      <c r="D2" s="374" t="s">
        <v>57</v>
      </c>
      <c r="E2" s="376" t="s">
        <v>56</v>
      </c>
      <c r="F2" s="364" t="s">
        <v>58</v>
      </c>
      <c r="G2" s="380" t="s">
        <v>60</v>
      </c>
      <c r="H2" s="358" t="s">
        <v>63</v>
      </c>
      <c r="I2" s="360" t="s">
        <v>64</v>
      </c>
      <c r="J2" s="169"/>
      <c r="K2" s="169"/>
      <c r="L2" s="361" t="s">
        <v>65</v>
      </c>
      <c r="M2" s="363" t="s">
        <v>66</v>
      </c>
      <c r="N2" s="356" t="s">
        <v>67</v>
      </c>
      <c r="O2" s="364" t="s">
        <v>68</v>
      </c>
      <c r="P2" s="367" t="s">
        <v>69</v>
      </c>
      <c r="Q2" s="89"/>
      <c r="R2" s="310"/>
      <c r="S2" s="237"/>
    </row>
    <row r="3" spans="1:19" s="91" customFormat="1" ht="18" customHeight="1">
      <c r="A3" s="92"/>
      <c r="B3" s="365"/>
      <c r="C3" s="370"/>
      <c r="D3" s="375"/>
      <c r="E3" s="377"/>
      <c r="F3" s="370"/>
      <c r="G3" s="362"/>
      <c r="H3" s="359"/>
      <c r="I3" s="357"/>
      <c r="J3" s="200"/>
      <c r="K3" s="200"/>
      <c r="L3" s="362"/>
      <c r="M3" s="359"/>
      <c r="N3" s="357"/>
      <c r="O3" s="365"/>
      <c r="P3" s="368"/>
      <c r="Q3" s="92"/>
      <c r="R3" s="310"/>
      <c r="S3" s="238" t="s">
        <v>44</v>
      </c>
    </row>
    <row r="4" spans="1:19" s="91" customFormat="1" ht="18" customHeight="1" thickBot="1">
      <c r="A4" s="93"/>
      <c r="B4" s="366"/>
      <c r="C4" s="371"/>
      <c r="D4" s="372" t="s">
        <v>86</v>
      </c>
      <c r="E4" s="373"/>
      <c r="F4" s="371"/>
      <c r="G4" s="354" t="s">
        <v>59</v>
      </c>
      <c r="H4" s="378"/>
      <c r="I4" s="379"/>
      <c r="J4" s="169"/>
      <c r="K4" s="169"/>
      <c r="L4" s="354" t="s">
        <v>59</v>
      </c>
      <c r="M4" s="355"/>
      <c r="N4" s="260" t="s">
        <v>87</v>
      </c>
      <c r="O4" s="366"/>
      <c r="P4" s="369"/>
      <c r="Q4" s="93"/>
      <c r="R4" s="310"/>
      <c r="S4" s="239" t="s">
        <v>98</v>
      </c>
    </row>
    <row r="5" spans="1:19" s="91" customFormat="1" ht="24" customHeight="1">
      <c r="A5" s="51" t="s">
        <v>9</v>
      </c>
      <c r="B5" s="201">
        <f>IF('実数'!B5/'率'!$S5*1000,'実数'!B5/'率'!$S5*1000,"-")</f>
        <v>8.32783325408147</v>
      </c>
      <c r="C5" s="201">
        <f>IF('実数'!F5/'率'!$S5*1000,'実数'!F5/'率'!$S5*1000,"-")</f>
        <v>9.93078142336345</v>
      </c>
      <c r="D5" s="202">
        <f>IF('実数'!I5/'実数'!$B5*1000,'実数'!I5/'実数'!$B5*1000,"-")</f>
        <v>2.343915051874466</v>
      </c>
      <c r="E5" s="203">
        <f>IF('実数'!L5/'実数'!$B5*1000,'実数'!L5/'実数'!$B5*1000,"-")</f>
        <v>1.0915430631343939</v>
      </c>
      <c r="F5" s="201">
        <f>IF('実数'!O5/'率'!$S5*1000,'実数'!O5/'率'!$S5*1000,"-")</f>
        <v>-1.602948169281978</v>
      </c>
      <c r="G5" s="204">
        <f>IF('実数'!P5/('実数'!$B5+'実数'!$P5)*1000,'実数'!P5/('実数'!$B5+'実数'!$P5)*1000,"-")</f>
        <v>23.91977387170396</v>
      </c>
      <c r="H5" s="205">
        <f>IF('実数'!Q5/('実数'!$B5+'実数'!$P5)*1000,'実数'!Q5/('実数'!$B5+'実数'!$P5)*1000,"-")</f>
        <v>11.090912975346406</v>
      </c>
      <c r="I5" s="206">
        <f>IF('実数'!R5/('実数'!$B5+'実数'!$P5)*1000,'実数'!R5/('実数'!$B5+'実数'!$P5)*1000,"-")</f>
        <v>12.828860896357556</v>
      </c>
      <c r="J5" s="207"/>
      <c r="K5" s="207"/>
      <c r="L5" s="208">
        <f>IF('実数'!S5/('実数'!$B5+'実数'!$T5)*1000,'実数'!S5/('実数'!$B5+'実数'!$T5)*1000,"-")</f>
        <v>4.092774616640282</v>
      </c>
      <c r="M5" s="202">
        <f>IF('実数'!T5/('実数'!$B5+'実数'!$T5)*1000,'実数'!T5/('実数'!$B5+'実数'!$T5)*1000,"-")</f>
        <v>3.3112111672517326</v>
      </c>
      <c r="N5" s="206">
        <f>IF('実数'!U5/'実数'!B5*1000,'実数'!U5/'実数'!B5*1000,"-")</f>
        <v>0.7841599686336013</v>
      </c>
      <c r="O5" s="201">
        <f>IF('実数'!V5/'率'!$S5*1000,'実数'!V5/'率'!$S5*1000,"-")</f>
        <v>5.2456411475669675</v>
      </c>
      <c r="P5" s="209">
        <f>IF('実数'!W5/'率'!$S5*1000,'実数'!W5/'率'!$S5*1000,"-")</f>
        <v>1.8681169757489302</v>
      </c>
      <c r="Q5" s="78" t="s">
        <v>9</v>
      </c>
      <c r="R5" s="310"/>
      <c r="S5" s="240">
        <v>126180000</v>
      </c>
    </row>
    <row r="6" spans="1:19" s="102" customFormat="1" ht="24" customHeight="1" thickBot="1">
      <c r="A6" s="62" t="s">
        <v>13</v>
      </c>
      <c r="B6" s="170">
        <f>IF('実数'!B6/'率'!$S6*1000,'実数'!B6/'率'!$S6*1000,"-")</f>
        <v>7.5353535353535355</v>
      </c>
      <c r="C6" s="170">
        <f>IF('実数'!F6/'率'!$S6*1000,'実数'!F6/'率'!$S6*1000,"-")</f>
        <v>12.434343434343434</v>
      </c>
      <c r="D6" s="171">
        <f>IF('実数'!I6/'実数'!$B6*1000,'実数'!I6/'実数'!$B6*1000,"-")</f>
        <v>3.083109919571046</v>
      </c>
      <c r="E6" s="172">
        <f>IF('実数'!L6/'実数'!$B6*1000,'実数'!L6/'実数'!$B6*1000,"-")</f>
        <v>2.0107238605898123</v>
      </c>
      <c r="F6" s="170">
        <f>IF('実数'!O6/'率'!$S6*1000,'実数'!O6/'率'!$S6*1000,"-")</f>
        <v>-4.8989898989899</v>
      </c>
      <c r="G6" s="173">
        <f>IF('実数'!P6/('実数'!$B6+'実数'!$P6)*1000,'実数'!P6/('実数'!$B6+'実数'!$P6)*1000,"-")</f>
        <v>21.254263972710575</v>
      </c>
      <c r="H6" s="172">
        <f>IF('実数'!Q6/('実数'!$B6+'実数'!$P6)*1000,'実数'!Q6/('実数'!$B6+'実数'!$P6)*1000,"-")</f>
        <v>9.315140383101548</v>
      </c>
      <c r="I6" s="174">
        <f>IF('実数'!R6/('実数'!$B6+'実数'!$P6)*1000,'実数'!R6/('実数'!$B6+'実数'!$P6)*1000,"-")</f>
        <v>11.939123589609025</v>
      </c>
      <c r="J6" s="175"/>
      <c r="K6" s="175"/>
      <c r="L6" s="176">
        <f>IF('実数'!S6/('実数'!$B6+'実数'!$T6)*1000,'実数'!S6/('実数'!$B6+'実数'!$T6)*1000,"-")</f>
        <v>3.477330480139093</v>
      </c>
      <c r="M6" s="171">
        <f>IF('実数'!T6/('実数'!$B6+'実数'!$T6)*1000,'実数'!T6/('実数'!$B6+'実数'!$T6)*1000,"-")</f>
        <v>2.2736391600909456</v>
      </c>
      <c r="N6" s="174">
        <f>IF('実数'!U6/'実数'!B6*1000,'実数'!U6/'実数'!B6*1000,"-")</f>
        <v>1.2064343163538875</v>
      </c>
      <c r="O6" s="170">
        <f>IF('実数'!V6/'率'!$S6*1000,'実数'!V6/'率'!$S6*1000,"-")</f>
        <v>4.647474747474748</v>
      </c>
      <c r="P6" s="194">
        <f>IF('実数'!W6/'率'!$S6*1000,'実数'!W6/'率'!$S6*1000,"-")</f>
        <v>1.9090909090909092</v>
      </c>
      <c r="Q6" s="307" t="s">
        <v>13</v>
      </c>
      <c r="R6" s="311"/>
      <c r="S6" s="241">
        <v>990000</v>
      </c>
    </row>
    <row r="7" spans="1:19" s="91" customFormat="1" ht="24" customHeight="1">
      <c r="A7" s="73" t="s">
        <v>14</v>
      </c>
      <c r="B7" s="177">
        <f>IF('実数'!B7/'率'!$S7*1000,'実数'!B7/'率'!$S7*1000,"-")</f>
        <v>8.134156684125388</v>
      </c>
      <c r="C7" s="177">
        <f>IF('実数'!F7/'率'!$S7*1000,'実数'!F7/'率'!$S7*1000,"-")</f>
        <v>11.377522956909562</v>
      </c>
      <c r="D7" s="178">
        <f>IF('実数'!I7/'実数'!$B7*1000,'実数'!I7/'実数'!$B7*1000,"-")</f>
        <v>2.9980013324450363</v>
      </c>
      <c r="E7" s="179">
        <f>IF('実数'!L7/'実数'!$B7*1000,'実数'!L7/'実数'!$B7*1000,"-")</f>
        <v>1.998667554963358</v>
      </c>
      <c r="F7" s="177">
        <f>IF('実数'!O7/'率'!$S7*1000,'実数'!O7/'率'!$S7*1000,"-")</f>
        <v>-3.243366272784174</v>
      </c>
      <c r="G7" s="180">
        <f>IF('実数'!P7/('実数'!$B7+'実数'!$P7)*1000,'実数'!P7/('実数'!$B7+'実数'!$P7)*1000,"-")</f>
        <v>25.008119519324456</v>
      </c>
      <c r="H7" s="179">
        <f>IF('実数'!Q7/('実数'!$B7+'実数'!$P7)*1000,'実数'!Q7/('実数'!$B7+'実数'!$P7)*1000,"-")</f>
        <v>9.74342318934719</v>
      </c>
      <c r="I7" s="181">
        <f>IF('実数'!R7/('実数'!$B7+'実数'!$P7)*1000,'実数'!R7/('実数'!$B7+'実数'!$P7)*1000,"-")</f>
        <v>15.264696329977266</v>
      </c>
      <c r="J7" s="175"/>
      <c r="K7" s="175"/>
      <c r="L7" s="182">
        <f>IF('実数'!S7/('実数'!$B7+'実数'!$T7)*1000,'実数'!S7/('実数'!$B7+'実数'!$T7)*1000,"-")</f>
        <v>3.986710963455149</v>
      </c>
      <c r="M7" s="178">
        <f>IF('実数'!T7/('実数'!$B7+'実数'!$T7)*1000,'実数'!T7/('実数'!$B7+'実数'!$T7)*1000,"-")</f>
        <v>2.6578073089700998</v>
      </c>
      <c r="N7" s="181">
        <f>IF('実数'!U7/'実数'!B7*1000,'実数'!U7/'実数'!B7*1000,"-")</f>
        <v>1.3324450366422385</v>
      </c>
      <c r="O7" s="177">
        <f>IF('実数'!V7/'率'!$S7*1000,'実数'!V7/'率'!$S7*1000,"-")</f>
        <v>5.4299966672176145</v>
      </c>
      <c r="P7" s="195">
        <f>IF('実数'!W7/'率'!$S7*1000,'実数'!W7/'率'!$S7*1000,"-")</f>
        <v>2.0538610148457845</v>
      </c>
      <c r="Q7" s="82" t="s">
        <v>14</v>
      </c>
      <c r="R7" s="310"/>
      <c r="S7" s="242">
        <f>S8</f>
        <v>369061</v>
      </c>
    </row>
    <row r="8" spans="1:19" s="91" customFormat="1" ht="24" customHeight="1">
      <c r="A8" s="52" t="s">
        <v>15</v>
      </c>
      <c r="B8" s="210">
        <f>IF('実数'!B8/'率'!$S8*1000,'実数'!B8/'率'!$S8*1000,"-")</f>
        <v>8.134156684125388</v>
      </c>
      <c r="C8" s="210">
        <f>IF('実数'!F8/'率'!$S8*1000,'実数'!F8/'率'!$S8*1000,"-")</f>
        <v>11.377522956909562</v>
      </c>
      <c r="D8" s="211">
        <f>IF('実数'!I8/'実数'!$B8*1000,'実数'!I8/'実数'!$B8*1000,"-")</f>
        <v>2.9980013324450363</v>
      </c>
      <c r="E8" s="205">
        <f>IF('実数'!L8/'実数'!$B8*1000,'実数'!L8/'実数'!$B8*1000,"-")</f>
        <v>1.998667554963358</v>
      </c>
      <c r="F8" s="210">
        <f>IF('実数'!O8/'率'!$S8*1000,'実数'!O8/'率'!$S8*1000,"-")</f>
        <v>-3.243366272784174</v>
      </c>
      <c r="G8" s="204">
        <f>IF('実数'!P8/('実数'!$B8+'実数'!$P8)*1000,'実数'!P8/('実数'!$B8+'実数'!$P8)*1000,"-")</f>
        <v>25.008119519324456</v>
      </c>
      <c r="H8" s="205">
        <f>IF('実数'!Q8/('実数'!$B8+'実数'!$P8)*1000,'実数'!Q8/('実数'!$B8+'実数'!$P8)*1000,"-")</f>
        <v>9.74342318934719</v>
      </c>
      <c r="I8" s="206">
        <f>IF('実数'!R8/('実数'!$B8+'実数'!$P8)*1000,'実数'!R8/('実数'!$B8+'実数'!$P8)*1000,"-")</f>
        <v>15.264696329977266</v>
      </c>
      <c r="J8" s="207"/>
      <c r="K8" s="207"/>
      <c r="L8" s="208">
        <f>IF('実数'!S8/('実数'!$B8+'実数'!$T8)*1000,'実数'!S8/('実数'!$B8+'実数'!$T8)*1000,"-")</f>
        <v>3.986710963455149</v>
      </c>
      <c r="M8" s="202">
        <f>IF('実数'!T8/('実数'!$B8+'実数'!$T8)*1000,'実数'!T8/('実数'!$B8+'実数'!$T8)*1000,"-")</f>
        <v>2.6578073089700998</v>
      </c>
      <c r="N8" s="206">
        <f>IF('実数'!U8/'実数'!B8*1000,'実数'!U8/'実数'!B8*1000,"-")</f>
        <v>1.3324450366422385</v>
      </c>
      <c r="O8" s="201">
        <f>IF('実数'!V8/'率'!$S8*1000,'実数'!V8/'率'!$S8*1000,"-")</f>
        <v>5.4299966672176145</v>
      </c>
      <c r="P8" s="212">
        <f>IF('実数'!W8/'率'!$S8*1000,'実数'!W8/'率'!$S8*1000,"-")</f>
        <v>2.0538610148457845</v>
      </c>
      <c r="Q8" s="78" t="s">
        <v>15</v>
      </c>
      <c r="R8" s="310"/>
      <c r="S8" s="243">
        <v>369061</v>
      </c>
    </row>
    <row r="9" spans="1:19" s="91" customFormat="1" ht="24" customHeight="1">
      <c r="A9" s="65" t="s">
        <v>16</v>
      </c>
      <c r="B9" s="183">
        <f>IF('実数'!B9/'率'!$S9*1000,'実数'!B9/'率'!$S9*1000,"-")</f>
        <v>5.858522904331568</v>
      </c>
      <c r="C9" s="183">
        <f>IF('実数'!F9/'率'!$S9*1000,'実数'!F9/'率'!$S9*1000,"-")</f>
        <v>14.755375506388283</v>
      </c>
      <c r="D9" s="184">
        <f>IF('実数'!I9/'実数'!$B9*1000,'実数'!I9/'実数'!$B9*1000,"-")</f>
        <v>2.6595744680851063</v>
      </c>
      <c r="E9" s="185">
        <f>IF('実数'!L9/'実数'!$B9*1000,'実数'!L9/'実数'!$B9*1000,"-")</f>
        <v>2.6595744680851063</v>
      </c>
      <c r="F9" s="183">
        <f>IF('実数'!O9/'率'!$S9*1000,'実数'!O9/'率'!$S9*1000,"-")</f>
        <v>-8.896852602056715</v>
      </c>
      <c r="G9" s="186">
        <f>IF('実数'!P9/('実数'!$B9+'実数'!$P9)*1000,'実数'!P9/('実数'!$B9+'実数'!$P9)*1000,"-")</f>
        <v>23.376623376623378</v>
      </c>
      <c r="H9" s="185">
        <f>IF('実数'!Q9/('実数'!$B9+'実数'!$P9)*1000,'実数'!Q9/('実数'!$B9+'実数'!$P9)*1000,"-")</f>
        <v>15.584415584415584</v>
      </c>
      <c r="I9" s="187">
        <f>IF('実数'!R9/('実数'!$B9+'実数'!$P9)*1000,'実数'!R9/('実数'!$B9+'実数'!$P9)*1000,"-")</f>
        <v>7.792207792207792</v>
      </c>
      <c r="J9" s="175"/>
      <c r="K9" s="175"/>
      <c r="L9" s="188">
        <f>IF('実数'!S9/('実数'!$B9+'実数'!$T9)*1000,'実数'!S9/('実数'!$B9+'実数'!$T9)*1000,"-")</f>
        <v>5.305039787798409</v>
      </c>
      <c r="M9" s="184">
        <f>IF('実数'!T9/('実数'!$B9+'実数'!$T9)*1000,'実数'!T9/('実数'!$B9+'実数'!$T9)*1000,"-")</f>
        <v>2.6525198938992043</v>
      </c>
      <c r="N9" s="187">
        <f>IF('実数'!U9/'実数'!B9*1000,'実数'!U9/'実数'!B9*1000,"-")</f>
        <v>2.6595744680851063</v>
      </c>
      <c r="O9" s="183">
        <f>IF('実数'!V9/'率'!$S9*1000,'実数'!V9/'率'!$S9*1000,"-")</f>
        <v>3.9264568401371145</v>
      </c>
      <c r="P9" s="196">
        <f>IF('実数'!W9/'率'!$S9*1000,'実数'!W9/'率'!$S9*1000,"-")</f>
        <v>1.7295107510127765</v>
      </c>
      <c r="Q9" s="308" t="s">
        <v>16</v>
      </c>
      <c r="R9" s="310"/>
      <c r="S9" s="244">
        <f>SUM(S10:S11)</f>
        <v>64180</v>
      </c>
    </row>
    <row r="10" spans="1:19" s="91" customFormat="1" ht="24" customHeight="1">
      <c r="A10" s="53" t="s">
        <v>17</v>
      </c>
      <c r="B10" s="213">
        <f>IF('実数'!B10/'率'!$S10*1000,'実数'!B10/'率'!$S10*1000,"-")</f>
        <v>6.311074918566775</v>
      </c>
      <c r="C10" s="213">
        <f>IF('実数'!F10/'率'!$S10*1000,'実数'!F10/'率'!$S10*1000,"-")</f>
        <v>13.954693514954101</v>
      </c>
      <c r="D10" s="214">
        <f>IF('実数'!I10/'実数'!$B10*1000,'実数'!I10/'実数'!$B10*1000,"-")</f>
        <v>2.932551319648094</v>
      </c>
      <c r="E10" s="215">
        <f>IF('実数'!L10/'実数'!$B10*1000,'実数'!L10/'実数'!$B10*1000,"-")</f>
        <v>2.932551319648094</v>
      </c>
      <c r="F10" s="213">
        <f>IF('実数'!O10/'率'!$S10*1000,'実数'!O10/'率'!$S10*1000,"-")</f>
        <v>-7.643618596387326</v>
      </c>
      <c r="G10" s="216">
        <f>IF('実数'!P10/('実数'!$B10+'実数'!$P10)*1000,'実数'!P10/('実数'!$B10+'実数'!$P10)*1000,"-")</f>
        <v>22.922636103151863</v>
      </c>
      <c r="H10" s="215">
        <f>IF('実数'!Q10/('実数'!$B10+'実数'!$P10)*1000,'実数'!Q10/('実数'!$B10+'実数'!$P10)*1000,"-")</f>
        <v>14.326647564469916</v>
      </c>
      <c r="I10" s="217">
        <f>IF('実数'!R10/('実数'!$B10+'実数'!$P10)*1000,'実数'!R10/('実数'!$B10+'実数'!$P10)*1000,"-")</f>
        <v>8.595988538681949</v>
      </c>
      <c r="J10" s="207"/>
      <c r="K10" s="207"/>
      <c r="L10" s="218">
        <f>IF('実数'!S10/('実数'!$B10+'実数'!$T10)*1000,'実数'!S10/('実数'!$B10+'実数'!$T10)*1000,"-")</f>
        <v>5.847953216374268</v>
      </c>
      <c r="M10" s="214">
        <f>IF('実数'!T10/('実数'!$B10+'実数'!$T10)*1000,'実数'!T10/('実数'!$B10+'実数'!$T10)*1000,"-")</f>
        <v>2.923976608187134</v>
      </c>
      <c r="N10" s="217">
        <f>IF('実数'!U10/'実数'!B10*1000,'実数'!U10/'実数'!B10*1000,"-")</f>
        <v>2.932551319648094</v>
      </c>
      <c r="O10" s="213">
        <f>IF('実数'!V10/'率'!$S10*1000,'実数'!V10/'率'!$S10*1000,"-")</f>
        <v>3.905093278057447</v>
      </c>
      <c r="P10" s="219">
        <f>IF('実数'!W10/'率'!$S10*1000,'実数'!W10/'率'!$S10*1000,"-")</f>
        <v>1.7212022505182114</v>
      </c>
      <c r="Q10" s="44" t="s">
        <v>17</v>
      </c>
      <c r="R10" s="310"/>
      <c r="S10" s="245">
        <v>54032</v>
      </c>
    </row>
    <row r="11" spans="1:19" s="91" customFormat="1" ht="24" customHeight="1">
      <c r="A11" s="54" t="s">
        <v>89</v>
      </c>
      <c r="B11" s="220">
        <f>IF('実数'!B11/'率'!$S11*1000,'実数'!B11/'率'!$S11*1000,"-")</f>
        <v>3.448955459203784</v>
      </c>
      <c r="C11" s="220">
        <f>IF('実数'!F11/'率'!$S11*1000,'実数'!F11/'率'!$S11*1000,"-")</f>
        <v>19.018525817895153</v>
      </c>
      <c r="D11" s="221" t="str">
        <f>IF('実数'!I11/'実数'!$B11*1000,'実数'!I11/'実数'!$B11*1000,"-")</f>
        <v>-</v>
      </c>
      <c r="E11" s="222" t="str">
        <f>IF('実数'!L11/'実数'!$B11*1000,'実数'!L11/'実数'!$B11*1000,"-")</f>
        <v>-</v>
      </c>
      <c r="F11" s="220">
        <f>IF('実数'!O11/'率'!$S11*1000,'実数'!O11/'率'!$S11*1000,"-")</f>
        <v>-15.569570358691369</v>
      </c>
      <c r="G11" s="223">
        <f>IF('実数'!P11/('実数'!$B11+'実数'!$P11)*1000,'実数'!P11/('実数'!$B11+'実数'!$P11)*1000,"-")</f>
        <v>27.777777777777775</v>
      </c>
      <c r="H11" s="222">
        <f>IF('実数'!Q11/('実数'!$B11+'実数'!$P11)*1000,'実数'!Q11/('実数'!$B11+'実数'!$P11)*1000,"-")</f>
        <v>27.777777777777775</v>
      </c>
      <c r="I11" s="224" t="str">
        <f>IF('実数'!R11/('実数'!$B11+'実数'!$P11)*1000,'実数'!R11/('実数'!$B11+'実数'!$P11)*1000,"-")</f>
        <v>-</v>
      </c>
      <c r="J11" s="207"/>
      <c r="K11" s="207"/>
      <c r="L11" s="225" t="str">
        <f>IF('実数'!S11/('実数'!$B11+'実数'!$T11)*1000,'実数'!S11/('実数'!$B11+'実数'!$T11)*1000,"-")</f>
        <v>-</v>
      </c>
      <c r="M11" s="221" t="str">
        <f>IF('実数'!T11/('実数'!$B11+'実数'!$T11)*1000,'実数'!T11/('実数'!$B11+'実数'!$T11)*1000,"-")</f>
        <v>-</v>
      </c>
      <c r="N11" s="224" t="str">
        <f>IF('実数'!U11/'実数'!B11*1000,'実数'!U11/'実数'!B11*1000,"-")</f>
        <v>-</v>
      </c>
      <c r="O11" s="220">
        <f>IF('実数'!V11/'率'!$S11*1000,'実数'!V11/'率'!$S11*1000,"-")</f>
        <v>4.040204966495861</v>
      </c>
      <c r="P11" s="226">
        <f>IF('実数'!W11/'率'!$S11*1000,'実数'!W11/'率'!$S11*1000,"-")</f>
        <v>1.7737485218762319</v>
      </c>
      <c r="Q11" s="45" t="s">
        <v>91</v>
      </c>
      <c r="R11" s="310"/>
      <c r="S11" s="246">
        <v>10148</v>
      </c>
    </row>
    <row r="12" spans="1:19" s="91" customFormat="1" ht="24" customHeight="1">
      <c r="A12" s="65" t="s">
        <v>18</v>
      </c>
      <c r="B12" s="183">
        <f>IF('実数'!B12/'率'!$S12*1000,'実数'!B12/'率'!$S12*1000,"-")</f>
        <v>8.430237464346593</v>
      </c>
      <c r="C12" s="183">
        <f>IF('実数'!F12/'率'!$S12*1000,'実数'!F12/'率'!$S12*1000,"-")</f>
        <v>9.603213447874298</v>
      </c>
      <c r="D12" s="184" t="str">
        <f>IF('実数'!I12/'実数'!$B12*1000,'実数'!I12/'実数'!$B12*1000,"-")</f>
        <v>-</v>
      </c>
      <c r="E12" s="185" t="str">
        <f>IF('実数'!L12/'実数'!$B12*1000,'実数'!L12/'実数'!$B12*1000,"-")</f>
        <v>-</v>
      </c>
      <c r="F12" s="183">
        <f>IF('実数'!O12/'率'!$S12*1000,'実数'!O12/'率'!$S12*1000,"-")</f>
        <v>-1.172975983527704</v>
      </c>
      <c r="G12" s="186">
        <f>IF('実数'!P12/('実数'!$B12+'実数'!$P12)*1000,'実数'!P12/('実数'!$B12+'実数'!$P12)*1000,"-")</f>
        <v>18.664047151277014</v>
      </c>
      <c r="H12" s="185">
        <f>IF('実数'!Q12/('実数'!$B12+'実数'!$P12)*1000,'実数'!Q12/('実数'!$B12+'実数'!$P12)*1000,"-")</f>
        <v>8.840864440078585</v>
      </c>
      <c r="I12" s="187">
        <f>IF('実数'!R12/('実数'!$B12+'実数'!$P12)*1000,'実数'!R12/('実数'!$B12+'実数'!$P12)*1000,"-")</f>
        <v>9.823182711198427</v>
      </c>
      <c r="J12" s="175"/>
      <c r="K12" s="175"/>
      <c r="L12" s="188">
        <f>IF('実数'!S12/('実数'!$B12+'実数'!$T12)*1000,'実数'!S12/('実数'!$B12+'実数'!$T12)*1000,"-")</f>
        <v>1</v>
      </c>
      <c r="M12" s="184">
        <f>IF('実数'!T12/('実数'!$B12+'実数'!$T12)*1000,'実数'!T12/('実数'!$B12+'実数'!$T12)*1000,"-")</f>
        <v>1</v>
      </c>
      <c r="N12" s="187" t="str">
        <f>IF('実数'!U12/'実数'!B12*1000,'実数'!U12/'実数'!B12*1000,"-")</f>
        <v>-</v>
      </c>
      <c r="O12" s="183">
        <f>IF('実数'!V12/'率'!$S12*1000,'実数'!V12/'率'!$S12*1000,"-")</f>
        <v>4.5990784965654585</v>
      </c>
      <c r="P12" s="196">
        <f>IF('実数'!W12/'率'!$S12*1000,'実数'!W12/'率'!$S12*1000,"-")</f>
        <v>2.177178444245667</v>
      </c>
      <c r="Q12" s="308" t="s">
        <v>18</v>
      </c>
      <c r="R12" s="310"/>
      <c r="S12" s="244">
        <f>SUM(S13:S14)</f>
        <v>118502</v>
      </c>
    </row>
    <row r="13" spans="1:19" s="91" customFormat="1" ht="24" customHeight="1">
      <c r="A13" s="53" t="s">
        <v>74</v>
      </c>
      <c r="B13" s="213">
        <f>IF('実数'!B13/'率'!$S13*1000,'実数'!B13/'率'!$S13*1000,"-")</f>
        <v>7.319949158512121</v>
      </c>
      <c r="C13" s="213">
        <f>IF('実数'!F13/'率'!$S13*1000,'実数'!F13/'率'!$S13*1000,"-")</f>
        <v>11.699667692684644</v>
      </c>
      <c r="D13" s="214" t="str">
        <f>IF('実数'!I13/'実数'!$B13*1000,'実数'!I13/'実数'!$B13*1000,"-")</f>
        <v>-</v>
      </c>
      <c r="E13" s="215" t="str">
        <f>IF('実数'!L13/'実数'!$B13*1000,'実数'!L13/'実数'!$B13*1000,"-")</f>
        <v>-</v>
      </c>
      <c r="F13" s="213">
        <f>IF('実数'!O13/'率'!$S13*1000,'実数'!O13/'率'!$S13*1000,"-")</f>
        <v>-4.379718534172524</v>
      </c>
      <c r="G13" s="216">
        <f>IF('実数'!P13/('実数'!$B13+'実数'!$P13)*1000,'実数'!P13/('実数'!$B13+'実数'!$P13)*1000,"-")</f>
        <v>24.489795918367346</v>
      </c>
      <c r="H13" s="215">
        <f>IF('実数'!Q13/('実数'!$B13+'実数'!$P13)*1000,'実数'!Q13/('実数'!$B13+'実数'!$P13)*1000,"-")</f>
        <v>14.285714285714285</v>
      </c>
      <c r="I13" s="217">
        <f>IF('実数'!R13/('実数'!$B13+'実数'!$P13)*1000,'実数'!R13/('実数'!$B13+'実数'!$P13)*1000,"-")</f>
        <v>10.204081632653061</v>
      </c>
      <c r="J13" s="207"/>
      <c r="K13" s="207"/>
      <c r="L13" s="218" t="str">
        <f>IF('実数'!S13/('実数'!$B13+'実数'!$T13)*1000,'実数'!S13/('実数'!$B13+'実数'!$T13)*1000,"-")</f>
        <v>-</v>
      </c>
      <c r="M13" s="214" t="str">
        <f>IF('実数'!T13/('実数'!$B13+'実数'!$T13)*1000,'実数'!T13/('実数'!$B13+'実数'!$T13)*1000,"-")</f>
        <v>-</v>
      </c>
      <c r="N13" s="217" t="str">
        <f>IF('実数'!U13/'実数'!B13*1000,'実数'!U13/'実数'!B13*1000,"-")</f>
        <v>-</v>
      </c>
      <c r="O13" s="213">
        <f>IF('実数'!V13/'率'!$S13*1000,'実数'!V13/'率'!$S13*1000,"-")</f>
        <v>3.9356212002878976</v>
      </c>
      <c r="P13" s="219">
        <f>IF('実数'!W13/'率'!$S13*1000,'実数'!W13/'率'!$S13*1000,"-")</f>
        <v>1.8223304390438124</v>
      </c>
      <c r="Q13" s="44" t="s">
        <v>80</v>
      </c>
      <c r="R13" s="310"/>
      <c r="S13" s="245">
        <v>65301</v>
      </c>
    </row>
    <row r="14" spans="1:19" s="91" customFormat="1" ht="24" customHeight="1">
      <c r="A14" s="55" t="s">
        <v>93</v>
      </c>
      <c r="B14" s="201">
        <f>IF('実数'!B14/'率'!$S14*1000,'実数'!B14/'率'!$S14*1000,"-")</f>
        <v>9.793049002838291</v>
      </c>
      <c r="C14" s="201">
        <f>IF('実数'!F14/'率'!$S14*1000,'実数'!F14/'率'!$S14*1000,"-")</f>
        <v>7.029943046183342</v>
      </c>
      <c r="D14" s="202" t="str">
        <f>IF('実数'!I14/'実数'!$B14*1000,'実数'!I14/'実数'!$B14*1000,"-")</f>
        <v>-</v>
      </c>
      <c r="E14" s="205" t="str">
        <f>IF('実数'!L14/'実数'!$B14*1000,'実数'!L14/'実数'!$B14*1000,"-")</f>
        <v>-</v>
      </c>
      <c r="F14" s="201">
        <f>IF('実数'!O14/'率'!$S14*1000,'実数'!O14/'率'!$S14*1000,"-")</f>
        <v>2.7631059566549503</v>
      </c>
      <c r="G14" s="204">
        <f>IF('実数'!P14/('実数'!$B14+'実数'!$P14)*1000,'実数'!P14/('実数'!$B14+'実数'!$P14)*1000,"-")</f>
        <v>13.257575757575758</v>
      </c>
      <c r="H14" s="205">
        <f>IF('実数'!Q14/('実数'!$B14+'実数'!$P14)*1000,'実数'!Q14/('実数'!$B14+'実数'!$P14)*1000,"-")</f>
        <v>3.787878787878788</v>
      </c>
      <c r="I14" s="206">
        <f>IF('実数'!R14/('実数'!$B14+'実数'!$P14)*1000,'実数'!R14/('実数'!$B14+'実数'!$P14)*1000,"-")</f>
        <v>9.46969696969697</v>
      </c>
      <c r="J14" s="207"/>
      <c r="K14" s="207"/>
      <c r="L14" s="208">
        <f>IF('実数'!S14/('実数'!$B14+'実数'!$T14)*1000,'実数'!S14/('実数'!$B14+'実数'!$T14)*1000,"-")</f>
        <v>1.9157088122605364</v>
      </c>
      <c r="M14" s="202">
        <f>IF('実数'!T14/('実数'!$B14+'実数'!$T14)*1000,'実数'!T14/('実数'!$B14+'実数'!$T14)*1000,"-")</f>
        <v>1.9157088122605364</v>
      </c>
      <c r="N14" s="206" t="str">
        <f>IF('実数'!U14/'実数'!B14*1000,'実数'!U14/'実数'!B14*1000,"-")</f>
        <v>-</v>
      </c>
      <c r="O14" s="201">
        <f>IF('実数'!V14/'率'!$S14*1000,'実数'!V14/'率'!$S14*1000,"-")</f>
        <v>5.413432078344392</v>
      </c>
      <c r="P14" s="212">
        <f>IF('実数'!W14/'率'!$S14*1000,'実数'!W14/'率'!$S14*1000,"-")</f>
        <v>2.612732843367606</v>
      </c>
      <c r="Q14" s="78" t="s">
        <v>93</v>
      </c>
      <c r="R14" s="310"/>
      <c r="S14" s="243">
        <v>53201</v>
      </c>
    </row>
    <row r="15" spans="1:19" s="91" customFormat="1" ht="24" customHeight="1">
      <c r="A15" s="65" t="s">
        <v>92</v>
      </c>
      <c r="B15" s="183">
        <f>IF('実数'!B15/'率'!$S15*1000,'実数'!B15/'率'!$S15*1000,"-")</f>
        <v>6.272875481802183</v>
      </c>
      <c r="C15" s="183">
        <f>IF('実数'!F15/'率'!$S15*1000,'実数'!F15/'率'!$S15*1000,"-")</f>
        <v>11.055808078081643</v>
      </c>
      <c r="D15" s="184">
        <f>IF('実数'!I15/'実数'!$B15*1000,'実数'!I15/'実数'!$B15*1000,"-")</f>
        <v>3.442340791738382</v>
      </c>
      <c r="E15" s="185">
        <f>IF('実数'!L15/'実数'!$B15*1000,'実数'!L15/'実数'!$B15*1000,"-")</f>
        <v>1.721170395869191</v>
      </c>
      <c r="F15" s="183">
        <f>IF('実数'!O15/'率'!$S15*1000,'実数'!O15/'率'!$S15*1000,"-")</f>
        <v>-4.782932596279462</v>
      </c>
      <c r="G15" s="186">
        <f>IF('実数'!P15/('実数'!$B15+'実数'!$P15)*1000,'実数'!P15/('実数'!$B15+'実数'!$P15)*1000,"-")</f>
        <v>20.236087689713322</v>
      </c>
      <c r="H15" s="185">
        <f>IF('実数'!Q15/('実数'!$B15+'実数'!$P15)*1000,'実数'!Q15/('実数'!$B15+'実数'!$P15)*1000,"-")</f>
        <v>8.431703204047217</v>
      </c>
      <c r="I15" s="187">
        <f>IF('実数'!R15/('実数'!$B15+'実数'!$P15)*1000,'実数'!R15/('実数'!$B15+'実数'!$P15)*1000,"-")</f>
        <v>11.804384485666104</v>
      </c>
      <c r="J15" s="175"/>
      <c r="K15" s="175"/>
      <c r="L15" s="188">
        <f>IF('実数'!S15/('実数'!$B15+'実数'!$T15)*1000,'実数'!S15/('実数'!$B15+'実数'!$T15)*1000,"-")</f>
        <v>3.4364261168384878</v>
      </c>
      <c r="M15" s="184">
        <f>IF('実数'!T15/('実数'!$B15+'実数'!$T15)*1000,'実数'!T15/('実数'!$B15+'実数'!$T15)*1000,"-")</f>
        <v>1.7182130584192439</v>
      </c>
      <c r="N15" s="187">
        <f>IF('実数'!U15/'実数'!B15*1000,'実数'!U15/'実数'!B15*1000,"-")</f>
        <v>1.721170395869191</v>
      </c>
      <c r="O15" s="183">
        <f>IF('実数'!V15/'率'!$S15*1000,'実数'!V15/'率'!$S15*1000,"-")</f>
        <v>3.5197201498580237</v>
      </c>
      <c r="P15" s="196">
        <f>IF('実数'!W15/'率'!$S15*1000,'実数'!W15/'率'!$S15*1000,"-")</f>
        <v>1.6518931991664958</v>
      </c>
      <c r="Q15" s="308" t="s">
        <v>92</v>
      </c>
      <c r="R15" s="310"/>
      <c r="S15" s="244">
        <f>SUM(S16:S19)</f>
        <v>92621</v>
      </c>
    </row>
    <row r="16" spans="1:19" s="91" customFormat="1" ht="24" customHeight="1">
      <c r="A16" s="53" t="s">
        <v>19</v>
      </c>
      <c r="B16" s="213">
        <f>IF('実数'!B16/'率'!$S16*1000,'実数'!B16/'率'!$S16*1000,"-")</f>
        <v>6.658577278932201</v>
      </c>
      <c r="C16" s="213">
        <f>IF('実数'!F16/'率'!$S16*1000,'実数'!F16/'率'!$S16*1000,"-")</f>
        <v>9.58592446534203</v>
      </c>
      <c r="D16" s="214">
        <f>IF('実数'!I16/'実数'!$B16*1000,'実数'!I16/'実数'!$B16*1000,"-")</f>
        <v>4.555808656036446</v>
      </c>
      <c r="E16" s="215">
        <f>IF('実数'!L16/'実数'!$B16*1000,'実数'!L16/'実数'!$B16*1000,"-")</f>
        <v>2.277904328018223</v>
      </c>
      <c r="F16" s="213">
        <f>IF('実数'!O16/'率'!$S16*1000,'実数'!O16/'率'!$S16*1000,"-")</f>
        <v>-2.9273471864098286</v>
      </c>
      <c r="G16" s="216">
        <f>IF('実数'!P16/('実数'!$B16+'実数'!$P16)*1000,'実数'!P16/('実数'!$B16+'実数'!$P16)*1000,"-")</f>
        <v>20.089285714285715</v>
      </c>
      <c r="H16" s="215">
        <f>IF('実数'!Q16/('実数'!$B16+'実数'!$P16)*1000,'実数'!Q16/('実数'!$B16+'実数'!$P16)*1000,"-")</f>
        <v>8.928571428571429</v>
      </c>
      <c r="I16" s="217">
        <f>IF('実数'!R16/('実数'!$B16+'実数'!$P16)*1000,'実数'!R16/('実数'!$B16+'実数'!$P16)*1000,"-")</f>
        <v>11.160714285714286</v>
      </c>
      <c r="J16" s="207"/>
      <c r="K16" s="207"/>
      <c r="L16" s="218">
        <f>IF('実数'!S16/('実数'!$B16+'実数'!$T16)*1000,'実数'!S16/('実数'!$B16+'実数'!$T16)*1000,"-")</f>
        <v>4.545454545454545</v>
      </c>
      <c r="M16" s="214">
        <f>IF('実数'!T16/('実数'!$B16+'実数'!$T16)*1000,'実数'!T16/('実数'!$B16+'実数'!$T16)*1000,"-")</f>
        <v>2.2727272727272725</v>
      </c>
      <c r="N16" s="217">
        <f>IF('実数'!U16/'実数'!B16*1000,'実数'!U16/'実数'!B16*1000,"-")</f>
        <v>2.277904328018223</v>
      </c>
      <c r="O16" s="213">
        <f>IF('実数'!V16/'率'!$S16*1000,'実数'!V16/'率'!$S16*1000,"-")</f>
        <v>3.50371606249052</v>
      </c>
      <c r="P16" s="219">
        <f>IF('実数'!W16/'率'!$S16*1000,'実数'!W16/'率'!$S16*1000,"-")</f>
        <v>1.7897770362505687</v>
      </c>
      <c r="Q16" s="44" t="s">
        <v>19</v>
      </c>
      <c r="R16" s="310"/>
      <c r="S16" s="245">
        <v>65930</v>
      </c>
    </row>
    <row r="17" spans="1:19" s="91" customFormat="1" ht="24" customHeight="1">
      <c r="A17" s="54" t="s">
        <v>20</v>
      </c>
      <c r="B17" s="220">
        <f>IF('実数'!B17/'率'!$S17*1000,'実数'!B17/'率'!$S17*1000,"-")</f>
        <v>5.850885991307255</v>
      </c>
      <c r="C17" s="220">
        <f>IF('実数'!F17/'率'!$S17*1000,'実数'!F17/'率'!$S17*1000,"-")</f>
        <v>13.81923548423047</v>
      </c>
      <c r="D17" s="221" t="str">
        <f>IF('実数'!I17/'実数'!$B17*1000,'実数'!I17/'実数'!$B17*1000,"-")</f>
        <v>-</v>
      </c>
      <c r="E17" s="222" t="str">
        <f>IF('実数'!L17/'実数'!$B17*1000,'実数'!L17/'実数'!$B17*1000,"-")</f>
        <v>-</v>
      </c>
      <c r="F17" s="220">
        <f>IF('実数'!O17/'率'!$S17*1000,'実数'!O17/'率'!$S17*1000,"-")</f>
        <v>-7.968349492923214</v>
      </c>
      <c r="G17" s="223">
        <f>IF('実数'!P17/('実数'!$B17+'実数'!$P17)*1000,'実数'!P17/('実数'!$B17+'実数'!$P17)*1000,"-")</f>
        <v>9.433962264150942</v>
      </c>
      <c r="H17" s="222" t="str">
        <f>IF('実数'!Q17/('実数'!$B17+'実数'!$P17)*1000,'実数'!Q17/('実数'!$B17+'実数'!$P17)*1000,"-")</f>
        <v>-</v>
      </c>
      <c r="I17" s="224">
        <f>IF('実数'!R17/('実数'!$B17+'実数'!$P17)*1000,'実数'!R17/('実数'!$B17+'実数'!$P17)*1000,"-")</f>
        <v>9.433962264150942</v>
      </c>
      <c r="J17" s="207"/>
      <c r="K17" s="207"/>
      <c r="L17" s="225" t="str">
        <f>IF('実数'!S17/('実数'!$B17+'実数'!$T17)*1000,'実数'!S17/('実数'!$B17+'実数'!$T17)*1000,"-")</f>
        <v>-</v>
      </c>
      <c r="M17" s="221" t="str">
        <f>IF('実数'!T17/('実数'!$B17+'実数'!$T17)*1000,'実数'!T17/('実数'!$B17+'実数'!$T17)*1000,"-")</f>
        <v>-</v>
      </c>
      <c r="N17" s="224" t="str">
        <f>IF('実数'!U17/'実数'!B17*1000,'実数'!U17/'実数'!B17*1000,"-")</f>
        <v>-</v>
      </c>
      <c r="O17" s="220">
        <f>IF('実数'!V17/'率'!$S17*1000,'実数'!V17/'率'!$S17*1000,"-")</f>
        <v>3.6219770422378246</v>
      </c>
      <c r="P17" s="226">
        <f>IF('実数'!W17/'率'!$S17*1000,'実数'!W17/'率'!$S17*1000,"-")</f>
        <v>1.393068093168394</v>
      </c>
      <c r="Q17" s="45" t="s">
        <v>20</v>
      </c>
      <c r="R17" s="310"/>
      <c r="S17" s="246">
        <v>17946</v>
      </c>
    </row>
    <row r="18" spans="1:19" s="91" customFormat="1" ht="24" customHeight="1">
      <c r="A18" s="54" t="s">
        <v>21</v>
      </c>
      <c r="B18" s="220">
        <f>IF('実数'!B18/'率'!$S18*1000,'実数'!B18/'率'!$S18*1000,"-")</f>
        <v>4.313886606409203</v>
      </c>
      <c r="C18" s="220">
        <f>IF('実数'!F18/'率'!$S18*1000,'実数'!F18/'率'!$S18*1000,"-")</f>
        <v>15.406737880032868</v>
      </c>
      <c r="D18" s="221" t="str">
        <f>IF('実数'!I18/'実数'!$B18*1000,'実数'!I18/'実数'!$B18*1000,"-")</f>
        <v>-</v>
      </c>
      <c r="E18" s="222" t="str">
        <f>IF('実数'!L18/'実数'!$B18*1000,'実数'!L18/'実数'!$B18*1000,"-")</f>
        <v>-</v>
      </c>
      <c r="F18" s="220">
        <f>IF('実数'!O18/'率'!$S18*1000,'実数'!O18/'率'!$S18*1000,"-")</f>
        <v>-11.092851273623664</v>
      </c>
      <c r="G18" s="223">
        <f>IF('実数'!P18/('実数'!$B18+'実数'!$P18)*1000,'実数'!P18/('実数'!$B18+'実数'!$P18)*1000,"-")</f>
        <v>45.45454545454545</v>
      </c>
      <c r="H18" s="222" t="str">
        <f>IF('実数'!Q18/('実数'!$B18+'実数'!$P18)*1000,'実数'!Q18/('実数'!$B18+'実数'!$P18)*1000,"-")</f>
        <v>-</v>
      </c>
      <c r="I18" s="224">
        <f>IF('実数'!R18/('実数'!$B18+'実数'!$P18)*1000,'実数'!R18/('実数'!$B18+'実数'!$P18)*1000,"-")</f>
        <v>45.45454545454545</v>
      </c>
      <c r="J18" s="207"/>
      <c r="K18" s="207"/>
      <c r="L18" s="225" t="str">
        <f>IF('実数'!S18/('実数'!$B18+'実数'!$T18)*1000,'実数'!S18/('実数'!$B18+'実数'!$T18)*1000,"-")</f>
        <v>-</v>
      </c>
      <c r="M18" s="221" t="str">
        <f>IF('実数'!T18/('実数'!$B18+'実数'!$T18)*1000,'実数'!T18/('実数'!$B18+'実数'!$T18)*1000,"-")</f>
        <v>-</v>
      </c>
      <c r="N18" s="224" t="str">
        <f>IF('実数'!U18/'実数'!B18*1000,'実数'!U18/'実数'!B18*1000,"-")</f>
        <v>-</v>
      </c>
      <c r="O18" s="220">
        <f>IF('実数'!V18/'率'!$S18*1000,'実数'!V18/'率'!$S18*1000,"-")</f>
        <v>3.286770747740345</v>
      </c>
      <c r="P18" s="226">
        <f>IF('実数'!W18/'率'!$S18*1000,'実数'!W18/'率'!$S18*1000,"-")</f>
        <v>1.027115858668858</v>
      </c>
      <c r="Q18" s="45" t="s">
        <v>21</v>
      </c>
      <c r="R18" s="310"/>
      <c r="S18" s="246">
        <v>4868</v>
      </c>
    </row>
    <row r="19" spans="1:19" s="91" customFormat="1" ht="24" customHeight="1">
      <c r="A19" s="54" t="s">
        <v>22</v>
      </c>
      <c r="B19" s="220">
        <f>IF('実数'!B19/'率'!$S19*1000,'実数'!B19/'率'!$S19*1000,"-")</f>
        <v>4.126902244003095</v>
      </c>
      <c r="C19" s="220">
        <f>IF('実数'!F19/'率'!$S19*1000,'実数'!F19/'率'!$S19*1000,"-")</f>
        <v>17.79726592726335</v>
      </c>
      <c r="D19" s="221" t="str">
        <f>IF('実数'!I19/'実数'!$B19*1000,'実数'!I19/'実数'!$B19*1000,"-")</f>
        <v>-</v>
      </c>
      <c r="E19" s="222" t="str">
        <f>IF('実数'!L19/'実数'!$B19*1000,'実数'!L19/'実数'!$B19*1000,"-")</f>
        <v>-</v>
      </c>
      <c r="F19" s="220">
        <f>IF('実数'!O19/'率'!$S19*1000,'実数'!O19/'率'!$S19*1000,"-")</f>
        <v>-13.670363683260254</v>
      </c>
      <c r="G19" s="223">
        <f>IF('実数'!P19/('実数'!$B19+'実数'!$P19)*1000,'実数'!P19/('実数'!$B19+'実数'!$P19)*1000,"-")</f>
        <v>58.8235294117647</v>
      </c>
      <c r="H19" s="222">
        <f>IF('実数'!Q19/('実数'!$B19+'実数'!$P19)*1000,'実数'!Q19/('実数'!$B19+'実数'!$P19)*1000,"-")</f>
        <v>58.8235294117647</v>
      </c>
      <c r="I19" s="224" t="str">
        <f>IF('実数'!R19/('実数'!$B19+'実数'!$P19)*1000,'実数'!R19/('実数'!$B19+'実数'!$P19)*1000,"-")</f>
        <v>-</v>
      </c>
      <c r="J19" s="207"/>
      <c r="K19" s="207"/>
      <c r="L19" s="225" t="str">
        <f>IF('実数'!S19/('実数'!$B19+'実数'!$T19)*1000,'実数'!S19/('実数'!$B19+'実数'!$T19)*1000,"-")</f>
        <v>-</v>
      </c>
      <c r="M19" s="221" t="str">
        <f>IF('実数'!T19/('実数'!$B19+'実数'!$T19)*1000,'実数'!T19/('実数'!$B19+'実数'!$T19)*1000,"-")</f>
        <v>-</v>
      </c>
      <c r="N19" s="224" t="str">
        <f>IF('実数'!U19/'実数'!B19*1000,'実数'!U19/'実数'!B19*1000,"-")</f>
        <v>-</v>
      </c>
      <c r="O19" s="220">
        <f>IF('実数'!V19/'率'!$S19*1000,'実数'!V19/'率'!$S19*1000,"-")</f>
        <v>3.6110394635027085</v>
      </c>
      <c r="P19" s="226">
        <f>IF('実数'!W19/'率'!$S19*1000,'実数'!W19/'率'!$S19*1000,"-")</f>
        <v>1.2896569512509672</v>
      </c>
      <c r="Q19" s="45" t="s">
        <v>22</v>
      </c>
      <c r="R19" s="310"/>
      <c r="S19" s="246">
        <v>3877</v>
      </c>
    </row>
    <row r="20" spans="1:19" s="91" customFormat="1" ht="24" customHeight="1">
      <c r="A20" s="65" t="s">
        <v>23</v>
      </c>
      <c r="B20" s="183">
        <f>IF('実数'!B20/'率'!$S20*1000,'実数'!B20/'率'!$S20*1000,"-")</f>
        <v>7.174541947926712</v>
      </c>
      <c r="C20" s="183">
        <f>IF('実数'!F20/'率'!$S20*1000,'実数'!F20/'率'!$S20*1000,"-")</f>
        <v>13.783349405335905</v>
      </c>
      <c r="D20" s="184">
        <f>IF('実数'!I20/'実数'!$B20*1000,'実数'!I20/'実数'!$B20*1000,"-")</f>
        <v>7.168458781362007</v>
      </c>
      <c r="E20" s="185">
        <f>IF('実数'!L20/'実数'!$B20*1000,'実数'!L20/'実数'!$B20*1000,"-")</f>
        <v>7.168458781362007</v>
      </c>
      <c r="F20" s="183">
        <f>IF('実数'!O20/'率'!$S20*1000,'実数'!O20/'率'!$S20*1000,"-")</f>
        <v>-6.608807457409194</v>
      </c>
      <c r="G20" s="186">
        <f>IF('実数'!P20/('実数'!$B20+'実数'!$P20)*1000,'実数'!P20/('実数'!$B20+'実数'!$P20)*1000,"-")</f>
        <v>24.475524475524477</v>
      </c>
      <c r="H20" s="185">
        <f>IF('実数'!Q20/('実数'!$B20+'実数'!$P20)*1000,'実数'!Q20/('実数'!$B20+'実数'!$P20)*1000,"-")</f>
        <v>8.741258741258742</v>
      </c>
      <c r="I20" s="187">
        <f>IF('実数'!R20/('実数'!$B20+'実数'!$P20)*1000,'実数'!R20/('実数'!$B20+'実数'!$P20)*1000,"-")</f>
        <v>15.734265734265735</v>
      </c>
      <c r="J20" s="175"/>
      <c r="K20" s="175"/>
      <c r="L20" s="188">
        <f>IF('実数'!S20/('実数'!$B20+'実数'!$T20)*1000,'実数'!S20/('実数'!$B20+'実数'!$T20)*1000,"-")</f>
        <v>5.357142857142857</v>
      </c>
      <c r="M20" s="184">
        <f>IF('実数'!T20/('実数'!$B20+'実数'!$T20)*1000,'実数'!T20/('実数'!$B20+'実数'!$T20)*1000,"-")</f>
        <v>3.571428571428571</v>
      </c>
      <c r="N20" s="187">
        <f>IF('実数'!U20/'実数'!B20*1000,'実数'!U20/'実数'!B20*1000,"-")</f>
        <v>1.7921146953405018</v>
      </c>
      <c r="O20" s="183">
        <f>IF('実数'!V20/'率'!$S20*1000,'実数'!V20/'率'!$S20*1000,"-")</f>
        <v>4.024429443908711</v>
      </c>
      <c r="P20" s="196">
        <f>IF('実数'!W20/'率'!$S20*1000,'実数'!W20/'率'!$S20*1000,"-")</f>
        <v>1.7872066859530698</v>
      </c>
      <c r="Q20" s="308" t="s">
        <v>23</v>
      </c>
      <c r="R20" s="310"/>
      <c r="S20" s="244">
        <f>SUM(S21:S24)</f>
        <v>77775</v>
      </c>
    </row>
    <row r="21" spans="1:19" s="91" customFormat="1" ht="24" customHeight="1">
      <c r="A21" s="53" t="s">
        <v>24</v>
      </c>
      <c r="B21" s="213">
        <f>IF('実数'!B21/'率'!$S21*1000,'実数'!B21/'率'!$S21*1000,"-")</f>
        <v>6.782016078340557</v>
      </c>
      <c r="C21" s="213">
        <f>IF('実数'!F21/'率'!$S21*1000,'実数'!F21/'率'!$S21*1000,"-")</f>
        <v>12.406126972574187</v>
      </c>
      <c r="D21" s="214" t="str">
        <f>IF('実数'!I21/'実数'!$B21*1000,'実数'!I21/'実数'!$B21*1000,"-")</f>
        <v>-</v>
      </c>
      <c r="E21" s="215" t="str">
        <f>IF('実数'!L21/'実数'!$B21*1000,'実数'!L21/'実数'!$B21*1000,"-")</f>
        <v>-</v>
      </c>
      <c r="F21" s="213">
        <f>IF('実数'!O21/'率'!$S21*1000,'実数'!O21/'率'!$S21*1000,"-")</f>
        <v>-5.624110894233632</v>
      </c>
      <c r="G21" s="216">
        <f>IF('実数'!P21/('実数'!$B21+'実数'!$P21)*1000,'実数'!P21/('実数'!$B21+'実数'!$P21)*1000,"-")</f>
        <v>14.423076923076923</v>
      </c>
      <c r="H21" s="215" t="str">
        <f>IF('実数'!Q21/('実数'!$B21+'実数'!$P21)*1000,'実数'!Q21/('実数'!$B21+'実数'!$P21)*1000,"-")</f>
        <v>-</v>
      </c>
      <c r="I21" s="217">
        <f>IF('実数'!R21/('実数'!$B21+'実数'!$P21)*1000,'実数'!R21/('実数'!$B21+'実数'!$P21)*1000,"-")</f>
        <v>14.423076923076923</v>
      </c>
      <c r="J21" s="207"/>
      <c r="K21" s="207"/>
      <c r="L21" s="218" t="str">
        <f>IF('実数'!S21/('実数'!$B21+'実数'!$T21)*1000,'実数'!S21/('実数'!$B21+'実数'!$T21)*1000,"-")</f>
        <v>-</v>
      </c>
      <c r="M21" s="214" t="str">
        <f>IF('実数'!T21/('実数'!$B21+'実数'!$T21)*1000,'実数'!T21/('実数'!$B21+'実数'!$T21)*1000,"-")</f>
        <v>-</v>
      </c>
      <c r="N21" s="217" t="str">
        <f>IF('実数'!U21/'実数'!B21*1000,'実数'!U21/'実数'!B21*1000,"-")</f>
        <v>-</v>
      </c>
      <c r="O21" s="213">
        <f>IF('実数'!V21/'率'!$S21*1000,'実数'!V21/'率'!$S21*1000,"-")</f>
        <v>3.9699606312237408</v>
      </c>
      <c r="P21" s="219">
        <f>IF('実数'!W21/'率'!$S21*1000,'実数'!W21/'率'!$S21*1000,"-")</f>
        <v>1.8857312998312767</v>
      </c>
      <c r="Q21" s="44" t="s">
        <v>24</v>
      </c>
      <c r="R21" s="310"/>
      <c r="S21" s="245">
        <v>30227</v>
      </c>
    </row>
    <row r="22" spans="1:19" s="91" customFormat="1" ht="24" customHeight="1">
      <c r="A22" s="54" t="s">
        <v>25</v>
      </c>
      <c r="B22" s="220">
        <f>IF('実数'!B22/'率'!$S22*1000,'実数'!B22/'率'!$S22*1000,"-")</f>
        <v>8.051529790660224</v>
      </c>
      <c r="C22" s="220">
        <f>IF('実数'!F22/'率'!$S22*1000,'実数'!F22/'率'!$S22*1000,"-")</f>
        <v>16.026378345218923</v>
      </c>
      <c r="D22" s="221">
        <f>IF('実数'!I22/'実数'!$B22*1000,'実数'!I22/'実数'!$B22*1000,"-")</f>
        <v>19.04761904761905</v>
      </c>
      <c r="E22" s="222">
        <f>IF('実数'!L22/'実数'!$B22*1000,'実数'!L22/'実数'!$B22*1000,"-")</f>
        <v>19.04761904761905</v>
      </c>
      <c r="F22" s="220">
        <f>IF('実数'!O22/'率'!$S22*1000,'実数'!O22/'率'!$S22*1000,"-")</f>
        <v>-7.974848554558699</v>
      </c>
      <c r="G22" s="223">
        <f>IF('実数'!P22/('実数'!$B22+'実数'!$P22)*1000,'実数'!P22/('実数'!$B22+'実数'!$P22)*1000,"-")</f>
        <v>18.69158878504673</v>
      </c>
      <c r="H22" s="222">
        <f>IF('実数'!Q22/('実数'!$B22+'実数'!$P22)*1000,'実数'!Q22/('実数'!$B22+'実数'!$P22)*1000,"-")</f>
        <v>9.345794392523365</v>
      </c>
      <c r="I22" s="224">
        <f>IF('実数'!R22/('実数'!$B22+'実数'!$P22)*1000,'実数'!R22/('実数'!$B22+'実数'!$P22)*1000,"-")</f>
        <v>9.345794392523365</v>
      </c>
      <c r="J22" s="207"/>
      <c r="K22" s="207"/>
      <c r="L22" s="225">
        <f>IF('実数'!S22/('実数'!$B22+'実数'!$T22)*1000,'実数'!S22/('実数'!$B22+'実数'!$T22)*1000,"-")</f>
        <v>9.433962264150942</v>
      </c>
      <c r="M22" s="221">
        <f>IF('実数'!T22/('実数'!$B22+'実数'!$T22)*1000,'実数'!T22/('実数'!$B22+'実数'!$T22)*1000,"-")</f>
        <v>9.433962264150942</v>
      </c>
      <c r="N22" s="224" t="str">
        <f>IF('実数'!U22/'実数'!B22*1000,'実数'!U22/'実数'!B22*1000,"-")</f>
        <v>-</v>
      </c>
      <c r="O22" s="220">
        <f>IF('実数'!V22/'率'!$S22*1000,'実数'!V22/'率'!$S22*1000,"-")</f>
        <v>4.064105513380875</v>
      </c>
      <c r="P22" s="226">
        <f>IF('実数'!W22/'率'!$S22*1000,'実数'!W22/'率'!$S22*1000,"-")</f>
        <v>1.4569434859289934</v>
      </c>
      <c r="Q22" s="45" t="s">
        <v>25</v>
      </c>
      <c r="R22" s="310"/>
      <c r="S22" s="246">
        <v>13041</v>
      </c>
    </row>
    <row r="23" spans="1:19" s="91" customFormat="1" ht="24" customHeight="1">
      <c r="A23" s="54" t="s">
        <v>26</v>
      </c>
      <c r="B23" s="220">
        <f>IF('実数'!B23/'率'!$S23*1000,'実数'!B23/'率'!$S23*1000,"-")</f>
        <v>6.802721088435374</v>
      </c>
      <c r="C23" s="220">
        <f>IF('実数'!F23/'率'!$S23*1000,'実数'!F23/'率'!$S23*1000,"-")</f>
        <v>13.867085295656723</v>
      </c>
      <c r="D23" s="221" t="str">
        <f>IF('実数'!I23/'実数'!$B23*1000,'実数'!I23/'実数'!$B23*1000,"-")</f>
        <v>-</v>
      </c>
      <c r="E23" s="222" t="str">
        <f>IF('実数'!L23/'実数'!$B23*1000,'実数'!L23/'実数'!$B23*1000,"-")</f>
        <v>-</v>
      </c>
      <c r="F23" s="220">
        <f>IF('実数'!O23/'率'!$S23*1000,'実数'!O23/'率'!$S23*1000,"-")</f>
        <v>-7.064364207221351</v>
      </c>
      <c r="G23" s="223">
        <f>IF('実数'!P23/('実数'!$B23+'実数'!$P23)*1000,'実数'!P23/('実数'!$B23+'実数'!$P23)*1000,"-")</f>
        <v>18.867924528301884</v>
      </c>
      <c r="H23" s="222">
        <f>IF('実数'!Q23/('実数'!$B23+'実数'!$P23)*1000,'実数'!Q23/('実数'!$B23+'実数'!$P23)*1000,"-")</f>
        <v>18.867924528301884</v>
      </c>
      <c r="I23" s="224" t="str">
        <f>IF('実数'!R23/('実数'!$B23+'実数'!$P23)*1000,'実数'!R23/('実数'!$B23+'実数'!$P23)*1000,"-")</f>
        <v>-</v>
      </c>
      <c r="J23" s="207"/>
      <c r="K23" s="207"/>
      <c r="L23" s="225" t="str">
        <f>IF('実数'!S23/('実数'!$B23+'実数'!$T23)*1000,'実数'!S23/('実数'!$B23+'実数'!$T23)*1000,"-")</f>
        <v>-</v>
      </c>
      <c r="M23" s="221" t="str">
        <f>IF('実数'!T23/('実数'!$B23+'実数'!$T23)*1000,'実数'!T23/('実数'!$B23+'実数'!$T23)*1000,"-")</f>
        <v>-</v>
      </c>
      <c r="N23" s="224" t="str">
        <f>IF('実数'!U23/'実数'!B23*1000,'実数'!U23/'実数'!B23*1000,"-")</f>
        <v>-</v>
      </c>
      <c r="O23" s="220">
        <f>IF('実数'!V23/'率'!$S23*1000,'実数'!V23/'率'!$S23*1000,"-")</f>
        <v>4.3171114599686025</v>
      </c>
      <c r="P23" s="226">
        <f>IF('実数'!W23/'率'!$S23*1000,'実数'!W23/'率'!$S23*1000,"-")</f>
        <v>1.0465724751439038</v>
      </c>
      <c r="Q23" s="45" t="s">
        <v>26</v>
      </c>
      <c r="R23" s="310"/>
      <c r="S23" s="246">
        <v>7644</v>
      </c>
    </row>
    <row r="24" spans="1:19" s="91" customFormat="1" ht="24" customHeight="1">
      <c r="A24" s="54" t="s">
        <v>90</v>
      </c>
      <c r="B24" s="220">
        <f>IF('実数'!B24/'率'!$S24*1000,'実数'!B24/'率'!$S24*1000,"-")</f>
        <v>7.296281130179056</v>
      </c>
      <c r="C24" s="220">
        <f>IF('実数'!F24/'率'!$S24*1000,'実数'!F24/'率'!$S24*1000,"-")</f>
        <v>14.220303019022447</v>
      </c>
      <c r="D24" s="221">
        <f>IF('実数'!I24/'実数'!$B24*1000,'実数'!I24/'実数'!$B24*1000,"-")</f>
        <v>10.204081632653061</v>
      </c>
      <c r="E24" s="222">
        <f>IF('実数'!L24/'実数'!$B24*1000,'実数'!L24/'実数'!$B24*1000,"-")</f>
        <v>10.204081632653061</v>
      </c>
      <c r="F24" s="220">
        <f>IF('実数'!O24/'率'!$S24*1000,'実数'!O24/'率'!$S24*1000,"-")</f>
        <v>-6.92402188884339</v>
      </c>
      <c r="G24" s="223">
        <f>IF('実数'!P24/('実数'!$B24+'実数'!$P24)*1000,'実数'!P24/('実数'!$B24+'実数'!$P24)*1000,"-")</f>
        <v>39.21568627450981</v>
      </c>
      <c r="H24" s="222">
        <f>IF('実数'!Q24/('実数'!$B24+'実数'!$P24)*1000,'実数'!Q24/('実数'!$B24+'実数'!$P24)*1000,"-")</f>
        <v>14.705882352941176</v>
      </c>
      <c r="I24" s="224">
        <f>IF('実数'!R24/('実数'!$B24+'実数'!$P24)*1000,'実数'!R24/('実数'!$B24+'実数'!$P24)*1000,"-")</f>
        <v>24.509803921568626</v>
      </c>
      <c r="J24" s="207"/>
      <c r="K24" s="207"/>
      <c r="L24" s="225">
        <f>IF('実数'!S24/('実数'!$B24+'実数'!$T24)*1000,'実数'!S24/('実数'!$B24+'実数'!$T24)*1000,"-")</f>
        <v>10.15228426395939</v>
      </c>
      <c r="M24" s="221">
        <f>IF('実数'!T24/('実数'!$B24+'実数'!$T24)*1000,'実数'!T24/('実数'!$B24+'実数'!$T24)*1000,"-")</f>
        <v>5.076142131979695</v>
      </c>
      <c r="N24" s="224">
        <f>IF('実数'!U24/'実数'!B24*1000,'実数'!U24/'実数'!B24*1000,"-")</f>
        <v>5.1020408163265305</v>
      </c>
      <c r="O24" s="220">
        <f>IF('実数'!V24/'率'!$S24*1000,'実数'!V24/'率'!$S24*1000,"-")</f>
        <v>3.983173882291628</v>
      </c>
      <c r="P24" s="226">
        <f>IF('実数'!W24/'率'!$S24*1000,'実数'!W24/'率'!$S24*1000,"-")</f>
        <v>2.0474258273461636</v>
      </c>
      <c r="Q24" s="45" t="s">
        <v>90</v>
      </c>
      <c r="R24" s="310"/>
      <c r="S24" s="246">
        <v>26863</v>
      </c>
    </row>
    <row r="25" spans="1:19" s="91" customFormat="1" ht="24" customHeight="1">
      <c r="A25" s="65" t="s">
        <v>27</v>
      </c>
      <c r="B25" s="183">
        <f>IF('実数'!B25/'率'!$S25*1000,'実数'!B25/'率'!$S25*1000,"-")</f>
        <v>7.538443056222969</v>
      </c>
      <c r="C25" s="183">
        <f>IF('実数'!F25/'率'!$S25*1000,'実数'!F25/'率'!$S25*1000,"-")</f>
        <v>14.46119654012494</v>
      </c>
      <c r="D25" s="184">
        <f>IF('実数'!I25/'実数'!$B25*1000,'実数'!I25/'実数'!$B25*1000,"-")</f>
        <v>5.9760956175298805</v>
      </c>
      <c r="E25" s="185" t="str">
        <f>IF('実数'!L25/'実数'!$B25*1000,'実数'!L25/'実数'!$B25*1000,"-")</f>
        <v>-</v>
      </c>
      <c r="F25" s="183">
        <f>IF('実数'!O25/'率'!$S25*1000,'実数'!O25/'率'!$S25*1000,"-")</f>
        <v>-6.92275348390197</v>
      </c>
      <c r="G25" s="186">
        <f>IF('実数'!P25/('実数'!$B25+'実数'!$P25)*1000,'実数'!P25/('実数'!$B25+'実数'!$P25)*1000,"-")</f>
        <v>11.811023622047244</v>
      </c>
      <c r="H25" s="185">
        <f>IF('実数'!Q25/('実数'!$B25+'実数'!$P25)*1000,'実数'!Q25/('実数'!$B25+'実数'!$P25)*1000,"-")</f>
        <v>5.905511811023622</v>
      </c>
      <c r="I25" s="187">
        <f>IF('実数'!R25/('実数'!$B25+'実数'!$P25)*1000,'実数'!R25/('実数'!$B25+'実数'!$P25)*1000,"-")</f>
        <v>5.905511811023622</v>
      </c>
      <c r="J25" s="175"/>
      <c r="K25" s="175"/>
      <c r="L25" s="188" t="str">
        <f>IF('実数'!S25/('実数'!$B25+'実数'!$T25)*1000,'実数'!S25/('実数'!$B25+'実数'!$T25)*1000,"-")</f>
        <v>-</v>
      </c>
      <c r="M25" s="184" t="str">
        <f>IF('実数'!T25/('実数'!$B25+'実数'!$T25)*1000,'実数'!T25/('実数'!$B25+'実数'!$T25)*1000,"-")</f>
        <v>-</v>
      </c>
      <c r="N25" s="187" t="str">
        <f>IF('実数'!U25/'実数'!B25*1000,'実数'!U25/'実数'!B25*1000,"-")</f>
        <v>-</v>
      </c>
      <c r="O25" s="183">
        <f>IF('実数'!V25/'率'!$S25*1000,'実数'!V25/'率'!$S25*1000,"-")</f>
        <v>4.444978375780875</v>
      </c>
      <c r="P25" s="196">
        <f>IF('実数'!W25/'率'!$S25*1000,'実数'!W25/'率'!$S25*1000,"-")</f>
        <v>1.2764296011532918</v>
      </c>
      <c r="Q25" s="308" t="s">
        <v>27</v>
      </c>
      <c r="R25" s="310"/>
      <c r="S25" s="244">
        <f>SUM(S26:S31)</f>
        <v>66592</v>
      </c>
    </row>
    <row r="26" spans="1:19" s="91" customFormat="1" ht="24" customHeight="1">
      <c r="A26" s="53" t="s">
        <v>28</v>
      </c>
      <c r="B26" s="213">
        <f>IF('実数'!B26/'率'!$S26*1000,'実数'!B26/'率'!$S26*1000,"-")</f>
        <v>7.4119827053736875</v>
      </c>
      <c r="C26" s="213">
        <f>IF('実数'!F26/'率'!$S26*1000,'実数'!F26/'率'!$S26*1000,"-")</f>
        <v>12.391908585546634</v>
      </c>
      <c r="D26" s="214">
        <f>IF('実数'!I26/'実数'!$B26*1000,'実数'!I26/'実数'!$B26*1000,"-")</f>
        <v>5.208333333333333</v>
      </c>
      <c r="E26" s="215" t="str">
        <f>IF('実数'!L26/'実数'!$B26*1000,'実数'!L26/'実数'!$B26*1000,"-")</f>
        <v>-</v>
      </c>
      <c r="F26" s="213">
        <f>IF('実数'!O26/'率'!$S26*1000,'実数'!O26/'率'!$S26*1000,"-")</f>
        <v>-4.979925880172947</v>
      </c>
      <c r="G26" s="216">
        <f>IF('実数'!P26/('実数'!$B26+'実数'!$P26)*1000,'実数'!P26/('実数'!$B26+'実数'!$P26)*1000,"-")</f>
        <v>20.408163265306122</v>
      </c>
      <c r="H26" s="215">
        <f>IF('実数'!Q26/('実数'!$B26+'実数'!$P26)*1000,'実数'!Q26/('実数'!$B26+'実数'!$P26)*1000,"-")</f>
        <v>10.204081632653061</v>
      </c>
      <c r="I26" s="217">
        <f>IF('実数'!R26/('実数'!$B26+'実数'!$P26)*1000,'実数'!R26/('実数'!$B26+'実数'!$P26)*1000,"-")</f>
        <v>10.204081632653061</v>
      </c>
      <c r="J26" s="207"/>
      <c r="K26" s="207"/>
      <c r="L26" s="218" t="str">
        <f>IF('実数'!S26/('実数'!$B26+'実数'!$T26)*1000,'実数'!S26/('実数'!$B26+'実数'!$T26)*1000,"-")</f>
        <v>-</v>
      </c>
      <c r="M26" s="214" t="str">
        <f>IF('実数'!T26/('実数'!$B26+'実数'!$T26)*1000,'実数'!T26/('実数'!$B26+'実数'!$T26)*1000,"-")</f>
        <v>-</v>
      </c>
      <c r="N26" s="217" t="str">
        <f>IF('実数'!U26/'実数'!B26*1000,'実数'!U26/'実数'!B26*1000,"-")</f>
        <v>-</v>
      </c>
      <c r="O26" s="213">
        <f>IF('実数'!V26/'率'!$S26*1000,'実数'!V26/'率'!$S26*1000,"-")</f>
        <v>5.481778875849289</v>
      </c>
      <c r="P26" s="219">
        <f>IF('実数'!W26/'率'!$S26*1000,'実数'!W26/'率'!$S26*1000,"-")</f>
        <v>1.2739345274861025</v>
      </c>
      <c r="Q26" s="44" t="s">
        <v>28</v>
      </c>
      <c r="R26" s="310"/>
      <c r="S26" s="245">
        <v>25904</v>
      </c>
    </row>
    <row r="27" spans="1:19" s="91" customFormat="1" ht="24" customHeight="1">
      <c r="A27" s="54" t="s">
        <v>29</v>
      </c>
      <c r="B27" s="220">
        <f>IF('実数'!B27/'率'!$S27*1000,'実数'!B27/'率'!$S27*1000,"-")</f>
        <v>7.529175555276697</v>
      </c>
      <c r="C27" s="220">
        <f>IF('実数'!F27/'率'!$S27*1000,'実数'!F27/'率'!$S27*1000,"-")</f>
        <v>15.811268666081066</v>
      </c>
      <c r="D27" s="221">
        <f>IF('実数'!I27/'実数'!$B27*1000,'実数'!I27/'実数'!$B27*1000,"-")</f>
        <v>16.666666666666668</v>
      </c>
      <c r="E27" s="222" t="str">
        <f>IF('実数'!L27/'実数'!$B27*1000,'実数'!L27/'実数'!$B27*1000,"-")</f>
        <v>-</v>
      </c>
      <c r="F27" s="220">
        <f>IF('実数'!O27/'率'!$S27*1000,'実数'!O27/'率'!$S27*1000,"-")</f>
        <v>-8.282093110804366</v>
      </c>
      <c r="G27" s="223">
        <f>IF('実数'!P27/('実数'!$B27+'実数'!$P27)*1000,'実数'!P27/('実数'!$B27+'実数'!$P27)*1000,"-")</f>
        <v>16.393442622950822</v>
      </c>
      <c r="H27" s="222" t="str">
        <f>IF('実数'!Q27/('実数'!$B27+'実数'!$P27)*1000,'実数'!Q27/('実数'!$B27+'実数'!$P27)*1000,"-")</f>
        <v>-</v>
      </c>
      <c r="I27" s="224">
        <f>IF('実数'!R27/('実数'!$B27+'実数'!$P27)*1000,'実数'!R27/('実数'!$B27+'実数'!$P27)*1000,"-")</f>
        <v>16.393442622950822</v>
      </c>
      <c r="J27" s="207"/>
      <c r="K27" s="207"/>
      <c r="L27" s="225" t="str">
        <f>IF('実数'!S27/('実数'!$B27+'実数'!$T27)*1000,'実数'!S27/('実数'!$B27+'実数'!$T27)*1000,"-")</f>
        <v>-</v>
      </c>
      <c r="M27" s="221" t="str">
        <f>IF('実数'!T27/('実数'!$B27+'実数'!$T27)*1000,'実数'!T27/('実数'!$B27+'実数'!$T27)*1000,"-")</f>
        <v>-</v>
      </c>
      <c r="N27" s="224" t="str">
        <f>IF('実数'!U27/'実数'!B27*1000,'実数'!U27/'実数'!B27*1000,"-")</f>
        <v>-</v>
      </c>
      <c r="O27" s="220">
        <f>IF('実数'!V27/'率'!$S27*1000,'実数'!V27/'率'!$S27*1000,"-")</f>
        <v>3.639101518383737</v>
      </c>
      <c r="P27" s="226">
        <f>IF('実数'!W27/'率'!$S27*1000,'実数'!W27/'率'!$S27*1000,"-")</f>
        <v>1.003890074036893</v>
      </c>
      <c r="Q27" s="45" t="s">
        <v>29</v>
      </c>
      <c r="R27" s="310"/>
      <c r="S27" s="246">
        <v>7969</v>
      </c>
    </row>
    <row r="28" spans="1:19" s="91" customFormat="1" ht="24" customHeight="1">
      <c r="A28" s="54" t="s">
        <v>30</v>
      </c>
      <c r="B28" s="220">
        <f>IF('実数'!B28/'率'!$S28*1000,'実数'!B28/'率'!$S28*1000,"-")</f>
        <v>9.6</v>
      </c>
      <c r="C28" s="220">
        <f>IF('実数'!F28/'率'!$S28*1000,'実数'!F28/'率'!$S28*1000,"-")</f>
        <v>14.666666666666666</v>
      </c>
      <c r="D28" s="221" t="str">
        <f>IF('実数'!I28/'実数'!$B28*1000,'実数'!I28/'実数'!$B28*1000,"-")</f>
        <v>-</v>
      </c>
      <c r="E28" s="222" t="str">
        <f>IF('実数'!L28/'実数'!$B28*1000,'実数'!L28/'実数'!$B28*1000,"-")</f>
        <v>-</v>
      </c>
      <c r="F28" s="220">
        <f>IF('実数'!O28/'率'!$S28*1000,'実数'!O28/'率'!$S28*1000,"-")</f>
        <v>-5.066666666666666</v>
      </c>
      <c r="G28" s="223" t="str">
        <f>IF('実数'!P28/('実数'!$B28+'実数'!$P28)*1000,'実数'!P28/('実数'!$B28+'実数'!$P28)*1000,"-")</f>
        <v>-</v>
      </c>
      <c r="H28" s="222" t="str">
        <f>IF('実数'!Q28/('実数'!$B28+'実数'!$P28)*1000,'実数'!Q28/('実数'!$B28+'実数'!$P28)*1000,"-")</f>
        <v>-</v>
      </c>
      <c r="I28" s="224" t="str">
        <f>IF('実数'!R28/('実数'!$B28+'実数'!$P28)*1000,'実数'!R28/('実数'!$B28+'実数'!$P28)*1000,"-")</f>
        <v>-</v>
      </c>
      <c r="J28" s="207"/>
      <c r="K28" s="207"/>
      <c r="L28" s="225" t="str">
        <f>IF('実数'!S28/('実数'!$B28+'実数'!$T28)*1000,'実数'!S28/('実数'!$B28+'実数'!$T28)*1000,"-")</f>
        <v>-</v>
      </c>
      <c r="M28" s="221" t="str">
        <f>IF('実数'!T28/('実数'!$B28+'実数'!$T28)*1000,'実数'!T28/('実数'!$B28+'実数'!$T28)*1000,"-")</f>
        <v>-</v>
      </c>
      <c r="N28" s="224" t="str">
        <f>IF('実数'!U28/'実数'!B28*1000,'実数'!U28/'実数'!B28*1000,"-")</f>
        <v>-</v>
      </c>
      <c r="O28" s="220">
        <f>IF('実数'!V28/'率'!$S28*1000,'実数'!V28/'率'!$S28*1000,"-")</f>
        <v>4.933333333333333</v>
      </c>
      <c r="P28" s="226">
        <f>IF('実数'!W28/'率'!$S28*1000,'実数'!W28/'率'!$S28*1000,"-")</f>
        <v>1.0666666666666667</v>
      </c>
      <c r="Q28" s="45" t="s">
        <v>30</v>
      </c>
      <c r="R28" s="310"/>
      <c r="S28" s="246">
        <v>7500</v>
      </c>
    </row>
    <row r="29" spans="1:19" s="91" customFormat="1" ht="24" customHeight="1">
      <c r="A29" s="54" t="s">
        <v>31</v>
      </c>
      <c r="B29" s="220">
        <f>IF('実数'!B29/'率'!$S29*1000,'実数'!B29/'率'!$S29*1000,"-")</f>
        <v>6.176750079189104</v>
      </c>
      <c r="C29" s="220">
        <f>IF('実数'!F29/'率'!$S29*1000,'実数'!F29/'率'!$S29*1000,"-")</f>
        <v>18.055115616091225</v>
      </c>
      <c r="D29" s="221" t="str">
        <f>IF('実数'!I29/'実数'!$B29*1000,'実数'!I29/'実数'!$B29*1000,"-")</f>
        <v>-</v>
      </c>
      <c r="E29" s="222" t="str">
        <f>IF('実数'!L29/'実数'!$B29*1000,'実数'!L29/'実数'!$B29*1000,"-")</f>
        <v>-</v>
      </c>
      <c r="F29" s="220">
        <f>IF('実数'!O29/'率'!$S29*1000,'実数'!O29/'率'!$S29*1000,"-")</f>
        <v>-11.878365536902121</v>
      </c>
      <c r="G29" s="223" t="str">
        <f>IF('実数'!P29/('実数'!$B29+'実数'!$P29)*1000,'実数'!P29/('実数'!$B29+'実数'!$P29)*1000,"-")</f>
        <v>-</v>
      </c>
      <c r="H29" s="222" t="str">
        <f>IF('実数'!Q29/('実数'!$B29+'実数'!$P29)*1000,'実数'!Q29/('実数'!$B29+'実数'!$P29)*1000,"-")</f>
        <v>-</v>
      </c>
      <c r="I29" s="224" t="str">
        <f>IF('実数'!R29/('実数'!$B29+'実数'!$P29)*1000,'実数'!R29/('実数'!$B29+'実数'!$P29)*1000,"-")</f>
        <v>-</v>
      </c>
      <c r="J29" s="207"/>
      <c r="K29" s="207"/>
      <c r="L29" s="225" t="str">
        <f>IF('実数'!S29/('実数'!$B29+'実数'!$T29)*1000,'実数'!S29/('実数'!$B29+'実数'!$T29)*1000,"-")</f>
        <v>-</v>
      </c>
      <c r="M29" s="221" t="str">
        <f>IF('実数'!T29/('実数'!$B29+'実数'!$T29)*1000,'実数'!T29/('実数'!$B29+'実数'!$T29)*1000,"-")</f>
        <v>-</v>
      </c>
      <c r="N29" s="224" t="str">
        <f>IF('実数'!U29/'実数'!B29*1000,'実数'!U29/'実数'!B29*1000,"-")</f>
        <v>-</v>
      </c>
      <c r="O29" s="220">
        <f>IF('実数'!V29/'率'!$S29*1000,'実数'!V29/'率'!$S29*1000,"-")</f>
        <v>3.484320557491289</v>
      </c>
      <c r="P29" s="226">
        <f>IF('実数'!W29/'率'!$S29*1000,'実数'!W29/'率'!$S29*1000,"-")</f>
        <v>0.9502692429521697</v>
      </c>
      <c r="Q29" s="45" t="s">
        <v>31</v>
      </c>
      <c r="R29" s="310"/>
      <c r="S29" s="246">
        <v>6314</v>
      </c>
    </row>
    <row r="30" spans="1:19" s="91" customFormat="1" ht="24" customHeight="1">
      <c r="A30" s="267" t="s">
        <v>32</v>
      </c>
      <c r="B30" s="291">
        <f>IF('実数'!B30/'率'!$S30*1000,'実数'!B30/'率'!$S30*1000,"-")</f>
        <v>6.790773914061585</v>
      </c>
      <c r="C30" s="291">
        <f>IF('実数'!F30/'率'!$S30*1000,'実数'!F30/'率'!$S30*1000,"-")</f>
        <v>14.166959372438825</v>
      </c>
      <c r="D30" s="292" t="str">
        <f>IF('実数'!I30/'実数'!$B30*1000,'実数'!I30/'実数'!$B30*1000,"-")</f>
        <v>-</v>
      </c>
      <c r="E30" s="293" t="str">
        <f>IF('実数'!L30/'実数'!$B30*1000,'実数'!L30/'実数'!$B30*1000,"-")</f>
        <v>-</v>
      </c>
      <c r="F30" s="291">
        <f>IF('実数'!O30/'率'!$S30*1000,'実数'!O30/'率'!$S30*1000,"-")</f>
        <v>-7.37618545837724</v>
      </c>
      <c r="G30" s="294">
        <f>IF('実数'!P30/('実数'!$B30+'実数'!$P30)*1000,'実数'!P30/('実数'!$B30+'実数'!$P30)*1000,"-")</f>
        <v>16.949152542372882</v>
      </c>
      <c r="H30" s="293">
        <f>IF('実数'!Q30/('実数'!$B30+'実数'!$P30)*1000,'実数'!Q30/('実数'!$B30+'実数'!$P30)*1000,"-")</f>
        <v>16.949152542372882</v>
      </c>
      <c r="I30" s="295" t="str">
        <f>IF('実数'!R30/('実数'!$B30+'実数'!$P30)*1000,'実数'!R30/('実数'!$B30+'実数'!$P30)*1000,"-")</f>
        <v>-</v>
      </c>
      <c r="J30" s="207"/>
      <c r="K30" s="207"/>
      <c r="L30" s="301" t="str">
        <f>IF('実数'!S30/('実数'!$B30+'実数'!$T30)*1000,'実数'!S30/('実数'!$B30+'実数'!$T30)*1000,"-")</f>
        <v>-</v>
      </c>
      <c r="M30" s="292" t="str">
        <f>IF('実数'!T30/('実数'!$B30+'実数'!$T30)*1000,'実数'!T30/('実数'!$B30+'実数'!$T30)*1000,"-")</f>
        <v>-</v>
      </c>
      <c r="N30" s="295" t="str">
        <f>IF('実数'!U30/'実数'!B30*1000,'実数'!U30/'実数'!B30*1000,"-")</f>
        <v>-</v>
      </c>
      <c r="O30" s="291">
        <f>IF('実数'!V30/'率'!$S30*1000,'実数'!V30/'率'!$S30*1000,"-")</f>
        <v>3.8637161924833157</v>
      </c>
      <c r="P30" s="302">
        <f>IF('実数'!W30/'率'!$S30*1000,'実数'!W30/'率'!$S30*1000,"-")</f>
        <v>1.5220700152207</v>
      </c>
      <c r="Q30" s="92" t="s">
        <v>32</v>
      </c>
      <c r="R30" s="310"/>
      <c r="S30" s="305">
        <v>8541</v>
      </c>
    </row>
    <row r="31" spans="1:19" s="91" customFormat="1" ht="24" customHeight="1">
      <c r="A31" s="274" t="s">
        <v>75</v>
      </c>
      <c r="B31" s="296">
        <f>IF('実数'!B31/'率'!$S31*1000,'実数'!B31/'率'!$S31*1000,"-")</f>
        <v>7.81551524507912</v>
      </c>
      <c r="C31" s="296">
        <f>IF('実数'!F31/'率'!$S31*1000,'実数'!F31/'率'!$S31*1000,"-")</f>
        <v>16.49942107294481</v>
      </c>
      <c r="D31" s="297">
        <f>IF('実数'!I31/'実数'!$B31*1000,'実数'!I31/'実数'!$B31*1000,"-")</f>
        <v>12.345679012345679</v>
      </c>
      <c r="E31" s="298" t="str">
        <f>IF('実数'!L31/'実数'!$B31*1000,'実数'!L31/'実数'!$B31*1000,"-")</f>
        <v>-</v>
      </c>
      <c r="F31" s="296">
        <f>IF('実数'!O31/'率'!$S31*1000,'実数'!O31/'率'!$S31*1000,"-")</f>
        <v>-8.68390582786569</v>
      </c>
      <c r="G31" s="299" t="str">
        <f>IF('実数'!P31/('実数'!$B31+'実数'!$P31)*1000,'実数'!P31/('実数'!$B31+'実数'!$P31)*1000,"-")</f>
        <v>-</v>
      </c>
      <c r="H31" s="298" t="str">
        <f>IF('実数'!Q31/('実数'!$B31+'実数'!$P31)*1000,'実数'!Q31/('実数'!$B31+'実数'!$P31)*1000,"-")</f>
        <v>-</v>
      </c>
      <c r="I31" s="300" t="str">
        <f>IF('実数'!R31/('実数'!$B31+'実数'!$P31)*1000,'実数'!R31/('実数'!$B31+'実数'!$P31)*1000,"-")</f>
        <v>-</v>
      </c>
      <c r="J31" s="207"/>
      <c r="K31" s="207"/>
      <c r="L31" s="303" t="str">
        <f>IF('実数'!S31/('実数'!$B31+'実数'!$T31)*1000,'実数'!S31/('実数'!$B31+'実数'!$T31)*1000,"-")</f>
        <v>-</v>
      </c>
      <c r="M31" s="297" t="str">
        <f>IF('実数'!T31/('実数'!$B31+'実数'!$T31)*1000,'実数'!T31/('実数'!$B31+'実数'!$T31)*1000,"-")</f>
        <v>-</v>
      </c>
      <c r="N31" s="300" t="str">
        <f>IF('実数'!U31/'実数'!B31*1000,'実数'!U31/'実数'!B31*1000,"-")</f>
        <v>-</v>
      </c>
      <c r="O31" s="296">
        <f>IF('実数'!V31/'率'!$S31*1000,'実数'!V31/'率'!$S31*1000,"-")</f>
        <v>3.1840988035507527</v>
      </c>
      <c r="P31" s="304">
        <f>IF('実数'!W31/'率'!$S31*1000,'実数'!W31/'率'!$S31*1000,"-")</f>
        <v>1.6402933230412968</v>
      </c>
      <c r="Q31" s="290" t="s">
        <v>81</v>
      </c>
      <c r="R31" s="310"/>
      <c r="S31" s="306">
        <v>10364</v>
      </c>
    </row>
    <row r="32" spans="1:19" s="91" customFormat="1" ht="24" customHeight="1">
      <c r="A32" s="65" t="s">
        <v>33</v>
      </c>
      <c r="B32" s="183">
        <f>IF('実数'!B32/'率'!$S32*1000,'実数'!B32/'率'!$S32*1000,"-")</f>
        <v>7.43358062028851</v>
      </c>
      <c r="C32" s="183">
        <f>IF('実数'!F32/'率'!$S32*1000,'実数'!F32/'率'!$S32*1000,"-")</f>
        <v>12.816002036187239</v>
      </c>
      <c r="D32" s="184">
        <f>IF('実数'!I32/'実数'!$B32*1000,'実数'!I32/'実数'!$B32*1000,"-")</f>
        <v>2.014098690835851</v>
      </c>
      <c r="E32" s="185">
        <f>IF('実数'!L32/'実数'!$B32*1000,'実数'!L32/'実数'!$B32*1000,"-")</f>
        <v>1.0070493454179255</v>
      </c>
      <c r="F32" s="183">
        <f>IF('実数'!O32/'率'!$S32*1000,'実数'!O32/'率'!$S32*1000,"-")</f>
        <v>-5.38242141589873</v>
      </c>
      <c r="G32" s="186">
        <f>IF('実数'!P32/('実数'!$B32+'実数'!$P32)*1000,'実数'!P32/('実数'!$B32+'実数'!$P32)*1000,"-")</f>
        <v>19.743336623889437</v>
      </c>
      <c r="H32" s="185">
        <f>IF('実数'!Q32/('実数'!$B32+'実数'!$P32)*1000,'実数'!Q32/('実数'!$B32+'実数'!$P32)*1000,"-")</f>
        <v>7.897334649555774</v>
      </c>
      <c r="I32" s="187">
        <f>IF('実数'!R32/('実数'!$B32+'実数'!$P32)*1000,'実数'!R32/('実数'!$B32+'実数'!$P32)*1000,"-")</f>
        <v>11.846001974333662</v>
      </c>
      <c r="J32" s="175"/>
      <c r="K32" s="175"/>
      <c r="L32" s="188">
        <f>IF('実数'!S32/('実数'!$B32+'実数'!$T32)*1000,'実数'!S32/('実数'!$B32+'実数'!$T32)*1000,"-")</f>
        <v>4.016064257028112</v>
      </c>
      <c r="M32" s="184">
        <f>IF('実数'!T32/('実数'!$B32+'実数'!$T32)*1000,'実数'!T32/('実数'!$B32+'実数'!$T32)*1000,"-")</f>
        <v>3.0120481927710845</v>
      </c>
      <c r="N32" s="187">
        <f>IF('実数'!U32/'実数'!B32*1000,'実数'!U32/'実数'!B32*1000,"-")</f>
        <v>1.0070493454179255</v>
      </c>
      <c r="O32" s="183">
        <f>IF('実数'!V32/'率'!$S32*1000,'実数'!V32/'率'!$S32*1000,"-")</f>
        <v>4.573935306139254</v>
      </c>
      <c r="P32" s="196">
        <f>IF('実数'!W32/'率'!$S32*1000,'実数'!W32/'率'!$S32*1000,"-")</f>
        <v>1.9688133969142783</v>
      </c>
      <c r="Q32" s="308" t="s">
        <v>33</v>
      </c>
      <c r="R32" s="310"/>
      <c r="S32" s="244">
        <f>SUM(S33:S37)</f>
        <v>133583</v>
      </c>
    </row>
    <row r="33" spans="1:19" s="91" customFormat="1" ht="24" customHeight="1">
      <c r="A33" s="53" t="s">
        <v>34</v>
      </c>
      <c r="B33" s="213">
        <f>IF('実数'!B33/'率'!$S33*1000,'実数'!B33/'率'!$S33*1000,"-")</f>
        <v>7.634172496553132</v>
      </c>
      <c r="C33" s="213">
        <f>IF('実数'!F33/'率'!$S33*1000,'実数'!F33/'率'!$S33*1000,"-")</f>
        <v>12.52361742327529</v>
      </c>
      <c r="D33" s="214">
        <f>IF('実数'!I33/'実数'!$B33*1000,'実数'!I33/'実数'!$B33*1000,"-")</f>
        <v>1.6722408026755853</v>
      </c>
      <c r="E33" s="215" t="str">
        <f>IF('実数'!L33/'実数'!$B33*1000,'実数'!L33/'実数'!$B33*1000,"-")</f>
        <v>-</v>
      </c>
      <c r="F33" s="213">
        <f>IF('実数'!O33/'率'!$S33*1000,'実数'!O33/'率'!$S33*1000,"-")</f>
        <v>-4.889444926722157</v>
      </c>
      <c r="G33" s="216">
        <f>IF('実数'!P33/('実数'!$B33+'実数'!$P33)*1000,'実数'!P33/('実数'!$B33+'実数'!$P33)*1000,"-")</f>
        <v>27.642276422764226</v>
      </c>
      <c r="H33" s="215">
        <f>IF('実数'!Q33/('実数'!$B33+'実数'!$P33)*1000,'実数'!Q33/('実数'!$B33+'実数'!$P33)*1000,"-")</f>
        <v>11.382113821138212</v>
      </c>
      <c r="I33" s="217">
        <f>IF('実数'!R33/('実数'!$B33+'実数'!$P33)*1000,'実数'!R33/('実数'!$B33+'実数'!$P33)*1000,"-")</f>
        <v>16.260162601626018</v>
      </c>
      <c r="J33" s="207"/>
      <c r="K33" s="207"/>
      <c r="L33" s="218">
        <f>IF('実数'!S33/('実数'!$B33+'実数'!$T33)*1000,'実数'!S33/('実数'!$B33+'実数'!$T33)*1000,"-")</f>
        <v>4.9916805324459235</v>
      </c>
      <c r="M33" s="214">
        <f>IF('実数'!T33/('実数'!$B33+'実数'!$T33)*1000,'実数'!T33/('実数'!$B33+'実数'!$T33)*1000,"-")</f>
        <v>4.9916805324459235</v>
      </c>
      <c r="N33" s="217" t="str">
        <f>IF('実数'!U33/'実数'!B33*1000,'実数'!U33/'実数'!B33*1000,"-")</f>
        <v>-</v>
      </c>
      <c r="O33" s="213">
        <f>IF('実数'!V33/'率'!$S33*1000,'実数'!V33/'率'!$S33*1000,"-")</f>
        <v>4.991574324669356</v>
      </c>
      <c r="P33" s="219">
        <f>IF('実数'!W33/'率'!$S33*1000,'実数'!W33/'率'!$S33*1000,"-")</f>
        <v>1.9915232599703823</v>
      </c>
      <c r="Q33" s="44" t="s">
        <v>34</v>
      </c>
      <c r="R33" s="310"/>
      <c r="S33" s="245">
        <v>78332</v>
      </c>
    </row>
    <row r="34" spans="1:19" s="91" customFormat="1" ht="24" customHeight="1">
      <c r="A34" s="54" t="s">
        <v>72</v>
      </c>
      <c r="B34" s="220">
        <f>IF('実数'!B34/'率'!$S34*1000,'実数'!B34/'率'!$S34*1000,"-")</f>
        <v>7.645030730025483</v>
      </c>
      <c r="C34" s="220">
        <f>IF('実数'!F34/'率'!$S34*1000,'実数'!F34/'率'!$S34*1000,"-")</f>
        <v>14.015889671713387</v>
      </c>
      <c r="D34" s="221">
        <f>IF('実数'!I34/'実数'!$B34*1000,'実数'!I34/'実数'!$B34*1000,"-")</f>
        <v>9.803921568627452</v>
      </c>
      <c r="E34" s="222">
        <f>IF('実数'!L34/'実数'!$B34*1000,'実数'!L34/'実数'!$B34*1000,"-")</f>
        <v>9.803921568627452</v>
      </c>
      <c r="F34" s="220">
        <f>IF('実数'!O34/'率'!$S34*1000,'実数'!O34/'率'!$S34*1000,"-")</f>
        <v>-6.370858941687903</v>
      </c>
      <c r="G34" s="223" t="str">
        <f>IF('実数'!P34/('実数'!$B34+'実数'!$P34)*1000,'実数'!P34/('実数'!$B34+'実数'!$P34)*1000,"-")</f>
        <v>-</v>
      </c>
      <c r="H34" s="222" t="str">
        <f>IF('実数'!Q34/('実数'!$B34+'実数'!$P34)*1000,'実数'!Q34/('実数'!$B34+'実数'!$P34)*1000,"-")</f>
        <v>-</v>
      </c>
      <c r="I34" s="224" t="str">
        <f>IF('実数'!R34/('実数'!$B34+'実数'!$P34)*1000,'実数'!R34/('実数'!$B34+'実数'!$P34)*1000,"-")</f>
        <v>-</v>
      </c>
      <c r="J34" s="207"/>
      <c r="K34" s="207"/>
      <c r="L34" s="225">
        <f>IF('実数'!S34/('実数'!$B34+'実数'!$T34)*1000,'実数'!S34/('実数'!$B34+'実数'!$T34)*1000,"-")</f>
        <v>9.803921568627452</v>
      </c>
      <c r="M34" s="221" t="str">
        <f>IF('実数'!T34/('実数'!$B34+'実数'!$T34)*1000,'実数'!T34/('実数'!$B34+'実数'!$T34)*1000,"-")</f>
        <v>-</v>
      </c>
      <c r="N34" s="224">
        <f>IF('実数'!U34/'実数'!B34*1000,'実数'!U34/'実数'!B34*1000,"-")</f>
        <v>9.803921568627452</v>
      </c>
      <c r="O34" s="220">
        <f>IF('実数'!V34/'率'!$S34*1000,'実数'!V34/'率'!$S34*1000,"-")</f>
        <v>3.747564083345825</v>
      </c>
      <c r="P34" s="226">
        <f>IF('実数'!W34/'率'!$S34*1000,'実数'!W34/'率'!$S34*1000,"-")</f>
        <v>1.5739769150052467</v>
      </c>
      <c r="Q34" s="45" t="s">
        <v>73</v>
      </c>
      <c r="R34" s="310"/>
      <c r="S34" s="246">
        <v>13342</v>
      </c>
    </row>
    <row r="35" spans="1:19" s="91" customFormat="1" ht="24" customHeight="1">
      <c r="A35" s="54" t="s">
        <v>35</v>
      </c>
      <c r="B35" s="220">
        <f>IF('実数'!B35/'率'!$S35*1000,'実数'!B35/'率'!$S35*1000,"-")</f>
        <v>6.845357158732275</v>
      </c>
      <c r="C35" s="220">
        <f>IF('実数'!F35/'率'!$S35*1000,'実数'!F35/'率'!$S35*1000,"-")</f>
        <v>13.957416544428145</v>
      </c>
      <c r="D35" s="221" t="str">
        <f>IF('実数'!I35/'実数'!$B35*1000,'実数'!I35/'実数'!$B35*1000,"-")</f>
        <v>-</v>
      </c>
      <c r="E35" s="222" t="str">
        <f>IF('実数'!L35/'実数'!$B35*1000,'実数'!L35/'実数'!$B35*1000,"-")</f>
        <v>-</v>
      </c>
      <c r="F35" s="220">
        <f>IF('実数'!O35/'率'!$S35*1000,'実数'!O35/'率'!$S35*1000,"-")</f>
        <v>-7.11205938569587</v>
      </c>
      <c r="G35" s="223">
        <f>IF('実数'!P35/('実数'!$B35+'実数'!$P35)*1000,'実数'!P35/('実数'!$B35+'実数'!$P35)*1000,"-")</f>
        <v>12.82051282051282</v>
      </c>
      <c r="H35" s="222" t="str">
        <f>IF('実数'!Q35/('実数'!$B35+'実数'!$P35)*1000,'実数'!Q35/('実数'!$B35+'実数'!$P35)*1000,"-")</f>
        <v>-</v>
      </c>
      <c r="I35" s="224">
        <f>IF('実数'!R35/('実数'!$B35+'実数'!$P35)*1000,'実数'!R35/('実数'!$B35+'実数'!$P35)*1000,"-")</f>
        <v>12.82051282051282</v>
      </c>
      <c r="J35" s="207"/>
      <c r="K35" s="207"/>
      <c r="L35" s="225" t="str">
        <f>IF('実数'!S35/('実数'!$B35+'実数'!$T35)*1000,'実数'!S35/('実数'!$B35+'実数'!$T35)*1000,"-")</f>
        <v>-</v>
      </c>
      <c r="M35" s="221" t="str">
        <f>IF('実数'!T35/('実数'!$B35+'実数'!$T35)*1000,'実数'!T35/('実数'!$B35+'実数'!$T35)*1000,"-")</f>
        <v>-</v>
      </c>
      <c r="N35" s="224" t="str">
        <f>IF('実数'!U35/'実数'!B35*1000,'実数'!U35/'実数'!B35*1000,"-")</f>
        <v>-</v>
      </c>
      <c r="O35" s="220">
        <f>IF('実数'!V35/'率'!$S35*1000,'実数'!V35/'率'!$S35*1000,"-")</f>
        <v>4.267235631417523</v>
      </c>
      <c r="P35" s="226">
        <f>IF('実数'!W35/'率'!$S35*1000,'実数'!W35/'率'!$S35*1000,"-")</f>
        <v>1.9558163310663643</v>
      </c>
      <c r="Q35" s="45" t="s">
        <v>35</v>
      </c>
      <c r="R35" s="310"/>
      <c r="S35" s="246">
        <v>22497</v>
      </c>
    </row>
    <row r="36" spans="1:19" s="91" customFormat="1" ht="24" customHeight="1">
      <c r="A36" s="54" t="s">
        <v>36</v>
      </c>
      <c r="B36" s="220">
        <f>IF('実数'!B36/'率'!$S36*1000,'実数'!B36/'率'!$S36*1000,"-")</f>
        <v>8.04054054054054</v>
      </c>
      <c r="C36" s="220">
        <f>IF('実数'!F36/'率'!$S36*1000,'実数'!F36/'率'!$S36*1000,"-")</f>
        <v>8.91891891891892</v>
      </c>
      <c r="D36" s="221" t="str">
        <f>IF('実数'!I36/'実数'!$B36*1000,'実数'!I36/'実数'!$B36*1000,"-")</f>
        <v>-</v>
      </c>
      <c r="E36" s="222" t="str">
        <f>IF('実数'!L36/'実数'!$B36*1000,'実数'!L36/'実数'!$B36*1000,"-")</f>
        <v>-</v>
      </c>
      <c r="F36" s="220">
        <f>IF('実数'!O36/'率'!$S36*1000,'実数'!O36/'率'!$S36*1000,"-")</f>
        <v>-0.8783783783783784</v>
      </c>
      <c r="G36" s="223">
        <f>IF('実数'!P36/('実数'!$B36+'実数'!$P36)*1000,'実数'!P36/('実数'!$B36+'実数'!$P36)*1000,"-")</f>
        <v>8.333333333333334</v>
      </c>
      <c r="H36" s="222">
        <f>IF('実数'!Q36/('実数'!$B36+'実数'!$P36)*1000,'実数'!Q36/('実数'!$B36+'実数'!$P36)*1000,"-")</f>
        <v>8.333333333333334</v>
      </c>
      <c r="I36" s="224" t="str">
        <f>IF('実数'!R36/('実数'!$B36+'実数'!$P36)*1000,'実数'!R36/('実数'!$B36+'実数'!$P36)*1000,"-")</f>
        <v>-</v>
      </c>
      <c r="J36" s="207"/>
      <c r="K36" s="207"/>
      <c r="L36" s="225" t="str">
        <f>IF('実数'!S36/('実数'!$B36+'実数'!$T36)*1000,'実数'!S36/('実数'!$B36+'実数'!$T36)*1000,"-")</f>
        <v>-</v>
      </c>
      <c r="M36" s="221" t="str">
        <f>IF('実数'!T36/('実数'!$B36+'実数'!$T36)*1000,'実数'!T36/('実数'!$B36+'実数'!$T36)*1000,"-")</f>
        <v>-</v>
      </c>
      <c r="N36" s="224" t="str">
        <f>IF('実数'!U36/'実数'!B36*1000,'実数'!U36/'実数'!B36*1000,"-")</f>
        <v>-</v>
      </c>
      <c r="O36" s="220">
        <f>IF('実数'!V36/'率'!$S36*1000,'実数'!V36/'率'!$S36*1000,"-")</f>
        <v>4.324324324324325</v>
      </c>
      <c r="P36" s="226">
        <f>IF('実数'!W36/'率'!$S36*1000,'実数'!W36/'率'!$S36*1000,"-")</f>
        <v>2.22972972972973</v>
      </c>
      <c r="Q36" s="45" t="s">
        <v>36</v>
      </c>
      <c r="R36" s="310"/>
      <c r="S36" s="246">
        <v>14800</v>
      </c>
    </row>
    <row r="37" spans="1:19" s="91" customFormat="1" ht="24" customHeight="1">
      <c r="A37" s="55" t="s">
        <v>37</v>
      </c>
      <c r="B37" s="201">
        <f>IF('実数'!B37/'率'!$S37*1000,'実数'!B37/'率'!$S37*1000,"-")</f>
        <v>4.336513443191674</v>
      </c>
      <c r="C37" s="201">
        <f>IF('実数'!F37/'率'!$S37*1000,'実数'!F37/'率'!$S37*1000,"-")</f>
        <v>21.248915871639202</v>
      </c>
      <c r="D37" s="202" t="str">
        <f>IF('実数'!I37/'実数'!$B37*1000,'実数'!I37/'実数'!$B37*1000,"-")</f>
        <v>-</v>
      </c>
      <c r="E37" s="205" t="str">
        <f>IF('実数'!L37/'実数'!$B37*1000,'実数'!L37/'実数'!$B37*1000,"-")</f>
        <v>-</v>
      </c>
      <c r="F37" s="201">
        <f>IF('実数'!O37/'率'!$S37*1000,'実数'!O37/'率'!$S37*1000,"-")</f>
        <v>-16.91240242844753</v>
      </c>
      <c r="G37" s="204" t="str">
        <f>IF('実数'!P37/('実数'!$B37+'実数'!$P37)*1000,'実数'!P37/('実数'!$B37+'実数'!$P37)*1000,"-")</f>
        <v>-</v>
      </c>
      <c r="H37" s="205" t="str">
        <f>IF('実数'!Q37/('実数'!$B37+'実数'!$P37)*1000,'実数'!Q37/('実数'!$B37+'実数'!$P37)*1000,"-")</f>
        <v>-</v>
      </c>
      <c r="I37" s="206" t="str">
        <f>IF('実数'!R37/('実数'!$B37+'実数'!$P37)*1000,'実数'!R37/('実数'!$B37+'実数'!$P37)*1000,"-")</f>
        <v>-</v>
      </c>
      <c r="J37" s="207"/>
      <c r="K37" s="207"/>
      <c r="L37" s="208" t="str">
        <f>IF('実数'!S37/('実数'!$B37+'実数'!$T37)*1000,'実数'!S37/('実数'!$B37+'実数'!$T37)*1000,"-")</f>
        <v>-</v>
      </c>
      <c r="M37" s="202" t="str">
        <f>IF('実数'!T37/('実数'!$B37+'実数'!$T37)*1000,'実数'!T37/('実数'!$B37+'実数'!$T37)*1000,"-")</f>
        <v>-</v>
      </c>
      <c r="N37" s="206" t="str">
        <f>IF('実数'!U37/'実数'!B37*1000,'実数'!U37/'実数'!B37*1000,"-")</f>
        <v>-</v>
      </c>
      <c r="O37" s="201">
        <f>IF('実数'!V37/'率'!$S37*1000,'実数'!V37/'率'!$S37*1000,"-")</f>
        <v>2.168256721595837</v>
      </c>
      <c r="P37" s="212">
        <f>IF('実数'!W37/'率'!$S37*1000,'実数'!W37/'率'!$S37*1000,"-")</f>
        <v>1.9514310494362532</v>
      </c>
      <c r="Q37" s="78" t="s">
        <v>37</v>
      </c>
      <c r="R37" s="310"/>
      <c r="S37" s="243">
        <v>4612</v>
      </c>
    </row>
    <row r="38" spans="1:19" s="91" customFormat="1" ht="24" customHeight="1">
      <c r="A38" s="65" t="s">
        <v>38</v>
      </c>
      <c r="B38" s="183">
        <f>IF('実数'!B38/'率'!$S38*1000,'実数'!B38/'率'!$S38*1000,"-")</f>
        <v>6.818534015186735</v>
      </c>
      <c r="C38" s="183">
        <f>IF('実数'!F38/'率'!$S38*1000,'実数'!F38/'率'!$S38*1000,"-")</f>
        <v>16.116534944986828</v>
      </c>
      <c r="D38" s="184">
        <f>IF('実数'!I38/'実数'!$B38*1000,'実数'!I38/'実数'!$B38*1000,"-")</f>
        <v>5.681818181818182</v>
      </c>
      <c r="E38" s="185">
        <f>IF('実数'!L38/'実数'!$B38*1000,'実数'!L38/'実数'!$B38*1000,"-")</f>
        <v>5.681818181818182</v>
      </c>
      <c r="F38" s="183">
        <f>IF('実数'!O38/'率'!$S38*1000,'実数'!O38/'率'!$S38*1000,"-")</f>
        <v>-9.298000929800093</v>
      </c>
      <c r="G38" s="186">
        <f>IF('実数'!P38/('実数'!$B38+'実数'!$P38)*1000,'実数'!P38/('実数'!$B38+'実数'!$P38)*1000,"-")</f>
        <v>14.005602240896359</v>
      </c>
      <c r="H38" s="185">
        <f>IF('実数'!Q38/('実数'!$B38+'実数'!$P38)*1000,'実数'!Q38/('実数'!$B38+'実数'!$P38)*1000,"-")</f>
        <v>14.005602240896359</v>
      </c>
      <c r="I38" s="187" t="str">
        <f>IF('実数'!R38/('実数'!$B38+'実数'!$P38)*1000,'実数'!R38/('実数'!$B38+'実数'!$P38)*1000,"-")</f>
        <v>-</v>
      </c>
      <c r="J38" s="175"/>
      <c r="K38" s="175"/>
      <c r="L38" s="188">
        <f>IF('実数'!S38/('実数'!$B38+'実数'!$T38)*1000,'実数'!S38/('実数'!$B38+'実数'!$T38)*1000,"-")</f>
        <v>5.6657223796034</v>
      </c>
      <c r="M38" s="184">
        <f>IF('実数'!T38/('実数'!$B38+'実数'!$T38)*1000,'実数'!T38/('実数'!$B38+'実数'!$T38)*1000,"-")</f>
        <v>2.8328611898017</v>
      </c>
      <c r="N38" s="187">
        <f>IF('実数'!U38/'実数'!B38*1000,'実数'!U38/'実数'!B38*1000,"-")</f>
        <v>2.840909090909091</v>
      </c>
      <c r="O38" s="183">
        <f>IF('実数'!V38/'率'!$S38*1000,'実数'!V38/'率'!$S38*1000,"-")</f>
        <v>3.912908724624206</v>
      </c>
      <c r="P38" s="196">
        <f>IF('実数'!W38/'率'!$S38*1000,'実数'!W38/'率'!$S38*1000,"-")</f>
        <v>1.801487680148768</v>
      </c>
      <c r="Q38" s="308" t="s">
        <v>38</v>
      </c>
      <c r="R38" s="310"/>
      <c r="S38" s="244">
        <f>SUM(S39:S42)</f>
        <v>51624</v>
      </c>
    </row>
    <row r="39" spans="1:19" s="91" customFormat="1" ht="24" customHeight="1">
      <c r="A39" s="57" t="s">
        <v>39</v>
      </c>
      <c r="B39" s="227">
        <f>IF('実数'!B39/'率'!$S39*1000,'実数'!B39/'率'!$S39*1000,"-")</f>
        <v>7.7686109595197586</v>
      </c>
      <c r="C39" s="227">
        <f>IF('実数'!F39/'率'!$S39*1000,'実数'!F39/'率'!$S39*1000,"-")</f>
        <v>14.927289653622676</v>
      </c>
      <c r="D39" s="228">
        <f>IF('実数'!I39/'実数'!$B39*1000,'実数'!I39/'実数'!$B39*1000,"-")</f>
        <v>8.264462809917356</v>
      </c>
      <c r="E39" s="215">
        <f>IF('実数'!L39/'実数'!$B39*1000,'実数'!L39/'実数'!$B39*1000,"-")</f>
        <v>8.264462809917356</v>
      </c>
      <c r="F39" s="227">
        <f>IF('実数'!O39/'率'!$S39*1000,'実数'!O39/'率'!$S39*1000,"-")</f>
        <v>-7.158678694102918</v>
      </c>
      <c r="G39" s="216">
        <f>IF('実数'!P39/('実数'!$B39+'実数'!$P39)*1000,'実数'!P39/('実数'!$B39+'実数'!$P39)*1000,"-")</f>
        <v>8.196721311475411</v>
      </c>
      <c r="H39" s="215">
        <f>IF('実数'!Q39/('実数'!$B39+'実数'!$P39)*1000,'実数'!Q39/('実数'!$B39+'実数'!$P39)*1000,"-")</f>
        <v>8.196721311475411</v>
      </c>
      <c r="I39" s="217" t="str">
        <f>IF('実数'!R39/('実数'!$B39+'実数'!$P39)*1000,'実数'!R39/('実数'!$B39+'実数'!$P39)*1000,"-")</f>
        <v>-</v>
      </c>
      <c r="J39" s="207"/>
      <c r="K39" s="207"/>
      <c r="L39" s="218">
        <f>IF('実数'!S39/('実数'!$B39+'実数'!$T39)*1000,'実数'!S39/('実数'!$B39+'実数'!$T39)*1000,"-")</f>
        <v>4.132231404958678</v>
      </c>
      <c r="M39" s="214" t="str">
        <f>IF('実数'!T39/('実数'!$B39+'実数'!$T39)*1000,'実数'!T39/('実数'!$B39+'実数'!$T39)*1000,"-")</f>
        <v>-</v>
      </c>
      <c r="N39" s="217">
        <f>IF('実数'!U39/'実数'!B39*1000,'実数'!U39/'実数'!B39*1000,"-")</f>
        <v>4.132231404958678</v>
      </c>
      <c r="O39" s="213">
        <f>IF('実数'!V39/'率'!$S39*1000,'実数'!V39/'率'!$S39*1000,"-")</f>
        <v>3.8843054797598793</v>
      </c>
      <c r="P39" s="219">
        <f>IF('実数'!W39/'率'!$S39*1000,'実数'!W39/'率'!$S39*1000,"-")</f>
        <v>1.669288305351353</v>
      </c>
      <c r="Q39" s="44" t="s">
        <v>39</v>
      </c>
      <c r="R39" s="310"/>
      <c r="S39" s="245">
        <v>31151</v>
      </c>
    </row>
    <row r="40" spans="1:19" s="91" customFormat="1" ht="24" customHeight="1">
      <c r="A40" s="54" t="s">
        <v>40</v>
      </c>
      <c r="B40" s="220">
        <f>IF('実数'!B40/'率'!$S40*1000,'実数'!B40/'率'!$S40*1000,"-")</f>
        <v>5.780691299165674</v>
      </c>
      <c r="C40" s="220">
        <f>IF('実数'!F40/'率'!$S40*1000,'実数'!F40/'率'!$S40*1000,"-")</f>
        <v>17.28247914183552</v>
      </c>
      <c r="D40" s="221" t="str">
        <f>IF('実数'!I40/'実数'!$B40*1000,'実数'!I40/'実数'!$B40*1000,"-")</f>
        <v>-</v>
      </c>
      <c r="E40" s="222" t="str">
        <f>IF('実数'!L40/'実数'!$B40*1000,'実数'!L40/'実数'!$B40*1000,"-")</f>
        <v>-</v>
      </c>
      <c r="F40" s="220">
        <f>IF('実数'!O40/'率'!$S40*1000,'実数'!O40/'率'!$S40*1000,"-")</f>
        <v>-11.501787842669845</v>
      </c>
      <c r="G40" s="223">
        <f>IF('実数'!P40/('実数'!$B40+'実数'!$P40)*1000,'実数'!P40/('実数'!$B40+'実数'!$P40)*1000,"-")</f>
        <v>20.202020202020204</v>
      </c>
      <c r="H40" s="222">
        <f>IF('実数'!Q40/('実数'!$B40+'実数'!$P40)*1000,'実数'!Q40/('実数'!$B40+'実数'!$P40)*1000,"-")</f>
        <v>20.202020202020204</v>
      </c>
      <c r="I40" s="224" t="str">
        <f>IF('実数'!R40/('実数'!$B40+'実数'!$P40)*1000,'実数'!R40/('実数'!$B40+'実数'!$P40)*1000,"-")</f>
        <v>-</v>
      </c>
      <c r="J40" s="207"/>
      <c r="K40" s="207"/>
      <c r="L40" s="225">
        <f>IF('実数'!S40/('実数'!$B40+'実数'!$T40)*1000,'実数'!S40/('実数'!$B40+'実数'!$T40)*1000,"-")</f>
        <v>10.204081632653061</v>
      </c>
      <c r="M40" s="221">
        <f>IF('実数'!T40/('実数'!$B40+'実数'!$T40)*1000,'実数'!T40/('実数'!$B40+'実数'!$T40)*1000,"-")</f>
        <v>10.204081632653061</v>
      </c>
      <c r="N40" s="224" t="str">
        <f>IF('実数'!U40/'実数'!B40*1000,'実数'!U40/'実数'!B40*1000,"-")</f>
        <v>-</v>
      </c>
      <c r="O40" s="220">
        <f>IF('実数'!V40/'率'!$S40*1000,'実数'!V40/'率'!$S40*1000,"-")</f>
        <v>3.8140643623361146</v>
      </c>
      <c r="P40" s="226">
        <f>IF('実数'!W40/'率'!$S40*1000,'実数'!W40/'率'!$S40*1000,"-")</f>
        <v>2.1454112038140645</v>
      </c>
      <c r="Q40" s="45" t="s">
        <v>40</v>
      </c>
      <c r="R40" s="310"/>
      <c r="S40" s="246">
        <v>16780</v>
      </c>
    </row>
    <row r="41" spans="1:19" s="91" customFormat="1" ht="24" customHeight="1">
      <c r="A41" s="54" t="s">
        <v>41</v>
      </c>
      <c r="B41" s="220">
        <f>IF('実数'!B41/'率'!$S41*1000,'実数'!B41/'率'!$S41*1000,"-")</f>
        <v>3.740648379052369</v>
      </c>
      <c r="C41" s="220">
        <f>IF('実数'!F41/'率'!$S41*1000,'実数'!F41/'率'!$S41*1000,"-")</f>
        <v>22.132169576059848</v>
      </c>
      <c r="D41" s="221" t="str">
        <f>IF('実数'!I41/'実数'!$B41*1000,'実数'!I41/'実数'!$B41*1000,"-")</f>
        <v>-</v>
      </c>
      <c r="E41" s="222" t="str">
        <f>IF('実数'!L41/'実数'!$B41*1000,'実数'!L41/'実数'!$B41*1000,"-")</f>
        <v>-</v>
      </c>
      <c r="F41" s="220">
        <f>IF('実数'!O41/'率'!$S41*1000,'実数'!O41/'率'!$S41*1000,"-")</f>
        <v>-18.39152119700748</v>
      </c>
      <c r="G41" s="223">
        <f>IF('実数'!P41/('実数'!$B41+'実数'!$P41)*1000,'実数'!P41/('実数'!$B41+'実数'!$P41)*1000,"-")</f>
        <v>76.92307692307693</v>
      </c>
      <c r="H41" s="222">
        <f>IF('実数'!Q41/('実数'!$B41+'実数'!$P41)*1000,'実数'!Q41/('実数'!$B41+'実数'!$P41)*1000,"-")</f>
        <v>76.92307692307693</v>
      </c>
      <c r="I41" s="224" t="str">
        <f>IF('実数'!R41/('実数'!$B41+'実数'!$P41)*1000,'実数'!R41/('実数'!$B41+'実数'!$P41)*1000,"-")</f>
        <v>-</v>
      </c>
      <c r="J41" s="207"/>
      <c r="K41" s="207"/>
      <c r="L41" s="225" t="str">
        <f>IF('実数'!S41/('実数'!$B41+'実数'!$T41)*1000,'実数'!S41/('実数'!$B41+'実数'!$T41)*1000,"-")</f>
        <v>-</v>
      </c>
      <c r="M41" s="221" t="str">
        <f>IF('実数'!T41/('実数'!$B41+'実数'!$T41)*1000,'実数'!T41/('実数'!$B41+'実数'!$T41)*1000,"-")</f>
        <v>-</v>
      </c>
      <c r="N41" s="224" t="str">
        <f>IF('実数'!U41/'実数'!B41*1000,'実数'!U41/'実数'!B41*1000,"-")</f>
        <v>-</v>
      </c>
      <c r="O41" s="220">
        <f>IF('実数'!V41/'率'!$S41*1000,'実数'!V41/'率'!$S41*1000,"-")</f>
        <v>3.740648379052369</v>
      </c>
      <c r="P41" s="226">
        <f>IF('実数'!W41/'率'!$S41*1000,'実数'!W41/'率'!$S41*1000,"-")</f>
        <v>1.5586034912718205</v>
      </c>
      <c r="Q41" s="45" t="s">
        <v>41</v>
      </c>
      <c r="R41" s="310"/>
      <c r="S41" s="246">
        <v>3208</v>
      </c>
    </row>
    <row r="42" spans="1:19" s="91" customFormat="1" ht="24" customHeight="1">
      <c r="A42" s="54" t="s">
        <v>76</v>
      </c>
      <c r="B42" s="220">
        <f>IF('実数'!B42/'率'!$S42*1000,'実数'!B42/'率'!$S42*1000,"-")</f>
        <v>2.061855670103093</v>
      </c>
      <c r="C42" s="220">
        <f>IF('実数'!F42/'率'!$S42*1000,'実数'!F42/'率'!$S42*1000,"-")</f>
        <v>12.371134020618555</v>
      </c>
      <c r="D42" s="221" t="str">
        <f>IF('実数'!I42/'実数'!$B42*1000,'実数'!I42/'実数'!$B42*1000,"-")</f>
        <v>-</v>
      </c>
      <c r="E42" s="222" t="str">
        <f>IF('実数'!L42/'実数'!$B42*1000,'実数'!L42/'実数'!$B42*1000,"-")</f>
        <v>-</v>
      </c>
      <c r="F42" s="220">
        <f>IF('実数'!O42/'率'!$S42*1000,'実数'!O42/'率'!$S42*1000,"-")</f>
        <v>-10.309278350515465</v>
      </c>
      <c r="G42" s="223" t="str">
        <f>IF('実数'!P42/('実数'!$B42+'実数'!$P42)*1000,'実数'!P42/('実数'!$B42+'実数'!$P42)*1000,"-")</f>
        <v>-</v>
      </c>
      <c r="H42" s="222" t="str">
        <f>IF('実数'!Q42/('実数'!$B42+'実数'!$P42)*1000,'実数'!Q42/('実数'!$B42+'実数'!$P42)*1000,"-")</f>
        <v>-</v>
      </c>
      <c r="I42" s="224" t="str">
        <f>IF('実数'!R42/('実数'!$B42+'実数'!$P42)*1000,'実数'!R42/('実数'!$B42+'実数'!$P42)*1000,"-")</f>
        <v>-</v>
      </c>
      <c r="J42" s="207"/>
      <c r="K42" s="207"/>
      <c r="L42" s="225" t="str">
        <f>IF('実数'!S42/('実数'!$B42+'実数'!$T42)*1000,'実数'!S42/('実数'!$B42+'実数'!$T42)*1000,"-")</f>
        <v>-</v>
      </c>
      <c r="M42" s="221" t="str">
        <f>IF('実数'!T42/('実数'!$B42+'実数'!$T42)*1000,'実数'!T42/('実数'!$B42+'実数'!$T42)*1000,"-")</f>
        <v>-</v>
      </c>
      <c r="N42" s="224" t="str">
        <f>IF('実数'!U42/'実数'!B42*1000,'実数'!U42/'実数'!B42*1000,"-")</f>
        <v>-</v>
      </c>
      <c r="O42" s="220">
        <f>IF('実数'!V42/'率'!$S42*1000,'実数'!V42/'率'!$S42*1000,"-")</f>
        <v>10.309278350515465</v>
      </c>
      <c r="P42" s="226" t="str">
        <f>IF('実数'!W42/'率'!$S42*1000,'実数'!W42/'率'!$S42*1000,"-")</f>
        <v>-</v>
      </c>
      <c r="Q42" s="45" t="s">
        <v>82</v>
      </c>
      <c r="R42" s="310"/>
      <c r="S42" s="246">
        <v>485</v>
      </c>
    </row>
    <row r="43" spans="1:19" s="91" customFormat="1" ht="24" customHeight="1">
      <c r="A43" s="71" t="s">
        <v>88</v>
      </c>
      <c r="B43" s="183">
        <f>IF('実数'!B43/'率'!$S43*1000,'実数'!B43/'率'!$S43*1000,"-")</f>
        <v>4.636711281070745</v>
      </c>
      <c r="C43" s="183">
        <f>IF('実数'!F43/'率'!$S43*1000,'実数'!F43/'率'!$S43*1000,"-")</f>
        <v>20.219885277246654</v>
      </c>
      <c r="D43" s="184" t="str">
        <f>IF('実数'!I43/'実数'!$B43*1000,'実数'!I43/'実数'!$B43*1000,"-")</f>
        <v>-</v>
      </c>
      <c r="E43" s="185" t="str">
        <f>IF('実数'!L43/'実数'!$B43*1000,'実数'!L43/'実数'!$B43*1000,"-")</f>
        <v>-</v>
      </c>
      <c r="F43" s="183">
        <f>IF('実数'!O43/'率'!$S43*1000,'実数'!O43/'率'!$S43*1000,"-")</f>
        <v>-15.583173996175908</v>
      </c>
      <c r="G43" s="186" t="str">
        <f>IF('実数'!P43/('実数'!$B43+'実数'!$P43)*1000,'実数'!P43/('実数'!$B43+'実数'!$P43)*1000,"-")</f>
        <v>-</v>
      </c>
      <c r="H43" s="185" t="str">
        <f>IF('実数'!Q43/('実数'!$B43+'実数'!$P43)*1000,'実数'!Q43/('実数'!$B43+'実数'!$P43)*1000,"-")</f>
        <v>-</v>
      </c>
      <c r="I43" s="187" t="str">
        <f>IF('実数'!R43/('実数'!$B43+'実数'!$P43)*1000,'実数'!R43/('実数'!$B43+'実数'!$P43)*1000,"-")</f>
        <v>-</v>
      </c>
      <c r="J43" s="175"/>
      <c r="K43" s="175"/>
      <c r="L43" s="188" t="str">
        <f>IF('実数'!S43/('実数'!$B43+'実数'!$T43)*1000,'実数'!S43/('実数'!$B43+'実数'!$T43)*1000,"-")</f>
        <v>-</v>
      </c>
      <c r="M43" s="184" t="str">
        <f>IF('実数'!T43/('実数'!$B43+'実数'!$T43)*1000,'実数'!T43/('実数'!$B43+'実数'!$T43)*1000,"-")</f>
        <v>-</v>
      </c>
      <c r="N43" s="187" t="str">
        <f>IF('実数'!U43/'実数'!B43*1000,'実数'!U43/'実数'!B43*1000,"-")</f>
        <v>-</v>
      </c>
      <c r="O43" s="183">
        <f>IF('実数'!V43/'率'!$S43*1000,'実数'!V43/'率'!$S43*1000,"-")</f>
        <v>2.48565965583174</v>
      </c>
      <c r="P43" s="196">
        <f>IF('実数'!W43/'率'!$S43*1000,'実数'!W43/'率'!$S43*1000,"-")</f>
        <v>1.434034416826004</v>
      </c>
      <c r="Q43" s="309" t="s">
        <v>88</v>
      </c>
      <c r="R43" s="310"/>
      <c r="S43" s="247">
        <f>SUM(S44:S45)</f>
        <v>20920</v>
      </c>
    </row>
    <row r="44" spans="1:19" s="91" customFormat="1" ht="24" customHeight="1">
      <c r="A44" s="53" t="s">
        <v>78</v>
      </c>
      <c r="B44" s="213">
        <f>IF('実数'!B44/'率'!$S44*1000,'実数'!B44/'率'!$S44*1000,"-")</f>
        <v>2.941176470588235</v>
      </c>
      <c r="C44" s="213">
        <f>IF('実数'!F44/'率'!$S44*1000,'実数'!F44/'率'!$S44*1000,"-")</f>
        <v>26.79738562091503</v>
      </c>
      <c r="D44" s="214" t="str">
        <f>IF('実数'!I44/'実数'!$B44*1000,'実数'!I44/'実数'!$B44*1000,"-")</f>
        <v>-</v>
      </c>
      <c r="E44" s="215" t="str">
        <f>IF('実数'!L44/'実数'!$B44*1000,'実数'!L44/'実数'!$B44*1000,"-")</f>
        <v>-</v>
      </c>
      <c r="F44" s="213">
        <f>IF('実数'!O44/'率'!$S44*1000,'実数'!O44/'率'!$S44*1000,"-")</f>
        <v>-23.856209150326794</v>
      </c>
      <c r="G44" s="216" t="str">
        <f>IF('実数'!P44/('実数'!$B44+'実数'!$P44)*1000,'実数'!P44/('実数'!$B44+'実数'!$P44)*1000,"-")</f>
        <v>-</v>
      </c>
      <c r="H44" s="215" t="str">
        <f>IF('実数'!Q44/('実数'!$B44+'実数'!$P44)*1000,'実数'!Q44/('実数'!$B44+'実数'!$P44)*1000,"-")</f>
        <v>-</v>
      </c>
      <c r="I44" s="217" t="str">
        <f>IF('実数'!R44/('実数'!$B44+'実数'!$P44)*1000,'実数'!R44/('実数'!$B44+'実数'!$P44)*1000,"-")</f>
        <v>-</v>
      </c>
      <c r="J44" s="207"/>
      <c r="K44" s="207"/>
      <c r="L44" s="218" t="str">
        <f>IF('実数'!S44/('実数'!$B44+'実数'!$T44)*1000,'実数'!S44/('実数'!$B44+'実数'!$T44)*1000,"-")</f>
        <v>-</v>
      </c>
      <c r="M44" s="214" t="str">
        <f>IF('実数'!T44/('実数'!$B44+'実数'!$T44)*1000,'実数'!T44/('実数'!$B44+'実数'!$T44)*1000,"-")</f>
        <v>-</v>
      </c>
      <c r="N44" s="217" t="str">
        <f>IF('実数'!U44/'実数'!B44*1000,'実数'!U44/'実数'!B44*1000,"-")</f>
        <v>-</v>
      </c>
      <c r="O44" s="213">
        <f>IF('実数'!V44/'率'!$S44*1000,'実数'!V44/'率'!$S44*1000,"-")</f>
        <v>1.9607843137254901</v>
      </c>
      <c r="P44" s="219">
        <f>IF('実数'!W44/'率'!$S44*1000,'実数'!W44/'率'!$S44*1000,"-")</f>
        <v>0.6535947712418301</v>
      </c>
      <c r="Q44" s="44" t="s">
        <v>83</v>
      </c>
      <c r="R44" s="310"/>
      <c r="S44" s="245">
        <v>3060</v>
      </c>
    </row>
    <row r="45" spans="1:19" s="91" customFormat="1" ht="24" customHeight="1" thickBot="1">
      <c r="A45" s="56" t="s">
        <v>77</v>
      </c>
      <c r="B45" s="229">
        <f>IF('実数'!B45/'率'!$S45*1000,'実数'!B45/'率'!$S45*1000,"-")</f>
        <v>4.927211646136618</v>
      </c>
      <c r="C45" s="229">
        <f>IF('実数'!F45/'率'!$S45*1000,'実数'!F45/'率'!$S45*1000,"-")</f>
        <v>19.092945128779398</v>
      </c>
      <c r="D45" s="230" t="str">
        <f>IF('実数'!I45/'実数'!$B45*1000,'実数'!I45/'実数'!$B45*1000,"-")</f>
        <v>-</v>
      </c>
      <c r="E45" s="231" t="str">
        <f>IF('実数'!L45/'実数'!$B45*1000,'実数'!L45/'実数'!$B45*1000,"-")</f>
        <v>-</v>
      </c>
      <c r="F45" s="229">
        <f>IF('実数'!O45/'率'!$S45*1000,'実数'!O45/'率'!$S45*1000,"-")</f>
        <v>-14.165733482642779</v>
      </c>
      <c r="G45" s="232" t="str">
        <f>IF('実数'!P45/('実数'!$B45+'実数'!$P45)*1000,'実数'!P45/('実数'!$B45+'実数'!$P45)*1000,"-")</f>
        <v>-</v>
      </c>
      <c r="H45" s="231" t="str">
        <f>IF('実数'!Q45/('実数'!$B45+'実数'!$P45)*1000,'実数'!Q45/('実数'!$B45+'実数'!$P45)*1000,"-")</f>
        <v>-</v>
      </c>
      <c r="I45" s="233" t="str">
        <f>IF('実数'!R45/('実数'!$B45+'実数'!$P45)*1000,'実数'!R45/('実数'!$B45+'実数'!$P45)*1000,"-")</f>
        <v>-</v>
      </c>
      <c r="J45" s="207"/>
      <c r="K45" s="207"/>
      <c r="L45" s="234" t="str">
        <f>IF('実数'!S45/('実数'!$B45+'実数'!$T45)*1000,'実数'!S45/('実数'!$B45+'実数'!$T45)*1000,"-")</f>
        <v>-</v>
      </c>
      <c r="M45" s="230" t="str">
        <f>IF('実数'!T45/('実数'!$B45+'実数'!$T45)*1000,'実数'!T45/('実数'!$B45+'実数'!$T45)*1000,"-")</f>
        <v>-</v>
      </c>
      <c r="N45" s="233" t="str">
        <f>IF('実数'!U45/'実数'!B45*1000,'実数'!U45/'実数'!B45*1000,"-")</f>
        <v>-</v>
      </c>
      <c r="O45" s="229">
        <f>IF('実数'!V45/'率'!$S45*1000,'実数'!V45/'率'!$S45*1000,"-")</f>
        <v>2.57558790593505</v>
      </c>
      <c r="P45" s="235">
        <f>IF('実数'!W45/'率'!$S45*1000,'実数'!W45/'率'!$S45*1000,"-")</f>
        <v>1.5677491601343785</v>
      </c>
      <c r="Q45" s="93" t="s">
        <v>84</v>
      </c>
      <c r="R45" s="310"/>
      <c r="S45" s="248">
        <v>17860</v>
      </c>
    </row>
    <row r="46" spans="1:19" s="117" customFormat="1" ht="9.75" customHeight="1">
      <c r="A46" s="2"/>
      <c r="B46" s="189"/>
      <c r="C46" s="189"/>
      <c r="D46" s="189"/>
      <c r="E46" s="189"/>
      <c r="F46" s="189"/>
      <c r="G46" s="189"/>
      <c r="H46" s="189"/>
      <c r="I46" s="189"/>
      <c r="J46" s="190"/>
      <c r="K46" s="190"/>
      <c r="L46" s="189"/>
      <c r="M46" s="189"/>
      <c r="N46" s="189"/>
      <c r="O46" s="189"/>
      <c r="P46" s="197"/>
      <c r="Q46" s="2"/>
      <c r="R46" s="116"/>
      <c r="S46" s="249"/>
    </row>
    <row r="47" spans="1:19" ht="22.5" customHeight="1">
      <c r="A47" s="2"/>
      <c r="B47" s="189"/>
      <c r="C47" s="189"/>
      <c r="D47" s="189"/>
      <c r="F47" s="189"/>
      <c r="P47" s="198"/>
      <c r="Q47" s="2"/>
      <c r="R47" s="121"/>
      <c r="S47" s="250"/>
    </row>
    <row r="48" spans="16:19" ht="22.5" customHeight="1">
      <c r="P48" s="198"/>
      <c r="R48" s="121"/>
      <c r="S48" s="250"/>
    </row>
    <row r="49" spans="16:19" ht="22.5" customHeight="1">
      <c r="P49" s="198"/>
      <c r="R49" s="121"/>
      <c r="S49" s="250"/>
    </row>
    <row r="50" spans="16:19" ht="22.5" customHeight="1">
      <c r="P50" s="198"/>
      <c r="R50" s="121"/>
      <c r="S50" s="250"/>
    </row>
    <row r="51" spans="16:19" ht="22.5" customHeight="1">
      <c r="P51" s="198"/>
      <c r="R51" s="121"/>
      <c r="S51" s="250"/>
    </row>
    <row r="52" spans="16:19" ht="22.5" customHeight="1">
      <c r="P52" s="198"/>
      <c r="R52" s="121"/>
      <c r="S52" s="250"/>
    </row>
    <row r="53" spans="16:19" ht="22.5" customHeight="1">
      <c r="P53" s="198"/>
      <c r="R53" s="121"/>
      <c r="S53" s="250"/>
    </row>
    <row r="54" spans="18:19" ht="22.5" customHeight="1">
      <c r="R54" s="121"/>
      <c r="S54" s="250"/>
    </row>
    <row r="55" spans="18:19" ht="17.25">
      <c r="R55" s="121"/>
      <c r="S55" s="250"/>
    </row>
  </sheetData>
  <mergeCells count="16">
    <mergeCell ref="O2:O4"/>
    <mergeCell ref="P2:P4"/>
    <mergeCell ref="B2:B4"/>
    <mergeCell ref="C2:C4"/>
    <mergeCell ref="D4:E4"/>
    <mergeCell ref="D2:D3"/>
    <mergeCell ref="E2:E3"/>
    <mergeCell ref="F2:F4"/>
    <mergeCell ref="G4:I4"/>
    <mergeCell ref="G2:G3"/>
    <mergeCell ref="L4:M4"/>
    <mergeCell ref="N2:N3"/>
    <mergeCell ref="H2:H3"/>
    <mergeCell ref="I2:I3"/>
    <mergeCell ref="L2:L3"/>
    <mergeCell ref="M2:M3"/>
  </mergeCells>
  <printOptions/>
  <pageMargins left="0.3937007874015748" right="0.3937007874015748" top="0.7874015748031497" bottom="0" header="0.5118110236220472" footer="0.31496062992125984"/>
  <pageSetup firstPageNumber="27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128741</cp:lastModifiedBy>
  <cp:lastPrinted>2012-09-06T13:42:34Z</cp:lastPrinted>
  <dcterms:created xsi:type="dcterms:W3CDTF">1999-09-14T08:44:40Z</dcterms:created>
  <dcterms:modified xsi:type="dcterms:W3CDTF">2012-09-10T04:41:59Z</dcterms:modified>
  <cp:category/>
  <cp:version/>
  <cp:contentType/>
  <cp:contentStatus/>
</cp:coreProperties>
</file>