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0" yWindow="90" windowWidth="8550" windowHeight="8430" tabRatio="650"/>
  </bookViews>
  <sheets>
    <sheet name="付表-1" sheetId="21" r:id="rId1"/>
    <sheet name="付表-2" sheetId="20" r:id="rId2"/>
    <sheet name="付表-3" sheetId="19" r:id="rId3"/>
    <sheet name="付表-4" sheetId="63" r:id="rId4"/>
    <sheet name="付表-5" sheetId="51" r:id="rId5"/>
    <sheet name="付表-6" sheetId="52" r:id="rId6"/>
    <sheet name="付表-7" sheetId="53" r:id="rId7"/>
    <sheet name="付表-8" sheetId="14" r:id="rId8"/>
    <sheet name="付表-9" sheetId="54" r:id="rId9"/>
    <sheet name="付表-10" sheetId="55" r:id="rId10"/>
  </sheets>
  <definedNames>
    <definedName name="_xlnm.Print_Area" localSheetId="0">'付表-1'!$B$6:$K$74</definedName>
    <definedName name="_xlnm.Print_Area" localSheetId="9">'付表-10'!$B$6:$J$73</definedName>
    <definedName name="_xlnm.Print_Area" localSheetId="1">'付表-2'!$B$6:$J$73</definedName>
    <definedName name="_xlnm.Print_Area" localSheetId="2">'付表-3'!$B$6:$J$73</definedName>
    <definedName name="_xlnm.Print_Area" localSheetId="3">'付表-4'!$B$6:$J$73</definedName>
    <definedName name="_xlnm.Print_Area" localSheetId="4">'付表-5'!$B$6:$J$73</definedName>
    <definedName name="_xlnm.Print_Area" localSheetId="5">'付表-6'!$B$6:$J$73</definedName>
    <definedName name="_xlnm.Print_Area" localSheetId="6">'付表-7'!$B$6:$J$73</definedName>
    <definedName name="_xlnm.Print_Area" localSheetId="7">'付表-8'!$B$6:$J$73</definedName>
    <definedName name="_xlnm.Print_Area" localSheetId="8">'付表-9'!$B$6:$J$73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D65" i="14" l="1"/>
  <c r="D62" i="14"/>
  <c r="D54" i="14"/>
  <c r="D53" i="14"/>
  <c r="D47" i="14"/>
  <c r="D46" i="14"/>
  <c r="D45" i="14"/>
  <c r="D41" i="14"/>
  <c r="D40" i="14"/>
  <c r="D32" i="14"/>
  <c r="D30" i="14"/>
  <c r="D28" i="14"/>
  <c r="D27" i="14"/>
  <c r="D18" i="14"/>
  <c r="D15" i="14"/>
  <c r="C65" i="14"/>
  <c r="C62" i="14"/>
  <c r="C54" i="14"/>
  <c r="C53" i="14"/>
  <c r="C47" i="14"/>
  <c r="C46" i="14"/>
  <c r="C45" i="14"/>
  <c r="C41" i="14"/>
  <c r="C40" i="14"/>
  <c r="C32" i="14"/>
  <c r="C30" i="14"/>
  <c r="C28" i="14"/>
  <c r="C18" i="14"/>
  <c r="C27" i="14"/>
  <c r="C15" i="14" l="1"/>
  <c r="J65" i="53"/>
  <c r="J62" i="53"/>
  <c r="J54" i="53"/>
  <c r="J53" i="53"/>
  <c r="J47" i="53"/>
  <c r="J46" i="53"/>
  <c r="J45" i="53"/>
  <c r="J41" i="53"/>
  <c r="J40" i="53"/>
  <c r="J32" i="53"/>
  <c r="J30" i="53"/>
  <c r="J28" i="53"/>
  <c r="J27" i="53"/>
  <c r="J18" i="53"/>
  <c r="J15" i="53"/>
  <c r="I65" i="53"/>
  <c r="I62" i="53"/>
  <c r="I54" i="53"/>
  <c r="I53" i="53"/>
  <c r="I47" i="53"/>
  <c r="I46" i="53"/>
  <c r="I45" i="53"/>
  <c r="I41" i="53"/>
  <c r="I40" i="53"/>
  <c r="I32" i="53"/>
  <c r="I30" i="53"/>
  <c r="I28" i="53"/>
  <c r="I27" i="53"/>
  <c r="I18" i="53"/>
  <c r="I15" i="53"/>
</calcChain>
</file>

<file path=xl/sharedStrings.xml><?xml version="1.0" encoding="utf-8"?>
<sst xmlns="http://schemas.openxmlformats.org/spreadsheetml/2006/main" count="836" uniqueCount="306">
  <si>
    <t>歳出決算額</t>
    <phoneticPr fontId="3"/>
  </si>
  <si>
    <t>総人口</t>
    <phoneticPr fontId="3"/>
  </si>
  <si>
    <t>当たり人員</t>
    <phoneticPr fontId="6"/>
  </si>
  <si>
    <t>資料源</t>
    <phoneticPr fontId="3"/>
  </si>
  <si>
    <t>生　　　産</t>
    <rPh sb="0" eb="1">
      <t>ショウ</t>
    </rPh>
    <rPh sb="4" eb="5">
      <t>サン</t>
    </rPh>
    <phoneticPr fontId="3"/>
  </si>
  <si>
    <t>(まき等を除く）</t>
    <rPh sb="3" eb="4">
      <t>トウ</t>
    </rPh>
    <rPh sb="5" eb="6">
      <t>ノゾ</t>
    </rPh>
    <phoneticPr fontId="3"/>
  </si>
  <si>
    <t>「木材需給報告書」</t>
    <rPh sb="1" eb="3">
      <t>モクザイ</t>
    </rPh>
    <rPh sb="3" eb="5">
      <t>ジュキュウ</t>
    </rPh>
    <rPh sb="5" eb="8">
      <t>ホウコクショ</t>
    </rPh>
    <phoneticPr fontId="6"/>
  </si>
  <si>
    <t>国税庁</t>
    <phoneticPr fontId="6"/>
  </si>
  <si>
    <t>総務省</t>
    <phoneticPr fontId="6"/>
  </si>
  <si>
    <t>‰</t>
    <phoneticPr fontId="3"/>
  </si>
  <si>
    <t>人口増減率</t>
    <rPh sb="3" eb="4">
      <t>ゲン</t>
    </rPh>
    <phoneticPr fontId="3"/>
  </si>
  <si>
    <t>人口増減数</t>
    <rPh sb="2" eb="4">
      <t>ゾウゲン</t>
    </rPh>
    <phoneticPr fontId="3"/>
  </si>
  <si>
    <t>自然増減数</t>
    <rPh sb="3" eb="5">
      <t>ゲンスウ</t>
    </rPh>
    <phoneticPr fontId="6"/>
  </si>
  <si>
    <t>社会増減数</t>
    <rPh sb="3" eb="5">
      <t>ゲンスウ</t>
    </rPh>
    <phoneticPr fontId="6"/>
  </si>
  <si>
    <t>内水面漁業</t>
  </si>
  <si>
    <t>販売農家数</t>
  </si>
  <si>
    <t>素材生産量</t>
  </si>
  <si>
    <t>・養殖業</t>
  </si>
  <si>
    <t>生産量</t>
    <phoneticPr fontId="3"/>
  </si>
  <si>
    <t>戸</t>
  </si>
  <si>
    <t>千万円</t>
    <rPh sb="0" eb="3">
      <t>センマンエン</t>
    </rPh>
    <phoneticPr fontId="3"/>
  </si>
  <si>
    <t>農林水産省</t>
    <rPh sb="0" eb="2">
      <t>ノウリン</t>
    </rPh>
    <rPh sb="2" eb="5">
      <t>スイサンショウ</t>
    </rPh>
    <phoneticPr fontId="3"/>
  </si>
  <si>
    <t>「農林業センサス」</t>
    <rPh sb="1" eb="4">
      <t>ノウリンギョウ</t>
    </rPh>
    <phoneticPr fontId="3"/>
  </si>
  <si>
    <t>「生産林業所得統計」</t>
    <rPh sb="1" eb="3">
      <t>セイサン</t>
    </rPh>
    <rPh sb="3" eb="5">
      <t>リンギョウ</t>
    </rPh>
    <rPh sb="5" eb="7">
      <t>ショトク</t>
    </rPh>
    <rPh sb="7" eb="9">
      <t>トウケイ</t>
    </rPh>
    <phoneticPr fontId="3"/>
  </si>
  <si>
    <t>民間工事</t>
    <rPh sb="0" eb="2">
      <t>ミンカン</t>
    </rPh>
    <rPh sb="2" eb="4">
      <t>コウジ</t>
    </rPh>
    <phoneticPr fontId="3"/>
  </si>
  <si>
    <t>住宅戸数</t>
    <phoneticPr fontId="3"/>
  </si>
  <si>
    <t>事業所数</t>
  </si>
  <si>
    <t>従業者数</t>
  </si>
  <si>
    <t>高速自動車</t>
  </si>
  <si>
    <t>年間販売額</t>
  </si>
  <si>
    <t>国道実延長</t>
  </si>
  <si>
    <t>㎞</t>
  </si>
  <si>
    <t>経済産業省</t>
    <rPh sb="0" eb="2">
      <t>ケイザイ</t>
    </rPh>
    <rPh sb="2" eb="5">
      <t>サンギョウショウ</t>
    </rPh>
    <phoneticPr fontId="3"/>
  </si>
  <si>
    <t>農　業</t>
    <rPh sb="0" eb="1">
      <t>ノウ</t>
    </rPh>
    <rPh sb="2" eb="3">
      <t>ギョウ</t>
    </rPh>
    <phoneticPr fontId="6"/>
  </si>
  <si>
    <t>産出額</t>
    <rPh sb="0" eb="3">
      <t>サンシュツガク</t>
    </rPh>
    <phoneticPr fontId="6"/>
  </si>
  <si>
    <t>農林水産省</t>
    <rPh sb="0" eb="2">
      <t>ノウリン</t>
    </rPh>
    <rPh sb="2" eb="5">
      <t>スイサンショウ</t>
    </rPh>
    <phoneticPr fontId="6"/>
  </si>
  <si>
    <t>農林水産省</t>
    <rPh sb="1" eb="2">
      <t>リン</t>
    </rPh>
    <rPh sb="3" eb="4">
      <t>サン</t>
    </rPh>
    <phoneticPr fontId="6"/>
  </si>
  <si>
    <t>製造品</t>
    <rPh sb="0" eb="2">
      <t>セイゾウ</t>
    </rPh>
    <rPh sb="2" eb="3">
      <t>ヒン</t>
    </rPh>
    <phoneticPr fontId="6"/>
  </si>
  <si>
    <t>出荷額等</t>
    <rPh sb="0" eb="3">
      <t>シュッカガク</t>
    </rPh>
    <rPh sb="3" eb="4">
      <t>トウ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</si>
  <si>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</si>
  <si>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　　　 　国土交通省</t>
    <rPh sb="5" eb="7">
      <t>コクド</t>
    </rPh>
    <rPh sb="7" eb="10">
      <t>コウツウショウ</t>
    </rPh>
    <phoneticPr fontId="6"/>
  </si>
  <si>
    <t>国土交通省</t>
    <rPh sb="0" eb="2">
      <t>コクド</t>
    </rPh>
    <rPh sb="2" eb="4">
      <t>コウツウ</t>
    </rPh>
    <phoneticPr fontId="6"/>
  </si>
  <si>
    <t>　｢建設総合統計年度報｣</t>
    <rPh sb="8" eb="10">
      <t>ネンド</t>
    </rPh>
    <rPh sb="10" eb="11">
      <t>ホウ</t>
    </rPh>
    <phoneticPr fontId="6"/>
  </si>
  <si>
    <t>道路実延長</t>
    <rPh sb="0" eb="2">
      <t>ドウロ</t>
    </rPh>
    <rPh sb="2" eb="3">
      <t>ミ</t>
    </rPh>
    <rPh sb="3" eb="5">
      <t>エンチョウ</t>
    </rPh>
    <phoneticPr fontId="6"/>
  </si>
  <si>
    <t>国土交通省</t>
    <rPh sb="0" eb="1">
      <t>コクド</t>
    </rPh>
    <rPh sb="1" eb="2">
      <t>ド</t>
    </rPh>
    <rPh sb="2" eb="3">
      <t>コウ</t>
    </rPh>
    <rPh sb="3" eb="4">
      <t>ツウ</t>
    </rPh>
    <phoneticPr fontId="6"/>
  </si>
  <si>
    <t>｢道路統計年報｣</t>
    <rPh sb="1" eb="3">
      <t>ドウロ</t>
    </rPh>
    <phoneticPr fontId="6"/>
  </si>
  <si>
    <t>[総合]</t>
  </si>
  <si>
    <t>消費者物価</t>
  </si>
  <si>
    <t>地域差指数</t>
  </si>
  <si>
    <t>円／㎡</t>
  </si>
  <si>
    <t>｢地価調査｣</t>
  </si>
  <si>
    <t>児童数，生徒数，学生数</t>
  </si>
  <si>
    <t>小学校</t>
  </si>
  <si>
    <t>中学校</t>
  </si>
  <si>
    <t xml:space="preserve"> 高等学校</t>
  </si>
  <si>
    <t xml:space="preserve"> 短期大学</t>
  </si>
  <si>
    <t>　岐 阜 県</t>
    <rPh sb="1" eb="2">
      <t>チマタ</t>
    </rPh>
    <rPh sb="3" eb="4">
      <t>ユタカ</t>
    </rPh>
    <rPh sb="5" eb="6">
      <t>ケン</t>
    </rPh>
    <phoneticPr fontId="3"/>
  </si>
  <si>
    <t>　京 都 府</t>
    <rPh sb="1" eb="2">
      <t>キョウ</t>
    </rPh>
    <rPh sb="3" eb="4">
      <t>ミヤコ</t>
    </rPh>
    <rPh sb="5" eb="6">
      <t>フ</t>
    </rPh>
    <phoneticPr fontId="3"/>
  </si>
  <si>
    <t>専用住宅の</t>
    <rPh sb="0" eb="2">
      <t>センヨウ</t>
    </rPh>
    <rPh sb="2" eb="4">
      <t>ジュウタク</t>
    </rPh>
    <phoneticPr fontId="6"/>
  </si>
  <si>
    <t>総務省</t>
    <rPh sb="2" eb="3">
      <t>ショウ</t>
    </rPh>
    <phoneticPr fontId="6"/>
  </si>
  <si>
    <t>｢住宅・土地統計調査｣</t>
    <rPh sb="4" eb="6">
      <t>トチ</t>
    </rPh>
    <phoneticPr fontId="6"/>
  </si>
  <si>
    <t>自家用</t>
    <rPh sb="0" eb="3">
      <t>ジカヨウ</t>
    </rPh>
    <phoneticPr fontId="6"/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</si>
  <si>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6"/>
  </si>
  <si>
    <t>台</t>
    <rPh sb="0" eb="1">
      <t>ダイ</t>
    </rPh>
    <phoneticPr fontId="6"/>
  </si>
  <si>
    <t>円</t>
  </si>
  <si>
    <t>億円</t>
  </si>
  <si>
    <t>総務省</t>
    <phoneticPr fontId="6"/>
  </si>
  <si>
    <t>財政力指数</t>
  </si>
  <si>
    <t>行政投資額</t>
  </si>
  <si>
    <t>「統計年報書｣</t>
    <rPh sb="1" eb="3">
      <t>トウケイ</t>
    </rPh>
    <phoneticPr fontId="6"/>
  </si>
  <si>
    <t>「行政投資実績｣</t>
    <rPh sb="1" eb="2">
      <t>ギョウ</t>
    </rPh>
    <phoneticPr fontId="6"/>
  </si>
  <si>
    <t xml:space="preserve">         </t>
    <phoneticPr fontId="6"/>
  </si>
  <si>
    <t>都道府県勢一覧(10-1)</t>
    <phoneticPr fontId="6"/>
  </si>
  <si>
    <t xml:space="preserve">  和歌山県</t>
    <phoneticPr fontId="3"/>
  </si>
  <si>
    <t>地区面積</t>
    <phoneticPr fontId="6"/>
  </si>
  <si>
    <t>有    効</t>
    <phoneticPr fontId="6"/>
  </si>
  <si>
    <t>第1次産業</t>
    <phoneticPr fontId="6"/>
  </si>
  <si>
    <t>第2次産業</t>
    <phoneticPr fontId="6"/>
  </si>
  <si>
    <t>第3次産業</t>
    <phoneticPr fontId="6"/>
  </si>
  <si>
    <t>求人倍率</t>
    <phoneticPr fontId="6"/>
  </si>
  <si>
    <t>都道府県間(日本人)</t>
    <phoneticPr fontId="6"/>
  </si>
  <si>
    <t xml:space="preserve"> (日本人)</t>
    <phoneticPr fontId="6"/>
  </si>
  <si>
    <t>(日本人)</t>
    <phoneticPr fontId="6"/>
  </si>
  <si>
    <t>出生児数</t>
    <phoneticPr fontId="6"/>
  </si>
  <si>
    <t>死亡者数</t>
    <phoneticPr fontId="6"/>
  </si>
  <si>
    <t>転入者数</t>
    <phoneticPr fontId="6"/>
  </si>
  <si>
    <t>転出者数</t>
    <phoneticPr fontId="6"/>
  </si>
  <si>
    <t>都道府県勢一覧(10-3)</t>
    <phoneticPr fontId="6"/>
  </si>
  <si>
    <t xml:space="preserve">        労働力率</t>
    <phoneticPr fontId="6"/>
  </si>
  <si>
    <t>都道府県勢一覧(10-8)</t>
    <phoneticPr fontId="6"/>
  </si>
  <si>
    <t xml:space="preserve"> 一般国道</t>
    <phoneticPr fontId="6"/>
  </si>
  <si>
    <t>都道府県道</t>
    <phoneticPr fontId="6"/>
  </si>
  <si>
    <t>世帯</t>
  </si>
  <si>
    <t>人</t>
  </si>
  <si>
    <t>㎡</t>
  </si>
  <si>
    <t>千円</t>
  </si>
  <si>
    <t xml:space="preserve"> 市町村道</t>
  </si>
  <si>
    <t xml:space="preserve"> (事業所規模5人以上)</t>
  </si>
  <si>
    <t xml:space="preserve"> 常用労働者1人月平均</t>
  </si>
  <si>
    <t xml:space="preserve"> （ＧＤＰ）</t>
  </si>
  <si>
    <t>時間</t>
  </si>
  <si>
    <t>百万kwh</t>
  </si>
  <si>
    <t>実 　質</t>
    <rPh sb="0" eb="1">
      <t>ジツ</t>
    </rPh>
    <rPh sb="3" eb="4">
      <t>シツ</t>
    </rPh>
    <phoneticPr fontId="6"/>
  </si>
  <si>
    <t>総実労働時間</t>
    <rPh sb="0" eb="1">
      <t>ソウ</t>
    </rPh>
    <phoneticPr fontId="6"/>
  </si>
  <si>
    <t>経済成長率</t>
    <rPh sb="0" eb="2">
      <t>ケイザイ</t>
    </rPh>
    <rPh sb="2" eb="4">
      <t>セイチョウ</t>
    </rPh>
    <rPh sb="4" eb="5">
      <t>リツ</t>
    </rPh>
    <phoneticPr fontId="6"/>
  </si>
  <si>
    <t>厚生労働省</t>
    <rPh sb="0" eb="2">
      <t>コウセイ</t>
    </rPh>
    <rPh sb="2" eb="5">
      <t>ロウドウショウ</t>
    </rPh>
    <phoneticPr fontId="3"/>
  </si>
  <si>
    <t>資料源</t>
    <rPh sb="0" eb="2">
      <t>シリョウ</t>
    </rPh>
    <rPh sb="2" eb="3">
      <t>ミナモト</t>
    </rPh>
    <phoneticPr fontId="3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</si>
  <si>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3"/>
  </si>
  <si>
    <t xml:space="preserve">    [年齢３区分別人口割合]</t>
  </si>
  <si>
    <t>時  期</t>
  </si>
  <si>
    <t>k㎡</t>
  </si>
  <si>
    <t>％</t>
  </si>
  <si>
    <t>全国計,平均</t>
  </si>
  <si>
    <t xml:space="preserve">  北 海 道</t>
  </si>
  <si>
    <t xml:space="preserve">  青 森 県</t>
  </si>
  <si>
    <t xml:space="preserve"> *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</si>
  <si>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</si>
  <si>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</si>
  <si>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</si>
  <si>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</si>
  <si>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</si>
  <si>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</si>
  <si>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</si>
  <si>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</si>
  <si>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</si>
  <si>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</si>
  <si>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</si>
  <si>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</si>
  <si>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</si>
  <si>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</si>
  <si>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</si>
  <si>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</si>
  <si>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</si>
  <si>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</si>
  <si>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</si>
  <si>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</si>
  <si>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</si>
  <si>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</si>
  <si>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</si>
  <si>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</si>
  <si>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</si>
  <si>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</si>
  <si>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</si>
  <si>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</si>
  <si>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</si>
  <si>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</si>
  <si>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</si>
  <si>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</si>
  <si>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</si>
  <si>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</si>
  <si>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</si>
  <si>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</si>
  <si>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</si>
  <si>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</si>
  <si>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</si>
  <si>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</si>
  <si>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</si>
  <si>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</si>
  <si>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</si>
  <si>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</si>
  <si>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</si>
  <si>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都道府県勢一覧(10-2)</t>
    <phoneticPr fontId="6"/>
  </si>
  <si>
    <t xml:space="preserve">  ［産業３部門別就業者数割合］</t>
  </si>
  <si>
    <t xml:space="preserve"> (15歳以上)</t>
  </si>
  <si>
    <t>15歳以上</t>
    <rPh sb="2" eb="3">
      <t>サイ</t>
    </rPh>
    <rPh sb="3" eb="5">
      <t>イジョウ</t>
    </rPh>
    <phoneticPr fontId="6"/>
  </si>
  <si>
    <t xml:space="preserve">  就業者数</t>
  </si>
  <si>
    <t>完全失業率</t>
  </si>
  <si>
    <t>千人</t>
  </si>
  <si>
    <t>国    税</t>
    <phoneticPr fontId="6"/>
  </si>
  <si>
    <t>収納済額</t>
    <phoneticPr fontId="3"/>
  </si>
  <si>
    <t>千人</t>
    <rPh sb="0" eb="1">
      <t>セン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</si>
  <si>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</si>
  <si>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       2010.10.1</t>
    <phoneticPr fontId="6"/>
  </si>
  <si>
    <t>一般世帯数</t>
    <phoneticPr fontId="3"/>
  </si>
  <si>
    <t>人口集中</t>
    <phoneticPr fontId="6"/>
  </si>
  <si>
    <t>女 子</t>
    <phoneticPr fontId="6"/>
  </si>
  <si>
    <t>普通会計</t>
    <phoneticPr fontId="3"/>
  </si>
  <si>
    <t>…</t>
    <phoneticPr fontId="3"/>
  </si>
  <si>
    <t>１ 世 帯</t>
    <phoneticPr fontId="6"/>
  </si>
  <si>
    <t>0～14歳</t>
    <phoneticPr fontId="3"/>
  </si>
  <si>
    <t>15～64歳</t>
    <phoneticPr fontId="3"/>
  </si>
  <si>
    <t>65歳以上</t>
    <phoneticPr fontId="3"/>
  </si>
  <si>
    <t>男 子</t>
    <rPh sb="0" eb="1">
      <t>オトコ</t>
    </rPh>
    <rPh sb="2" eb="3">
      <t>コ</t>
    </rPh>
    <phoneticPr fontId="3"/>
  </si>
  <si>
    <t>国土交通省</t>
    <rPh sb="0" eb="2">
      <t>コクド</t>
    </rPh>
    <rPh sb="2" eb="5">
      <t>コウツウショウ</t>
    </rPh>
    <phoneticPr fontId="6"/>
  </si>
  <si>
    <t xml:space="preserve"> 日本銀行</t>
    <rPh sb="1" eb="3">
      <t>ニホン</t>
    </rPh>
    <rPh sb="3" eb="5">
      <t>ギンコウ</t>
    </rPh>
    <phoneticPr fontId="6"/>
  </si>
  <si>
    <t>総務省　「人口推計資料」</t>
    <rPh sb="2" eb="3">
      <t>ショウ</t>
    </rPh>
    <phoneticPr fontId="6"/>
  </si>
  <si>
    <t>　　　千円</t>
    <rPh sb="3" eb="5">
      <t>センエン</t>
    </rPh>
    <phoneticPr fontId="5"/>
  </si>
  <si>
    <t>総務省</t>
    <rPh sb="2" eb="3">
      <t>ショウ</t>
    </rPh>
    <phoneticPr fontId="5"/>
  </si>
  <si>
    <t>年間収入</t>
    <rPh sb="0" eb="2">
      <t>ネンカン</t>
    </rPh>
    <rPh sb="2" eb="4">
      <t>シュウニュウ</t>
    </rPh>
    <phoneticPr fontId="3"/>
  </si>
  <si>
    <t>百ﾄﾝ</t>
    <rPh sb="0" eb="1">
      <t>ヒャク</t>
    </rPh>
    <phoneticPr fontId="12"/>
  </si>
  <si>
    <t>倍</t>
    <rPh sb="0" eb="1">
      <t>バイ</t>
    </rPh>
    <phoneticPr fontId="3"/>
  </si>
  <si>
    <t xml:space="preserve">x </t>
  </si>
  <si>
    <t>資料源</t>
    <phoneticPr fontId="3"/>
  </si>
  <si>
    <t>国土交通省</t>
    <rPh sb="1" eb="2">
      <t>ド</t>
    </rPh>
    <rPh sb="2" eb="3">
      <t>コウ</t>
    </rPh>
    <rPh sb="3" eb="4">
      <t>ツウ</t>
    </rPh>
    <rPh sb="4" eb="5">
      <t>ショウ</t>
    </rPh>
    <phoneticPr fontId="6"/>
  </si>
  <si>
    <t xml:space="preserve"> １人当たり</t>
    <phoneticPr fontId="3"/>
  </si>
  <si>
    <t>内閣府「県民経済計算」</t>
    <rPh sb="0" eb="3">
      <t>ナイカクフ</t>
    </rPh>
    <rPh sb="4" eb="6">
      <t>ケンミン</t>
    </rPh>
    <rPh sb="6" eb="8">
      <t>ケイザイ</t>
    </rPh>
    <rPh sb="8" eb="10">
      <t>ケイサン</t>
    </rPh>
    <phoneticPr fontId="6"/>
  </si>
  <si>
    <t>経済産業省「工業統計表」</t>
    <rPh sb="6" eb="8">
      <t>コウギョウ</t>
    </rPh>
    <rPh sb="8" eb="11">
      <t>トウケイヒョウ</t>
    </rPh>
    <phoneticPr fontId="3"/>
  </si>
  <si>
    <t>国土交通省「道路統計年報」</t>
    <rPh sb="0" eb="2">
      <t>コクド</t>
    </rPh>
    <rPh sb="2" eb="5">
      <t>コウツウショウ</t>
    </rPh>
    <rPh sb="6" eb="8">
      <t>ドウロ</t>
    </rPh>
    <rPh sb="8" eb="10">
      <t>トウケイ</t>
    </rPh>
    <rPh sb="10" eb="12">
      <t>ネンポウ</t>
    </rPh>
    <phoneticPr fontId="3"/>
  </si>
  <si>
    <t>総務省「全国消費実態調査」</t>
    <rPh sb="4" eb="6">
      <t>ゼンコク</t>
    </rPh>
    <rPh sb="6" eb="8">
      <t>ショウヒ</t>
    </rPh>
    <rPh sb="8" eb="10">
      <t>ジッタイ</t>
    </rPh>
    <rPh sb="10" eb="12">
      <t>チョウサ</t>
    </rPh>
    <phoneticPr fontId="3"/>
  </si>
  <si>
    <t>　文部科学省「学校基本調査報告書」</t>
    <rPh sb="7" eb="9">
      <t>ガッコウ</t>
    </rPh>
    <rPh sb="9" eb="11">
      <t>キホン</t>
    </rPh>
    <rPh sb="11" eb="13">
      <t>チョウサ</t>
    </rPh>
    <rPh sb="13" eb="16">
      <t>ホウコクショ</t>
    </rPh>
    <phoneticPr fontId="3"/>
  </si>
  <si>
    <t xml:space="preserve"> ｢建築着工統計調査｣</t>
    <rPh sb="2" eb="4">
      <t>ケンチク</t>
    </rPh>
    <rPh sb="4" eb="6">
      <t>チャッコウ</t>
    </rPh>
    <rPh sb="6" eb="8">
      <t>トウケイ</t>
    </rPh>
    <rPh sb="8" eb="10">
      <t>チョウサ</t>
    </rPh>
    <phoneticPr fontId="6"/>
  </si>
  <si>
    <t>総面積</t>
    <phoneticPr fontId="3"/>
  </si>
  <si>
    <t>財政</t>
    <rPh sb="0" eb="2">
      <t>ザイセイ</t>
    </rPh>
    <phoneticPr fontId="6"/>
  </si>
  <si>
    <t>｢都道府県財政指数表｣</t>
    <rPh sb="1" eb="5">
      <t>トドウフケン</t>
    </rPh>
    <rPh sb="5" eb="7">
      <t>ザイセイ</t>
    </rPh>
    <rPh sb="7" eb="9">
      <t>シスウ</t>
    </rPh>
    <rPh sb="9" eb="10">
      <t>ヒョウ</t>
    </rPh>
    <phoneticPr fontId="6"/>
  </si>
  <si>
    <t>下水道</t>
    <phoneticPr fontId="3"/>
  </si>
  <si>
    <t>人口普及率</t>
    <rPh sb="0" eb="2">
      <t>ジンコウ</t>
    </rPh>
    <phoneticPr fontId="6"/>
  </si>
  <si>
    <t>自動車検査登録情報協会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phoneticPr fontId="3"/>
  </si>
  <si>
    <t>「自動車保有台数統計データ」</t>
    <rPh sb="1" eb="4">
      <t>ジドウシャ</t>
    </rPh>
    <rPh sb="4" eb="6">
      <t>ホユウ</t>
    </rPh>
    <rPh sb="6" eb="8">
      <t>ダイスウ</t>
    </rPh>
    <rPh sb="8" eb="10">
      <t>トウケイ</t>
    </rPh>
    <phoneticPr fontId="3"/>
  </si>
  <si>
    <t>総数</t>
    <rPh sb="0" eb="2">
      <t>ソウスウ</t>
    </rPh>
    <phoneticPr fontId="3"/>
  </si>
  <si>
    <t>保有自動車台数（軽自動車含む）</t>
    <rPh sb="0" eb="2">
      <t>ホユウ</t>
    </rPh>
    <rPh sb="2" eb="5">
      <t>ジドウシャ</t>
    </rPh>
    <rPh sb="5" eb="6">
      <t>ダイ</t>
    </rPh>
    <rPh sb="6" eb="7">
      <t>スウ</t>
    </rPh>
    <rPh sb="8" eb="12">
      <t>ケイジドウシャ</t>
    </rPh>
    <rPh sb="12" eb="13">
      <t>フク</t>
    </rPh>
    <phoneticPr fontId="3"/>
  </si>
  <si>
    <t>（北方地域・竹島含む）</t>
    <rPh sb="1" eb="3">
      <t>ホッポウ</t>
    </rPh>
    <rPh sb="3" eb="5">
      <t>チイキ</t>
    </rPh>
    <rPh sb="6" eb="8">
      <t>タケシマ</t>
    </rPh>
    <rPh sb="8" eb="9">
      <t>フク</t>
    </rPh>
    <phoneticPr fontId="6"/>
  </si>
  <si>
    <t>国内銀行</t>
    <rPh sb="0" eb="2">
      <t>コクナイ</t>
    </rPh>
    <rPh sb="2" eb="4">
      <t>ギンコウ</t>
    </rPh>
    <phoneticPr fontId="3"/>
  </si>
  <si>
    <t>道路整備率</t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</si>
  <si>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</si>
  <si>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厚生労働省</t>
    <rPh sb="0" eb="2">
      <t>コウセイ</t>
    </rPh>
    <rPh sb="2" eb="5">
      <t>ロウドウショウ</t>
    </rPh>
    <phoneticPr fontId="3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</si>
  <si>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3"/>
  </si>
  <si>
    <t>都道府県勢一覧(10-5)</t>
    <phoneticPr fontId="6"/>
  </si>
  <si>
    <t>海面漁業,海面養殖業</t>
    <phoneticPr fontId="6"/>
  </si>
  <si>
    <t>生　　産</t>
    <phoneticPr fontId="6"/>
  </si>
  <si>
    <t>林業所得</t>
    <phoneticPr fontId="3"/>
  </si>
  <si>
    <t>農業所得</t>
    <phoneticPr fontId="3"/>
  </si>
  <si>
    <t>生産額</t>
    <phoneticPr fontId="3"/>
  </si>
  <si>
    <t>生産量</t>
    <phoneticPr fontId="6"/>
  </si>
  <si>
    <r>
      <t>千m</t>
    </r>
    <r>
      <rPr>
        <vertAlign val="superscript"/>
        <sz val="14"/>
        <rFont val="ＭＳ 明朝"/>
        <family val="1"/>
        <charset val="128"/>
      </rPr>
      <t>3</t>
    </r>
    <phoneticPr fontId="3"/>
  </si>
  <si>
    <t>ﾄﾝ</t>
    <phoneticPr fontId="12"/>
  </si>
  <si>
    <t>-</t>
  </si>
  <si>
    <t>x</t>
  </si>
  <si>
    <t>資料源</t>
    <phoneticPr fontId="3"/>
  </si>
  <si>
    <t>｢生産農業所得統計｣</t>
    <phoneticPr fontId="3"/>
  </si>
  <si>
    <t>｢漁業･養殖業生産統計｣</t>
    <rPh sb="10" eb="11">
      <t>ケイ</t>
    </rPh>
    <phoneticPr fontId="6"/>
  </si>
  <si>
    <t>農林水産省</t>
    <phoneticPr fontId="6"/>
  </si>
  <si>
    <t>都道府県勢一覧(10-6)</t>
    <phoneticPr fontId="6"/>
  </si>
  <si>
    <t>建設工事額(出来高)</t>
    <phoneticPr fontId="3"/>
  </si>
  <si>
    <t>製造業(従業者４人以上の事業所)</t>
    <phoneticPr fontId="3"/>
  </si>
  <si>
    <t>着工新設</t>
    <phoneticPr fontId="3"/>
  </si>
  <si>
    <t xml:space="preserve"> 公共工事</t>
    <phoneticPr fontId="3"/>
  </si>
  <si>
    <t>戸</t>
    <phoneticPr fontId="3"/>
  </si>
  <si>
    <t>都道府県勢一覧(10-7)</t>
    <phoneticPr fontId="6"/>
  </si>
  <si>
    <t xml:space="preserve">         　　　　 小売業</t>
    <phoneticPr fontId="3"/>
  </si>
  <si>
    <t>従業者数</t>
    <phoneticPr fontId="6"/>
  </si>
  <si>
    <t>年間販売額</t>
    <phoneticPr fontId="6"/>
  </si>
  <si>
    <t>預金残高</t>
    <phoneticPr fontId="3"/>
  </si>
  <si>
    <t>貸出残高</t>
    <phoneticPr fontId="3"/>
  </si>
  <si>
    <t>「商業動態統計年報」</t>
    <rPh sb="1" eb="3">
      <t>ショウギョウ</t>
    </rPh>
    <rPh sb="3" eb="5">
      <t>ドウタイ</t>
    </rPh>
    <rPh sb="5" eb="7">
      <t>トウケイ</t>
    </rPh>
    <rPh sb="7" eb="9">
      <t>ネンポウ</t>
    </rPh>
    <phoneticPr fontId="3"/>
  </si>
  <si>
    <t>都道府県勢一覧(10-10)</t>
    <phoneticPr fontId="6"/>
  </si>
  <si>
    <t>大 学</t>
    <phoneticPr fontId="3"/>
  </si>
  <si>
    <t>資料源</t>
    <phoneticPr fontId="3"/>
  </si>
  <si>
    <t xml:space="preserve">         </t>
    <phoneticPr fontId="6"/>
  </si>
  <si>
    <t>都道府県勢一覧(10-9)</t>
    <phoneticPr fontId="6"/>
  </si>
  <si>
    <t>　　　　１世帯当たり(２人以上の一般世帯)</t>
    <phoneticPr fontId="6"/>
  </si>
  <si>
    <t>持ち家割合</t>
    <phoneticPr fontId="3"/>
  </si>
  <si>
    <t>１住宅当たり</t>
    <phoneticPr fontId="6"/>
  </si>
  <si>
    <t>住宅地の</t>
    <phoneticPr fontId="3"/>
  </si>
  <si>
    <t>月消費支出</t>
    <phoneticPr fontId="3"/>
  </si>
  <si>
    <t>家計資産額</t>
    <phoneticPr fontId="6"/>
  </si>
  <si>
    <t>うち貯蓄現在高</t>
    <phoneticPr fontId="6"/>
  </si>
  <si>
    <t>延べ面積</t>
    <phoneticPr fontId="6"/>
  </si>
  <si>
    <t>平均価格</t>
    <phoneticPr fontId="3"/>
  </si>
  <si>
    <t>2013.10.1</t>
    <phoneticPr fontId="6"/>
  </si>
  <si>
    <t>全国平均=100</t>
    <rPh sb="2" eb="4">
      <t>ヘイキン</t>
    </rPh>
    <phoneticPr fontId="3"/>
  </si>
  <si>
    <t xml:space="preserve">－ </t>
    <phoneticPr fontId="3"/>
  </si>
  <si>
    <t>｢小売物価統計調査｣</t>
    <rPh sb="1" eb="3">
      <t>コウリ</t>
    </rPh>
    <rPh sb="3" eb="5">
      <t>ブッカ</t>
    </rPh>
    <rPh sb="5" eb="7">
      <t>トウケイ</t>
    </rPh>
    <rPh sb="7" eb="9">
      <t>チョウサ</t>
    </rPh>
    <phoneticPr fontId="3"/>
  </si>
  <si>
    <t>都道府県勢一覧(10-4)</t>
    <phoneticPr fontId="6"/>
  </si>
  <si>
    <t xml:space="preserve"> </t>
    <phoneticPr fontId="6"/>
  </si>
  <si>
    <t>使用電力量</t>
    <phoneticPr fontId="3"/>
  </si>
  <si>
    <t>県民所得</t>
    <phoneticPr fontId="6"/>
  </si>
  <si>
    <t>１人当たり</t>
    <phoneticPr fontId="3"/>
  </si>
  <si>
    <t>現金給与総額</t>
    <phoneticPr fontId="3"/>
  </si>
  <si>
    <t>県内総生産</t>
    <phoneticPr fontId="6"/>
  </si>
  <si>
    <t>県民所得</t>
    <phoneticPr fontId="3"/>
  </si>
  <si>
    <t>電　灯</t>
    <phoneticPr fontId="3"/>
  </si>
  <si>
    <t>電気事業連合会</t>
    <phoneticPr fontId="6"/>
  </si>
  <si>
    <t>「電気事業便覧」</t>
    <phoneticPr fontId="6"/>
  </si>
  <si>
    <t>*境界未定地域を有するため参考値</t>
  </si>
  <si>
    <t>国土地理院</t>
    <rPh sb="0" eb="2">
      <t>コクド</t>
    </rPh>
    <rPh sb="2" eb="4">
      <t>チリ</t>
    </rPh>
    <rPh sb="4" eb="5">
      <t>イン</t>
    </rPh>
    <phoneticPr fontId="9"/>
  </si>
  <si>
    <t>2013.10.1～2014.9.30</t>
    <phoneticPr fontId="3"/>
  </si>
  <si>
    <t>百貨店・スーパー</t>
    <rPh sb="0" eb="3">
      <t>ヒャッカテン</t>
    </rPh>
    <phoneticPr fontId="3"/>
  </si>
  <si>
    <t>2014.7.1</t>
    <phoneticPr fontId="6"/>
  </si>
  <si>
    <t>経済産業省「商業統計調査」</t>
    <rPh sb="0" eb="2">
      <t>ケイザイ</t>
    </rPh>
    <rPh sb="2" eb="5">
      <t>サンギョウショウ</t>
    </rPh>
    <rPh sb="6" eb="8">
      <t>ショウギョウ</t>
    </rPh>
    <rPh sb="8" eb="10">
      <t>トウケイ</t>
    </rPh>
    <rPh sb="10" eb="12">
      <t>チョウサ</t>
    </rPh>
    <phoneticPr fontId="3"/>
  </si>
  <si>
    <t>2015.10.1</t>
    <phoneticPr fontId="6"/>
  </si>
  <si>
    <t>2015年度</t>
    <phoneticPr fontId="6"/>
  </si>
  <si>
    <t>2015年</t>
    <rPh sb="4" eb="5">
      <t>ネン</t>
    </rPh>
    <phoneticPr fontId="6"/>
  </si>
  <si>
    <t xml:space="preserve"> 2016.3.31</t>
    <phoneticPr fontId="6"/>
  </si>
  <si>
    <t xml:space="preserve"> 2014.4.1</t>
    <phoneticPr fontId="6"/>
  </si>
  <si>
    <t>2014.4.1</t>
    <phoneticPr fontId="6"/>
  </si>
  <si>
    <t>2014年度</t>
    <phoneticPr fontId="3"/>
  </si>
  <si>
    <t>2014年度</t>
    <phoneticPr fontId="6"/>
  </si>
  <si>
    <t>｢地方財政統計年報｣</t>
    <phoneticPr fontId="6"/>
  </si>
  <si>
    <t>2014年度</t>
    <phoneticPr fontId="3"/>
  </si>
  <si>
    <t>2012～2014年度平均</t>
    <rPh sb="11" eb="13">
      <t>ヘイキン</t>
    </rPh>
    <phoneticPr fontId="6"/>
  </si>
  <si>
    <t>2013年度</t>
    <rPh sb="4" eb="5">
      <t>ネン</t>
    </rPh>
    <phoneticPr fontId="6"/>
  </si>
  <si>
    <t>2015.3.31</t>
    <phoneticPr fontId="6"/>
  </si>
  <si>
    <t>2015.7.1</t>
    <phoneticPr fontId="6"/>
  </si>
  <si>
    <t>2016. 3.31</t>
    <phoneticPr fontId="6"/>
  </si>
  <si>
    <t>2014年</t>
    <rPh sb="4" eb="5">
      <t>ネン</t>
    </rPh>
    <phoneticPr fontId="3"/>
  </si>
  <si>
    <t>2013年度</t>
    <rPh sb="4" eb="6">
      <t>ネンド</t>
    </rPh>
    <phoneticPr fontId="6"/>
  </si>
  <si>
    <t>2013.12～2014.11</t>
  </si>
  <si>
    <t>2013.9～2014.11</t>
  </si>
  <si>
    <t>2014.11.30</t>
  </si>
  <si>
    <t>2015.2.1</t>
  </si>
  <si>
    <t>2014年</t>
  </si>
  <si>
    <t xml:space="preserve">-  </t>
  </si>
  <si>
    <t>2014.12.31</t>
  </si>
  <si>
    <t>2015.5.1</t>
  </si>
  <si>
    <t>総務省　「国勢調査」</t>
    <rPh sb="0" eb="3">
      <t>ソウムショウ</t>
    </rPh>
    <phoneticPr fontId="3"/>
  </si>
  <si>
    <t xml:space="preserve"> 総務省「国勢調査」</t>
    <rPh sb="1" eb="3">
      <t>ソウムチョウ</t>
    </rPh>
    <rPh sb="3" eb="4">
      <t>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</si>
</sst>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 "/>
    <numFmt numFmtId="177" formatCode="#,##0.0;\-#,##0.0"/>
    <numFmt numFmtId="178" formatCode="0.0_ "/>
    <numFmt numFmtId="179" formatCode="#,##0.00_ "/>
    <numFmt numFmtId="180" formatCode="#,##0.0_ "/>
    <numFmt numFmtId="181" formatCode="0.0_);[Red]\(0.0\)"/>
    <numFmt numFmtId="182" formatCode="#,##0_);[Red]\(#,##0\)"/>
    <numFmt numFmtId="183" formatCode="0.000_);[Red]\(0.000\)"/>
    <numFmt numFmtId="184" formatCode="#,##0.0_);[Red]\(#,##0.0\)"/>
    <numFmt numFmtId="185" formatCode="0.00_);[Red]\(0.00\)"/>
    <numFmt numFmtId="186" formatCode="_ * #,##0.0_ ;_ * \-#,##0.0_ ;_ * &quot;-&quot;_ ;_ @_ "/>
    <numFmt numFmtId="187" formatCode="#,##0\ "/>
    <numFmt numFmtId="188" formatCode="#,###,##0\ ;;@\ "/>
    <numFmt numFmtId="189" formatCode="_ * ##,###,##0_ ;_ * \-##,###,##0_ ;_ * &quot;0&quot;_ ;_ @_ 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7" fillId="0" borderId="0"/>
    <xf numFmtId="0" fontId="2" fillId="0" borderId="0"/>
    <xf numFmtId="0" fontId="35" fillId="4" borderId="0" applyNumberFormat="0" applyBorder="0" applyAlignment="0" applyProtection="0">
      <alignment vertical="center"/>
    </xf>
    <xf numFmtId="0" fontId="2" fillId="0" borderId="0"/>
    <xf numFmtId="0" fontId="12" fillId="0" borderId="0"/>
    <xf numFmtId="0" fontId="39" fillId="0" borderId="0"/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37" applyNumberFormat="0" applyAlignment="0" applyProtection="0">
      <alignment vertical="center"/>
    </xf>
    <xf numFmtId="0" fontId="49" fillId="30" borderId="38" applyNumberFormat="0" applyAlignment="0" applyProtection="0">
      <alignment vertical="center"/>
    </xf>
    <xf numFmtId="0" fontId="50" fillId="30" borderId="37" applyNumberFormat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2" fillId="31" borderId="40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32" borderId="4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left"/>
    </xf>
    <xf numFmtId="176" fontId="0" fillId="0" borderId="0" xfId="0" applyNumberFormat="1">
      <alignment vertical="center"/>
    </xf>
    <xf numFmtId="39" fontId="0" fillId="0" borderId="0" xfId="0" applyNumberForma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10" fillId="0" borderId="0" xfId="0" applyFont="1" applyProtection="1">
      <alignment vertical="center"/>
      <protection locked="0"/>
    </xf>
    <xf numFmtId="178" fontId="4" fillId="0" borderId="0" xfId="0" applyNumberFormat="1" applyFont="1" applyAlignment="1" applyProtection="1">
      <alignment vertical="center"/>
      <protection locked="0"/>
    </xf>
    <xf numFmtId="39" fontId="2" fillId="0" borderId="0" xfId="0" applyNumberFormat="1" applyFont="1" applyProtection="1">
      <alignment vertical="center"/>
    </xf>
    <xf numFmtId="177" fontId="7" fillId="0" borderId="0" xfId="0" applyNumberFormat="1" applyFo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24" borderId="0" xfId="0" applyNumberFormat="1" applyFont="1" applyFill="1" applyBorder="1" applyAlignment="1" applyProtection="1">
      <alignment vertical="center"/>
    </xf>
    <xf numFmtId="176" fontId="4" fillId="24" borderId="0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0" fontId="7" fillId="0" borderId="0" xfId="0" applyFont="1" applyProtection="1">
      <alignment vertical="center"/>
    </xf>
    <xf numFmtId="176" fontId="4" fillId="0" borderId="12" xfId="0" applyNumberFormat="1" applyFont="1" applyBorder="1" applyProtection="1">
      <alignment vertical="center"/>
    </xf>
    <xf numFmtId="0" fontId="14" fillId="0" borderId="10" xfId="0" applyFont="1" applyBorder="1">
      <alignment vertical="center"/>
    </xf>
    <xf numFmtId="0" fontId="16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179" fontId="0" fillId="0" borderId="0" xfId="0" applyNumberFormat="1">
      <alignment vertical="center"/>
    </xf>
    <xf numFmtId="179" fontId="0" fillId="0" borderId="13" xfId="0" applyNumberFormat="1" applyBorder="1">
      <alignment vertical="center"/>
    </xf>
    <xf numFmtId="179" fontId="4" fillId="0" borderId="0" xfId="0" applyNumberFormat="1" applyFont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180" fontId="0" fillId="0" borderId="0" xfId="0" applyNumberFormat="1">
      <alignment vertical="center"/>
    </xf>
    <xf numFmtId="180" fontId="0" fillId="0" borderId="13" xfId="0" applyNumberFormat="1" applyBorder="1">
      <alignment vertical="center"/>
    </xf>
    <xf numFmtId="180" fontId="15" fillId="0" borderId="12" xfId="0" applyNumberFormat="1" applyFont="1" applyBorder="1">
      <alignment vertical="center"/>
    </xf>
    <xf numFmtId="180" fontId="15" fillId="0" borderId="10" xfId="0" applyNumberFormat="1" applyFont="1" applyBorder="1" applyAlignment="1" applyProtection="1">
      <alignment horizontal="center"/>
    </xf>
    <xf numFmtId="180" fontId="15" fillId="0" borderId="11" xfId="0" applyNumberFormat="1" applyFont="1" applyBorder="1" applyAlignment="1" applyProtection="1">
      <alignment horizontal="center"/>
    </xf>
    <xf numFmtId="180" fontId="4" fillId="0" borderId="12" xfId="0" applyNumberFormat="1" applyFont="1" applyBorder="1">
      <alignment vertical="center"/>
    </xf>
    <xf numFmtId="180" fontId="4" fillId="0" borderId="0" xfId="0" applyNumberFormat="1" applyFont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0" fontId="2" fillId="0" borderId="0" xfId="0" applyFont="1">
      <alignment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4" fillId="0" borderId="0" xfId="0" applyNumberFormat="1" applyFont="1" applyFill="1" applyAlignment="1" applyProtection="1">
      <alignment vertical="center"/>
      <protection locked="0"/>
    </xf>
    <xf numFmtId="181" fontId="4" fillId="0" borderId="12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Alignment="1" applyProtection="1">
      <alignment horizontal="left"/>
    </xf>
    <xf numFmtId="180" fontId="4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left"/>
    </xf>
    <xf numFmtId="0" fontId="10" fillId="0" borderId="0" xfId="0" applyFont="1" applyBorder="1" applyProtection="1">
      <alignment vertical="center"/>
      <protection locked="0"/>
    </xf>
    <xf numFmtId="0" fontId="17" fillId="0" borderId="0" xfId="0" applyFont="1" applyBorder="1">
      <alignment vertical="center"/>
    </xf>
    <xf numFmtId="176" fontId="18" fillId="0" borderId="0" xfId="33" applyNumberFormat="1" applyFont="1">
      <alignment vertical="center"/>
    </xf>
    <xf numFmtId="176" fontId="4" fillId="0" borderId="12" xfId="33" applyNumberFormat="1" applyFont="1" applyBorder="1">
      <alignment vertical="center"/>
    </xf>
    <xf numFmtId="176" fontId="4" fillId="0" borderId="0" xfId="33" applyNumberFormat="1" applyFont="1">
      <alignment vertical="center"/>
    </xf>
    <xf numFmtId="179" fontId="4" fillId="0" borderId="12" xfId="33" applyNumberFormat="1" applyFont="1" applyBorder="1">
      <alignment vertical="center"/>
    </xf>
    <xf numFmtId="0" fontId="4" fillId="0" borderId="18" xfId="0" applyFont="1" applyBorder="1" applyAlignment="1" applyProtection="1">
      <alignment horizontal="left"/>
    </xf>
    <xf numFmtId="179" fontId="4" fillId="0" borderId="0" xfId="0" applyNumberFormat="1" applyFont="1" applyAlignment="1" applyProtection="1">
      <alignment horizontal="right"/>
    </xf>
    <xf numFmtId="181" fontId="4" fillId="0" borderId="0" xfId="0" applyNumberFormat="1" applyFont="1" applyAlignment="1" applyProtection="1">
      <alignment vertical="center"/>
    </xf>
    <xf numFmtId="181" fontId="4" fillId="0" borderId="0" xfId="0" applyNumberFormat="1" applyFont="1" applyFill="1" applyAlignment="1" applyProtection="1">
      <alignment vertical="center"/>
    </xf>
    <xf numFmtId="181" fontId="4" fillId="0" borderId="12" xfId="0" applyNumberFormat="1" applyFont="1" applyBorder="1" applyAlignment="1" applyProtection="1">
      <alignment vertical="center"/>
    </xf>
    <xf numFmtId="185" fontId="4" fillId="0" borderId="0" xfId="0" applyNumberFormat="1" applyFont="1" applyAlignment="1" applyProtection="1">
      <alignment vertical="center"/>
    </xf>
    <xf numFmtId="185" fontId="4" fillId="0" borderId="0" xfId="0" applyNumberFormat="1" applyFont="1" applyAlignment="1" applyProtection="1">
      <alignment vertical="center"/>
      <protection locked="0"/>
    </xf>
    <xf numFmtId="185" fontId="4" fillId="0" borderId="0" xfId="0" applyNumberFormat="1" applyFont="1" applyFill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  <protection locked="0"/>
    </xf>
    <xf numFmtId="185" fontId="4" fillId="0" borderId="0" xfId="33" applyNumberFormat="1" applyFont="1" applyAlignment="1">
      <alignment vertical="center"/>
    </xf>
    <xf numFmtId="185" fontId="4" fillId="0" borderId="0" xfId="0" applyNumberFormat="1" applyFont="1" applyFill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shrinkToFit="1"/>
    </xf>
    <xf numFmtId="41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12" xfId="0" applyFont="1" applyFill="1" applyBorder="1">
      <alignment vertical="center"/>
    </xf>
    <xf numFmtId="0" fontId="4" fillId="24" borderId="1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5" xfId="0" applyNumberFormat="1" applyFont="1" applyBorder="1" applyAlignment="1" applyProtection="1">
      <alignment horizontal="center"/>
    </xf>
    <xf numFmtId="0" fontId="4" fillId="0" borderId="20" xfId="0" applyNumberFormat="1" applyFont="1" applyBorder="1" applyAlignment="1" applyProtection="1"/>
    <xf numFmtId="0" fontId="4" fillId="0" borderId="16" xfId="0" applyNumberFormat="1" applyFont="1" applyBorder="1" applyAlignment="1" applyProtection="1">
      <alignment horizontal="center"/>
    </xf>
    <xf numFmtId="0" fontId="4" fillId="0" borderId="11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10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11" fillId="0" borderId="10" xfId="0" applyFont="1" applyBorder="1" applyAlignment="1" applyProtection="1">
      <alignment horizontal="center" shrinkToFi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right"/>
    </xf>
    <xf numFmtId="176" fontId="4" fillId="0" borderId="14" xfId="0" applyNumberFormat="1" applyFont="1" applyBorder="1" applyAlignment="1" applyProtection="1">
      <alignment horizontal="left"/>
    </xf>
    <xf numFmtId="0" fontId="4" fillId="0" borderId="10" xfId="0" applyFont="1" applyFill="1" applyBorder="1">
      <alignment vertical="center"/>
    </xf>
    <xf numFmtId="0" fontId="0" fillId="0" borderId="0" xfId="0" applyBorder="1" applyAlignment="1" applyProtection="1">
      <alignment horizontal="right"/>
    </xf>
    <xf numFmtId="181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42" quotePrefix="1" applyNumberFormat="1" applyFont="1" applyFill="1" applyBorder="1" applyAlignment="1">
      <alignment horizontal="right"/>
    </xf>
    <xf numFmtId="176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Alignment="1" applyProtection="1">
      <alignment vertical="center"/>
      <protection locked="0"/>
    </xf>
    <xf numFmtId="176" fontId="4" fillId="0" borderId="0" xfId="42" quotePrefix="1" applyNumberFormat="1" applyFont="1" applyFill="1" applyBorder="1" applyAlignment="1">
      <alignment horizontal="right"/>
    </xf>
    <xf numFmtId="178" fontId="4" fillId="0" borderId="0" xfId="42" applyNumberFormat="1" applyFont="1" applyFill="1" applyBorder="1" applyAlignment="1">
      <alignment horizontal="right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179" fontId="4" fillId="0" borderId="0" xfId="0" applyNumberFormat="1" applyFont="1" applyBorder="1" applyAlignment="1" applyProtection="1">
      <alignment vertical="center"/>
      <protection locked="0"/>
    </xf>
    <xf numFmtId="180" fontId="4" fillId="0" borderId="0" xfId="0" applyNumberFormat="1" applyFont="1" applyBorder="1" applyAlignment="1" applyProtection="1">
      <alignment vertical="center"/>
      <protection locked="0"/>
    </xf>
    <xf numFmtId="185" fontId="4" fillId="0" borderId="0" xfId="0" applyNumberFormat="1" applyFont="1" applyBorder="1" applyAlignment="1" applyProtection="1">
      <alignment vertical="center"/>
      <protection locked="0"/>
    </xf>
    <xf numFmtId="181" fontId="4" fillId="0" borderId="0" xfId="0" applyNumberFormat="1" applyFont="1" applyBorder="1" applyAlignment="1" applyProtection="1">
      <alignment vertical="center"/>
    </xf>
    <xf numFmtId="185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left"/>
    </xf>
    <xf numFmtId="0" fontId="0" fillId="0" borderId="12" xfId="0" applyBorder="1">
      <alignment vertical="center"/>
    </xf>
    <xf numFmtId="0" fontId="4" fillId="0" borderId="22" xfId="0" applyFont="1" applyBorder="1" applyAlignment="1">
      <alignment horizontal="center" vertical="center" shrinkToFit="1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horizontal="right" vertical="center"/>
    </xf>
    <xf numFmtId="41" fontId="4" fillId="0" borderId="0" xfId="0" applyNumberFormat="1" applyFont="1" applyAlignment="1" applyProtection="1">
      <alignment vertical="center"/>
    </xf>
    <xf numFmtId="41" fontId="4" fillId="0" borderId="0" xfId="33" applyNumberFormat="1" applyFont="1" applyAlignment="1" applyProtection="1">
      <alignment horizontal="right" vertical="center"/>
    </xf>
    <xf numFmtId="41" fontId="4" fillId="0" borderId="0" xfId="0" applyNumberFormat="1" applyFont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horizontal="right" vertical="center"/>
      <protection locked="0"/>
    </xf>
    <xf numFmtId="41" fontId="4" fillId="0" borderId="12" xfId="33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4" fillId="0" borderId="13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24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shrinkToFit="1"/>
    </xf>
    <xf numFmtId="181" fontId="4" fillId="0" borderId="0" xfId="0" applyNumberFormat="1" applyFont="1" applyFill="1" applyBorder="1" applyAlignment="1" applyProtection="1">
      <alignment vertical="center"/>
      <protection locked="0"/>
    </xf>
    <xf numFmtId="18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shrinkToFit="1"/>
    </xf>
    <xf numFmtId="49" fontId="15" fillId="0" borderId="17" xfId="0" applyNumberFormat="1" applyFont="1" applyBorder="1" applyAlignment="1" applyProtection="1">
      <alignment horizontal="center" shrinkToFit="1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 wrapText="1"/>
    </xf>
    <xf numFmtId="180" fontId="0" fillId="0" borderId="0" xfId="0" applyNumberFormat="1" applyBorder="1">
      <alignment vertical="center"/>
    </xf>
    <xf numFmtId="0" fontId="2" fillId="25" borderId="0" xfId="0" applyFont="1" applyFill="1">
      <alignment vertical="center"/>
    </xf>
    <xf numFmtId="176" fontId="4" fillId="0" borderId="18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horizontal="center" shrinkToFit="1"/>
    </xf>
    <xf numFmtId="176" fontId="4" fillId="0" borderId="0" xfId="0" applyNumberFormat="1" applyFont="1" applyFill="1" applyProtection="1">
      <alignment vertical="center"/>
    </xf>
    <xf numFmtId="180" fontId="4" fillId="0" borderId="13" xfId="0" applyNumberFormat="1" applyFont="1" applyFill="1" applyBorder="1">
      <alignment vertical="center"/>
    </xf>
    <xf numFmtId="0" fontId="4" fillId="0" borderId="21" xfId="0" applyFont="1" applyFill="1" applyBorder="1" applyAlignment="1" applyProtection="1">
      <alignment horizontal="right"/>
    </xf>
    <xf numFmtId="0" fontId="4" fillId="0" borderId="0" xfId="0" applyFont="1" applyBorder="1">
      <alignment vertical="center"/>
    </xf>
    <xf numFmtId="181" fontId="4" fillId="0" borderId="13" xfId="0" applyNumberFormat="1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vertical="center"/>
      <protection locked="0"/>
    </xf>
    <xf numFmtId="183" fontId="4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/>
    </xf>
    <xf numFmtId="181" fontId="2" fillId="0" borderId="0" xfId="0" applyNumberFormat="1" applyFont="1" applyFill="1">
      <alignment vertical="center"/>
    </xf>
    <xf numFmtId="181" fontId="4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Alignment="1" applyProtection="1">
      <alignment horizontal="right" vertical="center"/>
      <protection locked="0"/>
    </xf>
    <xf numFmtId="181" fontId="4" fillId="0" borderId="12" xfId="0" applyNumberFormat="1" applyFont="1" applyFill="1" applyBorder="1" applyAlignment="1" applyProtection="1">
      <alignment horizontal="right" vertical="center"/>
      <protection locked="0"/>
    </xf>
    <xf numFmtId="181" fontId="19" fillId="0" borderId="0" xfId="0" applyNumberFormat="1" applyFont="1" applyFill="1">
      <alignment vertical="center"/>
    </xf>
    <xf numFmtId="180" fontId="4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81" fontId="4" fillId="0" borderId="12" xfId="0" applyNumberFormat="1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shrinkToFit="1"/>
    </xf>
    <xf numFmtId="184" fontId="4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>
      <alignment vertical="center"/>
    </xf>
    <xf numFmtId="184" fontId="4" fillId="0" borderId="0" xfId="43" applyNumberFormat="1" applyFont="1" applyFill="1" applyBorder="1"/>
    <xf numFmtId="184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right"/>
    </xf>
    <xf numFmtId="184" fontId="4" fillId="0" borderId="0" xfId="43" applyNumberFormat="1" applyFont="1" applyFill="1"/>
    <xf numFmtId="184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16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0" xfId="0" applyFont="1" applyBorder="1" applyAlignment="1" applyProtection="1">
      <alignment horizontal="center" shrinkToFit="1"/>
    </xf>
    <xf numFmtId="0" fontId="4" fillId="0" borderId="17" xfId="0" applyFont="1" applyBorder="1" applyAlignment="1" applyProtection="1">
      <alignment horizontal="center" shrinkToFit="1"/>
    </xf>
    <xf numFmtId="0" fontId="4" fillId="0" borderId="25" xfId="0" applyFont="1" applyFill="1" applyBorder="1" applyAlignment="1" applyProtection="1">
      <alignment shrinkToFit="1"/>
    </xf>
    <xf numFmtId="180" fontId="38" fillId="25" borderId="0" xfId="0" applyNumberFormat="1" applyFont="1" applyFill="1">
      <alignment vertical="center"/>
    </xf>
    <xf numFmtId="0" fontId="38" fillId="25" borderId="0" xfId="0" applyFont="1" applyFill="1">
      <alignment vertical="center"/>
    </xf>
    <xf numFmtId="0" fontId="4" fillId="0" borderId="0" xfId="0" applyFont="1" applyFill="1" applyBorder="1">
      <alignment vertical="center"/>
    </xf>
    <xf numFmtId="184" fontId="4" fillId="0" borderId="0" xfId="0" applyNumberFormat="1" applyFont="1" applyFill="1" applyBorder="1">
      <alignment vertical="center"/>
    </xf>
    <xf numFmtId="180" fontId="38" fillId="0" borderId="0" xfId="0" applyNumberFormat="1" applyFont="1" applyFill="1">
      <alignment vertical="center"/>
    </xf>
    <xf numFmtId="0" fontId="38" fillId="0" borderId="0" xfId="0" applyFont="1" applyFill="1" applyBorder="1">
      <alignment vertical="center"/>
    </xf>
    <xf numFmtId="0" fontId="12" fillId="0" borderId="17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178" fontId="4" fillId="0" borderId="0" xfId="33" applyNumberFormat="1" applyFont="1" applyFill="1" applyAlignment="1"/>
    <xf numFmtId="178" fontId="0" fillId="0" borderId="0" xfId="0" applyNumberFormat="1">
      <alignment vertical="center"/>
    </xf>
    <xf numFmtId="178" fontId="4" fillId="0" borderId="0" xfId="33" applyNumberFormat="1" applyFont="1" applyFill="1" applyAlignment="1">
      <alignment horizontal="right"/>
    </xf>
    <xf numFmtId="178" fontId="4" fillId="0" borderId="0" xfId="33" applyNumberFormat="1" applyFont="1">
      <alignment vertical="center"/>
    </xf>
    <xf numFmtId="0" fontId="4" fillId="0" borderId="30" xfId="0" applyFont="1" applyBorder="1">
      <alignment vertical="center"/>
    </xf>
    <xf numFmtId="0" fontId="4" fillId="0" borderId="11" xfId="0" applyFont="1" applyBorder="1" applyAlignment="1" applyProtection="1">
      <alignment shrinkToFit="1"/>
    </xf>
    <xf numFmtId="41" fontId="4" fillId="0" borderId="0" xfId="0" quotePrefix="1" applyNumberFormat="1" applyFont="1" applyBorder="1" applyAlignment="1" applyProtection="1">
      <alignment horizontal="right" vertical="center"/>
      <protection locked="0"/>
    </xf>
    <xf numFmtId="0" fontId="2" fillId="0" borderId="12" xfId="0" applyFont="1" applyFill="1" applyBorder="1">
      <alignment vertical="center"/>
    </xf>
    <xf numFmtId="186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center"/>
    </xf>
    <xf numFmtId="0" fontId="15" fillId="0" borderId="12" xfId="0" applyFont="1" applyFill="1" applyBorder="1">
      <alignment vertical="center"/>
    </xf>
    <xf numFmtId="0" fontId="4" fillId="0" borderId="12" xfId="0" applyFont="1" applyFill="1" applyBorder="1" applyAlignment="1" applyProtection="1">
      <alignment horizontal="left"/>
    </xf>
    <xf numFmtId="0" fontId="18" fillId="0" borderId="23" xfId="0" applyFont="1" applyFill="1" applyBorder="1" applyAlignment="1" applyProtection="1">
      <alignment horizontal="center"/>
    </xf>
    <xf numFmtId="41" fontId="4" fillId="0" borderId="0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76" fontId="4" fillId="0" borderId="0" xfId="45" quotePrefix="1" applyNumberFormat="1" applyFont="1" applyFill="1" applyBorder="1" applyAlignment="1">
      <alignment horizontal="right"/>
    </xf>
    <xf numFmtId="187" fontId="4" fillId="0" borderId="0" xfId="45" applyNumberFormat="1" applyFont="1" applyFill="1" applyBorder="1" applyAlignment="1">
      <alignment horizontal="right"/>
    </xf>
    <xf numFmtId="187" fontId="4" fillId="0" borderId="0" xfId="46" applyNumberFormat="1" applyFont="1" applyAlignment="1">
      <alignment horizontal="right" vertical="center" shrinkToFit="1"/>
    </xf>
    <xf numFmtId="188" fontId="4" fillId="0" borderId="0" xfId="33" applyNumberFormat="1" applyFont="1" applyFill="1" applyBorder="1" applyAlignment="1">
      <alignment horizontal="right" vertical="center" shrinkToFit="1"/>
    </xf>
    <xf numFmtId="189" fontId="4" fillId="0" borderId="0" xfId="0" applyNumberFormat="1" applyFont="1" applyFill="1" applyAlignment="1"/>
    <xf numFmtId="176" fontId="4" fillId="0" borderId="0" xfId="47" applyNumberFormat="1" applyFont="1" applyFill="1" applyBorder="1" applyAlignment="1" applyProtection="1">
      <alignment horizontal="right"/>
    </xf>
    <xf numFmtId="189" fontId="18" fillId="0" borderId="0" xfId="0" applyNumberFormat="1" applyFont="1" applyFill="1" applyBorder="1" applyAlignment="1" applyProtection="1">
      <alignment horizontal="right"/>
      <protection locked="0"/>
    </xf>
    <xf numFmtId="176" fontId="4" fillId="0" borderId="0" xfId="45" applyNumberFormat="1" applyFont="1" applyFill="1" applyBorder="1" applyAlignment="1">
      <alignment horizontal="right"/>
    </xf>
    <xf numFmtId="187" fontId="4" fillId="0" borderId="0" xfId="45" quotePrefix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4" fillId="0" borderId="0" xfId="33" applyFont="1" applyFill="1" applyBorder="1" applyAlignment="1" applyProtection="1">
      <alignment vertical="center"/>
      <protection locked="0"/>
    </xf>
    <xf numFmtId="38" fontId="17" fillId="0" borderId="0" xfId="33" applyFont="1" applyFill="1" applyBorder="1">
      <alignment vertical="center"/>
    </xf>
    <xf numFmtId="38" fontId="0" fillId="0" borderId="0" xfId="0" applyNumberFormat="1">
      <alignment vertical="center"/>
    </xf>
    <xf numFmtId="38" fontId="17" fillId="0" borderId="0" xfId="0" applyNumberFormat="1" applyFont="1">
      <alignment vertical="center"/>
    </xf>
    <xf numFmtId="38" fontId="17" fillId="0" borderId="0" xfId="33" applyFont="1">
      <alignment vertical="center"/>
    </xf>
    <xf numFmtId="182" fontId="17" fillId="0" borderId="0" xfId="0" applyNumberFormat="1" applyFont="1" applyFill="1">
      <alignment vertical="center"/>
    </xf>
    <xf numFmtId="179" fontId="17" fillId="0" borderId="0" xfId="0" applyNumberFormat="1" applyFont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4" xfId="0" applyFont="1" applyFill="1" applyBorder="1" applyAlignment="1">
      <alignment horizontal="center"/>
    </xf>
    <xf numFmtId="180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 applyAlignment="1" applyProtection="1">
      <alignment horizontal="center"/>
    </xf>
    <xf numFmtId="180" fontId="4" fillId="0" borderId="11" xfId="0" applyNumberFormat="1" applyFont="1" applyFill="1" applyBorder="1">
      <alignment vertical="center"/>
    </xf>
    <xf numFmtId="0" fontId="4" fillId="0" borderId="15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81" fontId="4" fillId="0" borderId="10" xfId="0" applyNumberFormat="1" applyFont="1" applyFill="1" applyBorder="1">
      <alignment vertical="center"/>
    </xf>
    <xf numFmtId="181" fontId="4" fillId="0" borderId="10" xfId="0" applyNumberFormat="1" applyFont="1" applyFill="1" applyBorder="1" applyAlignment="1" applyProtection="1">
      <alignment horizontal="center"/>
    </xf>
    <xf numFmtId="181" fontId="4" fillId="0" borderId="11" xfId="0" applyNumberFormat="1" applyFont="1" applyFill="1" applyBorder="1" applyAlignment="1" applyProtection="1">
      <alignment horizontal="center"/>
    </xf>
    <xf numFmtId="0" fontId="4" fillId="0" borderId="11" xfId="0" applyFont="1" applyFill="1" applyBorder="1">
      <alignment vertical="center"/>
    </xf>
    <xf numFmtId="0" fontId="4" fillId="0" borderId="26" xfId="0" applyFont="1" applyFill="1" applyBorder="1" applyAlignment="1" applyProtection="1">
      <alignment horizontal="center" shrinkToFit="1"/>
    </xf>
    <xf numFmtId="0" fontId="15" fillId="0" borderId="10" xfId="0" applyFont="1" applyFill="1" applyBorder="1">
      <alignment vertical="center"/>
    </xf>
    <xf numFmtId="179" fontId="15" fillId="0" borderId="0" xfId="0" applyNumberFormat="1" applyFont="1" applyFill="1">
      <alignment vertic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>
      <alignment vertical="center"/>
    </xf>
    <xf numFmtId="0" fontId="15" fillId="0" borderId="11" xfId="0" applyFont="1" applyFill="1" applyBorder="1" applyAlignment="1" applyProtection="1">
      <alignment horizontal="center"/>
    </xf>
    <xf numFmtId="0" fontId="15" fillId="0" borderId="0" xfId="0" applyFont="1" applyFill="1">
      <alignment vertical="center"/>
    </xf>
    <xf numFmtId="0" fontId="15" fillId="0" borderId="0" xfId="0" applyFont="1" applyFill="1" applyAlignment="1" applyProtection="1">
      <alignment horizontal="center"/>
    </xf>
    <xf numFmtId="0" fontId="15" fillId="0" borderId="10" xfId="0" applyFont="1" applyFill="1" applyBorder="1" applyAlignment="1">
      <alignment horizontal="center"/>
    </xf>
    <xf numFmtId="176" fontId="40" fillId="0" borderId="0" xfId="0" applyNumberFormat="1" applyFont="1">
      <alignment vertical="center"/>
    </xf>
    <xf numFmtId="0" fontId="57" fillId="0" borderId="0" xfId="48" applyFont="1">
      <alignment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0" fontId="15" fillId="0" borderId="32" xfId="0" applyFont="1" applyFill="1" applyBorder="1" applyAlignment="1" applyProtection="1">
      <alignment horizontal="center"/>
    </xf>
    <xf numFmtId="0" fontId="14" fillId="0" borderId="11" xfId="0" applyFont="1" applyFill="1" applyBorder="1" applyAlignment="1">
      <alignment horizontal="center" shrinkToFit="1"/>
    </xf>
    <xf numFmtId="0" fontId="14" fillId="0" borderId="14" xfId="0" applyFont="1" applyFill="1" applyBorder="1" applyAlignment="1">
      <alignment horizontal="center" shrinkToFit="1"/>
    </xf>
    <xf numFmtId="0" fontId="4" fillId="0" borderId="25" xfId="0" applyFont="1" applyFill="1" applyBorder="1" applyAlignment="1" applyProtection="1">
      <alignment horizontal="center"/>
    </xf>
    <xf numFmtId="0" fontId="4" fillId="0" borderId="23" xfId="0" applyFont="1" applyFill="1" applyBorder="1" applyAlignment="1"/>
    <xf numFmtId="179" fontId="15" fillId="0" borderId="10" xfId="0" applyNumberFormat="1" applyFont="1" applyFill="1" applyBorder="1" applyAlignment="1" applyProtection="1">
      <alignment horizontal="center"/>
    </xf>
    <xf numFmtId="179" fontId="15" fillId="0" borderId="18" xfId="0" applyNumberFormat="1" applyFont="1" applyFill="1" applyBorder="1" applyAlignment="1" applyProtection="1">
      <alignment horizontal="center"/>
    </xf>
    <xf numFmtId="180" fontId="4" fillId="0" borderId="25" xfId="0" applyNumberFormat="1" applyFont="1" applyFill="1" applyBorder="1" applyAlignment="1" applyProtection="1">
      <alignment horizontal="center"/>
    </xf>
    <xf numFmtId="180" fontId="4" fillId="0" borderId="26" xfId="0" applyNumberFormat="1" applyFont="1" applyFill="1" applyBorder="1" applyAlignment="1" applyProtection="1">
      <alignment horizontal="center"/>
    </xf>
    <xf numFmtId="180" fontId="15" fillId="0" borderId="20" xfId="0" applyNumberFormat="1" applyFont="1" applyBorder="1" applyAlignment="1" applyProtection="1">
      <alignment horizontal="center" vertical="center"/>
    </xf>
    <xf numFmtId="180" fontId="15" fillId="0" borderId="21" xfId="0" applyNumberFormat="1" applyFont="1" applyBorder="1" applyAlignment="1" applyProtection="1">
      <alignment horizontal="center" vertical="center"/>
    </xf>
    <xf numFmtId="180" fontId="15" fillId="0" borderId="17" xfId="0" applyNumberFormat="1" applyFont="1" applyBorder="1" applyAlignment="1" applyProtection="1">
      <alignment horizontal="center" vertical="center"/>
    </xf>
    <xf numFmtId="180" fontId="15" fillId="0" borderId="13" xfId="0" applyNumberFormat="1" applyFont="1" applyBorder="1" applyAlignment="1" applyProtection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18" fillId="0" borderId="25" xfId="0" applyFont="1" applyFill="1" applyBorder="1" applyAlignment="1" applyProtection="1">
      <alignment horizontal="center"/>
    </xf>
    <xf numFmtId="0" fontId="18" fillId="0" borderId="26" xfId="0" applyFont="1" applyFill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/>
    </xf>
    <xf numFmtId="180" fontId="4" fillId="0" borderId="2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0" borderId="17" xfId="0" applyNumberFormat="1" applyFont="1" applyFill="1" applyBorder="1" applyAlignment="1" applyProtection="1">
      <alignment horizontal="center"/>
    </xf>
    <xf numFmtId="180" fontId="4" fillId="0" borderId="13" xfId="0" applyNumberFormat="1" applyFont="1" applyFill="1" applyBorder="1" applyAlignment="1" applyProtection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81" fontId="4" fillId="0" borderId="20" xfId="0" applyNumberFormat="1" applyFont="1" applyFill="1" applyBorder="1" applyAlignment="1" applyProtection="1">
      <alignment horizontal="center" vertical="center" shrinkToFit="1"/>
    </xf>
    <xf numFmtId="181" fontId="4" fillId="0" borderId="17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shrinkToFit="1"/>
    </xf>
    <xf numFmtId="0" fontId="4" fillId="0" borderId="30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90">
    <cellStyle name="20% - アクセント 1" xfId="1" builtinId="30" customBuiltin="1"/>
    <cellStyle name="20% - アクセント 1 2" xfId="67"/>
    <cellStyle name="20% - アクセント 2" xfId="2" builtinId="34" customBuiltin="1"/>
    <cellStyle name="20% - アクセント 2 2" xfId="71"/>
    <cellStyle name="20% - アクセント 3" xfId="3" builtinId="38" customBuiltin="1"/>
    <cellStyle name="20% - アクセント 3 2" xfId="75"/>
    <cellStyle name="20% - アクセント 4" xfId="4" builtinId="42" customBuiltin="1"/>
    <cellStyle name="20% - アクセント 4 2" xfId="79"/>
    <cellStyle name="20% - アクセント 5" xfId="5" builtinId="46" customBuiltin="1"/>
    <cellStyle name="20% - アクセント 5 2" xfId="83"/>
    <cellStyle name="20% - アクセント 6" xfId="6" builtinId="50" customBuiltin="1"/>
    <cellStyle name="20% - アクセント 6 2" xfId="87"/>
    <cellStyle name="40% - アクセント 1" xfId="7" builtinId="31" customBuiltin="1"/>
    <cellStyle name="40% - アクセント 1 2" xfId="68"/>
    <cellStyle name="40% - アクセント 2" xfId="8" builtinId="35" customBuiltin="1"/>
    <cellStyle name="40% - アクセント 2 2" xfId="72"/>
    <cellStyle name="40% - アクセント 3" xfId="9" builtinId="39" customBuiltin="1"/>
    <cellStyle name="40% - アクセント 3 2" xfId="76"/>
    <cellStyle name="40% - アクセント 4" xfId="10" builtinId="43" customBuiltin="1"/>
    <cellStyle name="40% - アクセント 4 2" xfId="80"/>
    <cellStyle name="40% - アクセント 5" xfId="11" builtinId="47" customBuiltin="1"/>
    <cellStyle name="40% - アクセント 5 2" xfId="84"/>
    <cellStyle name="40% - アクセント 6" xfId="12" builtinId="51" customBuiltin="1"/>
    <cellStyle name="40% - アクセント 6 2" xfId="88"/>
    <cellStyle name="60% - アクセント 1" xfId="13" builtinId="32" customBuiltin="1"/>
    <cellStyle name="60% - アクセント 1 2" xfId="69"/>
    <cellStyle name="60% - アクセント 2" xfId="14" builtinId="36" customBuiltin="1"/>
    <cellStyle name="60% - アクセント 2 2" xfId="73"/>
    <cellStyle name="60% - アクセント 3" xfId="15" builtinId="40" customBuiltin="1"/>
    <cellStyle name="60% - アクセント 3 2" xfId="77"/>
    <cellStyle name="60% - アクセント 4" xfId="16" builtinId="44" customBuiltin="1"/>
    <cellStyle name="60% - アクセント 4 2" xfId="81"/>
    <cellStyle name="60% - アクセント 5" xfId="17" builtinId="48" customBuiltin="1"/>
    <cellStyle name="60% - アクセント 5 2" xfId="85"/>
    <cellStyle name="60% - アクセント 6" xfId="18" builtinId="52" customBuiltin="1"/>
    <cellStyle name="60% - アクセント 6 2" xfId="89"/>
    <cellStyle name="アクセント 1" xfId="19" builtinId="29" customBuiltin="1"/>
    <cellStyle name="アクセント 1 2" xfId="66"/>
    <cellStyle name="アクセント 2" xfId="20" builtinId="33" customBuiltin="1"/>
    <cellStyle name="アクセント 2 2" xfId="70"/>
    <cellStyle name="アクセント 3" xfId="21" builtinId="37" customBuiltin="1"/>
    <cellStyle name="アクセント 3 2" xfId="74"/>
    <cellStyle name="アクセント 4" xfId="22" builtinId="41" customBuiltin="1"/>
    <cellStyle name="アクセント 4 2" xfId="78"/>
    <cellStyle name="アクセント 5" xfId="23" builtinId="45" customBuiltin="1"/>
    <cellStyle name="アクセント 5 2" xfId="82"/>
    <cellStyle name="アクセント 6" xfId="24" builtinId="49" customBuiltin="1"/>
    <cellStyle name="アクセント 6 2" xfId="86"/>
    <cellStyle name="タイトル" xfId="25" builtinId="15" customBuiltin="1"/>
    <cellStyle name="タイトル 2" xfId="49"/>
    <cellStyle name="チェック セル" xfId="26" builtinId="23" customBuiltin="1"/>
    <cellStyle name="チェック セル 2" xfId="61"/>
    <cellStyle name="どちらでもない" xfId="27" builtinId="28" customBuiltin="1"/>
    <cellStyle name="どちらでもない 2" xfId="56"/>
    <cellStyle name="メモ" xfId="28" builtinId="10" customBuiltin="1"/>
    <cellStyle name="メモ 2" xfId="63"/>
    <cellStyle name="リンク セル" xfId="29" builtinId="24" customBuiltin="1"/>
    <cellStyle name="リンク セル 2" xfId="60"/>
    <cellStyle name="悪い" xfId="30" builtinId="27" customBuiltin="1"/>
    <cellStyle name="悪い 2" xfId="55"/>
    <cellStyle name="計算" xfId="31" builtinId="22" customBuiltin="1"/>
    <cellStyle name="計算 2" xfId="59"/>
    <cellStyle name="警告文" xfId="32" builtinId="11" customBuiltin="1"/>
    <cellStyle name="警告文 2" xfId="62"/>
    <cellStyle name="桁区切り" xfId="33" builtinId="6"/>
    <cellStyle name="見出し 1" xfId="34" builtinId="16" customBuiltin="1"/>
    <cellStyle name="見出し 1 2" xfId="50"/>
    <cellStyle name="見出し 2" xfId="35" builtinId="17" customBuiltin="1"/>
    <cellStyle name="見出し 2 2" xfId="51"/>
    <cellStyle name="見出し 3" xfId="36" builtinId="18" customBuiltin="1"/>
    <cellStyle name="見出し 3 2" xfId="52"/>
    <cellStyle name="見出し 4" xfId="37" builtinId="19" customBuiltin="1"/>
    <cellStyle name="見出し 4 2" xfId="53"/>
    <cellStyle name="集計" xfId="38" builtinId="25" customBuiltin="1"/>
    <cellStyle name="集計 2" xfId="65"/>
    <cellStyle name="出力" xfId="39" builtinId="21" customBuiltin="1"/>
    <cellStyle name="出力 2" xfId="58"/>
    <cellStyle name="説明文" xfId="40" builtinId="53" customBuiltin="1"/>
    <cellStyle name="説明文 2" xfId="64"/>
    <cellStyle name="入力" xfId="41" builtinId="20" customBuiltin="1"/>
    <cellStyle name="入力 2" xfId="57"/>
    <cellStyle name="標準" xfId="0" builtinId="0"/>
    <cellStyle name="標準 2" xfId="46"/>
    <cellStyle name="標準 3" xfId="48"/>
    <cellStyle name="標準_③17年度メンテ（変更後様式集）17.09.12修正" xfId="45"/>
    <cellStyle name="標準_総括表 (2)" xfId="47"/>
    <cellStyle name="標準_第7表" xfId="42"/>
    <cellStyle name="標準_変換定義" xfId="43"/>
    <cellStyle name="良い" xfId="44" builtinId="26" customBuiltin="1"/>
    <cellStyle name="良い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L75"/>
  <sheetViews>
    <sheetView tabSelected="1" view="pageBreakPreview" zoomScale="75" zoomScaleNormal="75" zoomScaleSheetLayoutView="75" workbookViewId="0">
      <selection activeCell="D7" sqref="D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3" width="3.125" customWidth="1"/>
    <col min="4" max="4" width="15.625" style="62" customWidth="1"/>
    <col min="5" max="5" width="13.125" style="66" customWidth="1"/>
    <col min="6" max="6" width="15.625" customWidth="1"/>
    <col min="7" max="7" width="15" customWidth="1"/>
    <col min="8" max="10" width="15.625" customWidth="1"/>
    <col min="11" max="11" width="14.375" customWidth="1"/>
    <col min="12" max="12" width="19.625" customWidth="1"/>
  </cols>
  <sheetData>
    <row r="3" spans="1:12" ht="17.25" customHeight="1" x14ac:dyDescent="0.15">
      <c r="D3" s="295"/>
    </row>
    <row r="4" spans="1:12" ht="17.25" customHeight="1" x14ac:dyDescent="0.15">
      <c r="H4" s="17"/>
    </row>
    <row r="6" spans="1:12" ht="24" customHeight="1" x14ac:dyDescent="0.25">
      <c r="B6" s="327" t="s">
        <v>72</v>
      </c>
      <c r="C6" s="327"/>
      <c r="D6" s="327"/>
      <c r="E6" s="327"/>
      <c r="F6" s="327"/>
      <c r="G6" s="327"/>
      <c r="H6" s="327"/>
      <c r="I6" s="327"/>
      <c r="J6" s="327"/>
      <c r="K6" s="327"/>
    </row>
    <row r="7" spans="1:12" ht="17.25" customHeight="1" thickBot="1" x14ac:dyDescent="0.2">
      <c r="B7" s="238"/>
      <c r="C7" s="14"/>
      <c r="D7" s="63"/>
      <c r="E7" s="67"/>
      <c r="F7" s="14"/>
      <c r="G7" s="14"/>
      <c r="H7" s="14"/>
      <c r="I7" s="14"/>
      <c r="J7" s="14"/>
      <c r="K7" s="14"/>
    </row>
    <row r="8" spans="1:12" ht="17.25" customHeight="1" x14ac:dyDescent="0.2">
      <c r="B8" s="242"/>
      <c r="C8" s="311"/>
      <c r="D8" s="312"/>
      <c r="E8" s="68"/>
      <c r="F8" s="48"/>
      <c r="G8" s="49"/>
      <c r="H8" s="311"/>
      <c r="I8" s="328" t="s">
        <v>108</v>
      </c>
      <c r="J8" s="329"/>
      <c r="K8" s="329"/>
    </row>
    <row r="9" spans="1:12" ht="17.25" customHeight="1" x14ac:dyDescent="0.2">
      <c r="A9" s="18"/>
      <c r="B9" s="242"/>
      <c r="C9" s="334" t="s">
        <v>201</v>
      </c>
      <c r="D9" s="335"/>
      <c r="E9" s="69" t="s">
        <v>174</v>
      </c>
      <c r="F9" s="50" t="s">
        <v>173</v>
      </c>
      <c r="G9" s="50" t="s">
        <v>178</v>
      </c>
      <c r="H9" s="313" t="s">
        <v>1</v>
      </c>
      <c r="I9" s="311"/>
      <c r="J9" s="311"/>
      <c r="K9" s="311"/>
    </row>
    <row r="10" spans="1:12" ht="17.25" customHeight="1" x14ac:dyDescent="0.2">
      <c r="A10" s="18"/>
      <c r="B10" s="243"/>
      <c r="C10" s="330" t="s">
        <v>210</v>
      </c>
      <c r="D10" s="331"/>
      <c r="E10" s="70" t="s">
        <v>74</v>
      </c>
      <c r="F10" s="52"/>
      <c r="G10" s="51" t="s">
        <v>2</v>
      </c>
      <c r="H10" s="314"/>
      <c r="I10" s="315" t="s">
        <v>179</v>
      </c>
      <c r="J10" s="315" t="s">
        <v>180</v>
      </c>
      <c r="K10" s="315" t="s">
        <v>181</v>
      </c>
    </row>
    <row r="11" spans="1:12" ht="17.25" customHeight="1" x14ac:dyDescent="0.2">
      <c r="A11" s="18"/>
      <c r="B11" s="53" t="s">
        <v>109</v>
      </c>
      <c r="C11" s="332" t="s">
        <v>279</v>
      </c>
      <c r="D11" s="333"/>
      <c r="E11" s="336" t="s">
        <v>279</v>
      </c>
      <c r="F11" s="337"/>
      <c r="G11" s="337"/>
      <c r="H11" s="337"/>
      <c r="I11" s="337"/>
      <c r="J11" s="337"/>
      <c r="K11" s="337"/>
    </row>
    <row r="12" spans="1:12" ht="17.25" customHeight="1" x14ac:dyDescent="0.2">
      <c r="A12" s="18"/>
      <c r="B12" s="225"/>
      <c r="C12" s="43"/>
      <c r="D12" s="89" t="s">
        <v>110</v>
      </c>
      <c r="E12" s="72" t="s">
        <v>110</v>
      </c>
      <c r="F12" s="6" t="s">
        <v>92</v>
      </c>
      <c r="G12" s="6" t="s">
        <v>93</v>
      </c>
      <c r="H12" s="6" t="s">
        <v>170</v>
      </c>
      <c r="I12" s="6" t="s">
        <v>111</v>
      </c>
      <c r="J12" s="6" t="s">
        <v>111</v>
      </c>
      <c r="K12" s="6" t="s">
        <v>111</v>
      </c>
    </row>
    <row r="13" spans="1:12" ht="17.25" customHeight="1" x14ac:dyDescent="0.2">
      <c r="A13" s="28"/>
      <c r="B13" s="226" t="s">
        <v>112</v>
      </c>
      <c r="C13" s="30"/>
      <c r="D13" s="64">
        <v>377970.75</v>
      </c>
      <c r="E13" s="320">
        <v>12787.09</v>
      </c>
      <c r="F13" s="12">
        <v>53448685</v>
      </c>
      <c r="G13" s="94">
        <v>2.3778834783306642</v>
      </c>
      <c r="H13" s="11">
        <v>127094745</v>
      </c>
      <c r="I13" s="79">
        <v>12.6</v>
      </c>
      <c r="J13" s="79">
        <v>60.7</v>
      </c>
      <c r="K13" s="79">
        <v>26.6</v>
      </c>
      <c r="L13" s="29"/>
    </row>
    <row r="14" spans="1:12" ht="17.25" customHeight="1" x14ac:dyDescent="0.2">
      <c r="A14" s="28"/>
      <c r="B14" s="1"/>
      <c r="C14" s="30"/>
      <c r="D14" s="64"/>
      <c r="E14" s="320"/>
      <c r="F14" s="12"/>
      <c r="G14" s="94"/>
      <c r="L14" s="29"/>
    </row>
    <row r="15" spans="1:12" ht="17.25" customHeight="1" x14ac:dyDescent="0.2">
      <c r="A15" s="18"/>
      <c r="B15" s="1" t="s">
        <v>113</v>
      </c>
      <c r="C15" s="40"/>
      <c r="D15" s="64">
        <v>83424.31</v>
      </c>
      <c r="E15" s="320">
        <v>795.73</v>
      </c>
      <c r="F15" s="31">
        <v>2444810</v>
      </c>
      <c r="G15" s="94">
        <v>2.2012888527124805</v>
      </c>
      <c r="H15" s="11">
        <v>5381733</v>
      </c>
      <c r="I15" s="79">
        <v>11.3541292774</v>
      </c>
      <c r="J15" s="79">
        <v>59.5578486705</v>
      </c>
      <c r="K15" s="79">
        <v>29.088022052100001</v>
      </c>
      <c r="L15" s="21"/>
    </row>
    <row r="16" spans="1:12" ht="17.25" customHeight="1" x14ac:dyDescent="0.2">
      <c r="A16" s="18"/>
      <c r="B16" s="1" t="s">
        <v>114</v>
      </c>
      <c r="C16" s="30"/>
      <c r="D16" s="64">
        <v>9645.59</v>
      </c>
      <c r="E16" s="320">
        <v>159.91</v>
      </c>
      <c r="F16" s="31">
        <v>510945</v>
      </c>
      <c r="G16" s="94">
        <v>2.5604810693910305</v>
      </c>
      <c r="H16" s="11">
        <v>1308265</v>
      </c>
      <c r="I16" s="79">
        <v>11.4268531975</v>
      </c>
      <c r="J16" s="79">
        <v>58.4316295494</v>
      </c>
      <c r="K16" s="79">
        <v>30.141517253100002</v>
      </c>
      <c r="L16" s="21"/>
    </row>
    <row r="17" spans="1:12" ht="17.25" customHeight="1" x14ac:dyDescent="0.2">
      <c r="A17" s="18"/>
      <c r="B17" s="1" t="s">
        <v>116</v>
      </c>
      <c r="C17" s="40"/>
      <c r="D17" s="64">
        <v>15275.01</v>
      </c>
      <c r="E17" s="320">
        <v>87.03</v>
      </c>
      <c r="F17" s="31">
        <v>493049</v>
      </c>
      <c r="G17" s="94">
        <v>2.5952674074990516</v>
      </c>
      <c r="H17" s="11">
        <v>1279594</v>
      </c>
      <c r="I17" s="79">
        <v>11.866232963</v>
      </c>
      <c r="J17" s="79">
        <v>57.753579509200001</v>
      </c>
      <c r="K17" s="79">
        <v>30.3801875278</v>
      </c>
      <c r="L17" s="21"/>
    </row>
    <row r="18" spans="1:12" ht="17.25" customHeight="1" x14ac:dyDescent="0.2">
      <c r="B18" s="1" t="s">
        <v>117</v>
      </c>
      <c r="C18" s="30" t="s">
        <v>115</v>
      </c>
      <c r="D18" s="64">
        <v>7282.22</v>
      </c>
      <c r="E18" s="320">
        <v>257.08999999999997</v>
      </c>
      <c r="F18" s="31">
        <v>944720</v>
      </c>
      <c r="G18" s="94">
        <v>2.4704663815733761</v>
      </c>
      <c r="H18" s="11">
        <v>2333899</v>
      </c>
      <c r="I18" s="79">
        <v>12.518925922399999</v>
      </c>
      <c r="J18" s="79">
        <v>61.7326274367</v>
      </c>
      <c r="K18" s="79">
        <v>25.748446640800001</v>
      </c>
      <c r="L18" s="21"/>
    </row>
    <row r="19" spans="1:12" ht="17.25" customHeight="1" x14ac:dyDescent="0.2">
      <c r="B19" s="1" t="s">
        <v>118</v>
      </c>
      <c r="C19" s="30"/>
      <c r="D19" s="64">
        <v>11637.54</v>
      </c>
      <c r="E19" s="320">
        <v>86.65</v>
      </c>
      <c r="F19" s="31">
        <v>388560</v>
      </c>
      <c r="G19" s="94">
        <v>2.6331042824788966</v>
      </c>
      <c r="H19" s="11">
        <v>1023119</v>
      </c>
      <c r="I19" s="79">
        <v>10.4517243113</v>
      </c>
      <c r="J19" s="79">
        <v>55.7114822996</v>
      </c>
      <c r="K19" s="79">
        <v>33.836793389199997</v>
      </c>
      <c r="L19" s="21"/>
    </row>
    <row r="20" spans="1:12" ht="17.25" customHeight="1" x14ac:dyDescent="0.2">
      <c r="B20" s="1"/>
      <c r="C20" s="30"/>
      <c r="D20" s="64"/>
      <c r="E20" s="320"/>
      <c r="F20" s="31"/>
      <c r="G20" s="94"/>
      <c r="L20" s="21"/>
    </row>
    <row r="21" spans="1:12" ht="17.25" customHeight="1" x14ac:dyDescent="0.2">
      <c r="B21" s="1" t="s">
        <v>119</v>
      </c>
      <c r="C21" s="30" t="s">
        <v>115</v>
      </c>
      <c r="D21" s="64">
        <v>9323.15</v>
      </c>
      <c r="E21" s="320">
        <v>116.18</v>
      </c>
      <c r="F21" s="31">
        <v>393396</v>
      </c>
      <c r="G21" s="94">
        <v>2.8568948337044606</v>
      </c>
      <c r="H21" s="11">
        <v>1123891</v>
      </c>
      <c r="I21" s="79">
        <v>12.127394816600001</v>
      </c>
      <c r="J21" s="79">
        <v>57.111668329700002</v>
      </c>
      <c r="K21" s="79">
        <v>30.760936853800001</v>
      </c>
      <c r="L21" s="21"/>
    </row>
    <row r="22" spans="1:12" ht="17.25" customHeight="1" x14ac:dyDescent="0.2">
      <c r="B22" s="1" t="s">
        <v>120</v>
      </c>
      <c r="C22" s="40"/>
      <c r="D22" s="64">
        <v>13783.74</v>
      </c>
      <c r="E22" s="320">
        <v>184.38</v>
      </c>
      <c r="F22" s="31">
        <v>737598</v>
      </c>
      <c r="G22" s="94">
        <v>2.594962296535511</v>
      </c>
      <c r="H22" s="11">
        <v>1914039</v>
      </c>
      <c r="I22" s="79">
        <v>12.101075359799999</v>
      </c>
      <c r="J22" s="79">
        <v>59.223509881299996</v>
      </c>
      <c r="K22" s="79">
        <v>28.675414758999999</v>
      </c>
      <c r="L22" s="21"/>
    </row>
    <row r="23" spans="1:12" ht="17.25" customHeight="1" x14ac:dyDescent="0.2">
      <c r="B23" s="1" t="s">
        <v>121</v>
      </c>
      <c r="C23" s="40"/>
      <c r="D23" s="64">
        <v>6097.06</v>
      </c>
      <c r="E23" s="320">
        <v>245.84</v>
      </c>
      <c r="F23" s="31">
        <v>1124349</v>
      </c>
      <c r="G23" s="94">
        <v>2.5943688303186998</v>
      </c>
      <c r="H23" s="11">
        <v>2916976</v>
      </c>
      <c r="I23" s="79">
        <v>12.636417267300001</v>
      </c>
      <c r="J23" s="79">
        <v>60.600255051300003</v>
      </c>
      <c r="K23" s="79">
        <v>26.763327681300002</v>
      </c>
      <c r="L23" s="21"/>
    </row>
    <row r="24" spans="1:12" ht="17.25" customHeight="1" x14ac:dyDescent="0.2">
      <c r="B24" s="1" t="s">
        <v>122</v>
      </c>
      <c r="C24" s="40"/>
      <c r="D24" s="64">
        <v>6408.09</v>
      </c>
      <c r="E24" s="320">
        <v>192.11</v>
      </c>
      <c r="F24" s="31">
        <v>763097</v>
      </c>
      <c r="G24" s="98">
        <v>2.5871612652126794</v>
      </c>
      <c r="H24" s="11">
        <v>1974255</v>
      </c>
      <c r="I24" s="79">
        <v>12.867993591299999</v>
      </c>
      <c r="J24" s="79">
        <v>61.257585843999998</v>
      </c>
      <c r="K24" s="79">
        <v>25.874420564699999</v>
      </c>
      <c r="L24" s="21"/>
    </row>
    <row r="25" spans="1:12" ht="17.25" customHeight="1" x14ac:dyDescent="0.2">
      <c r="B25" s="1" t="s">
        <v>123</v>
      </c>
      <c r="C25" s="40"/>
      <c r="D25" s="64">
        <v>6362.28</v>
      </c>
      <c r="E25" s="320">
        <v>199.37</v>
      </c>
      <c r="F25" s="31">
        <v>773952</v>
      </c>
      <c r="G25" s="94">
        <v>2.5494022885140164</v>
      </c>
      <c r="H25" s="11">
        <v>1973115</v>
      </c>
      <c r="I25" s="79">
        <v>12.821857320299999</v>
      </c>
      <c r="J25" s="79">
        <v>59.579187300999997</v>
      </c>
      <c r="K25" s="79">
        <v>27.598955378700001</v>
      </c>
      <c r="L25" s="21"/>
    </row>
    <row r="26" spans="1:12" ht="17.25" customHeight="1" x14ac:dyDescent="0.2">
      <c r="B26" s="1"/>
      <c r="C26" s="40"/>
      <c r="D26" s="64"/>
      <c r="E26" s="320"/>
      <c r="F26" s="31"/>
      <c r="G26" s="94"/>
      <c r="L26" s="21"/>
    </row>
    <row r="27" spans="1:12" ht="17.25" customHeight="1" x14ac:dyDescent="0.2">
      <c r="B27" s="1" t="s">
        <v>124</v>
      </c>
      <c r="C27" s="30" t="s">
        <v>115</v>
      </c>
      <c r="D27" s="64">
        <v>3797.75</v>
      </c>
      <c r="E27" s="320">
        <v>692.51</v>
      </c>
      <c r="F27" s="31">
        <v>2971659</v>
      </c>
      <c r="G27" s="94">
        <v>2.4452785464281064</v>
      </c>
      <c r="H27" s="11">
        <v>7266534</v>
      </c>
      <c r="I27" s="79">
        <v>12.638284244399999</v>
      </c>
      <c r="J27" s="79">
        <v>62.541319108800003</v>
      </c>
      <c r="K27" s="79">
        <v>24.820396646799999</v>
      </c>
      <c r="L27" s="21"/>
    </row>
    <row r="28" spans="1:12" ht="17.25" customHeight="1" x14ac:dyDescent="0.2">
      <c r="B28" s="1" t="s">
        <v>125</v>
      </c>
      <c r="C28" s="30" t="s">
        <v>115</v>
      </c>
      <c r="D28" s="64">
        <v>5157.6499999999996</v>
      </c>
      <c r="E28" s="320">
        <v>643.96</v>
      </c>
      <c r="F28" s="31">
        <v>2609132</v>
      </c>
      <c r="G28" s="94">
        <v>2.3849563762967914</v>
      </c>
      <c r="H28" s="11">
        <v>6222666</v>
      </c>
      <c r="I28" s="79">
        <v>12.439917255699999</v>
      </c>
      <c r="J28" s="79">
        <v>61.697688163999999</v>
      </c>
      <c r="K28" s="79">
        <v>25.862394580299998</v>
      </c>
      <c r="L28" s="21"/>
    </row>
    <row r="29" spans="1:12" ht="17.25" customHeight="1" x14ac:dyDescent="0.2">
      <c r="B29" s="1" t="s">
        <v>126</v>
      </c>
      <c r="C29" s="30" t="s">
        <v>115</v>
      </c>
      <c r="D29" s="64">
        <v>2190.9299999999998</v>
      </c>
      <c r="E29" s="320">
        <v>1082.2</v>
      </c>
      <c r="F29" s="31">
        <v>6701122</v>
      </c>
      <c r="G29" s="94">
        <v>2.0168668769200142</v>
      </c>
      <c r="H29" s="11">
        <v>13515271</v>
      </c>
      <c r="I29" s="79">
        <v>11.4508431677</v>
      </c>
      <c r="J29" s="79">
        <v>65.879364156999998</v>
      </c>
      <c r="K29" s="79">
        <v>22.669792675299998</v>
      </c>
      <c r="L29" s="21"/>
    </row>
    <row r="30" spans="1:12" ht="17.25" customHeight="1" x14ac:dyDescent="0.2">
      <c r="B30" s="1" t="s">
        <v>127</v>
      </c>
      <c r="C30" s="40"/>
      <c r="D30" s="64">
        <v>2415.83</v>
      </c>
      <c r="E30" s="320">
        <v>946.76</v>
      </c>
      <c r="F30" s="31">
        <v>3979278</v>
      </c>
      <c r="G30" s="94">
        <v>2.2934346381428994</v>
      </c>
      <c r="H30" s="11">
        <v>9126214</v>
      </c>
      <c r="I30" s="79">
        <v>12.6143057702</v>
      </c>
      <c r="J30" s="79">
        <v>63.520956094699997</v>
      </c>
      <c r="K30" s="79">
        <v>23.864738135100001</v>
      </c>
      <c r="L30" s="21"/>
    </row>
    <row r="31" spans="1:12" ht="17.25" customHeight="1" x14ac:dyDescent="0.2">
      <c r="B31" s="1"/>
      <c r="C31" s="40"/>
      <c r="E31" s="320"/>
      <c r="F31" s="31"/>
      <c r="G31" s="94"/>
      <c r="L31" s="21"/>
    </row>
    <row r="32" spans="1:12" ht="17.25" customHeight="1" x14ac:dyDescent="0.2">
      <c r="B32" s="1" t="s">
        <v>128</v>
      </c>
      <c r="C32" s="30" t="s">
        <v>115</v>
      </c>
      <c r="D32" s="64">
        <v>12584.1</v>
      </c>
      <c r="E32" s="320">
        <v>232.39</v>
      </c>
      <c r="F32" s="31">
        <v>848150</v>
      </c>
      <c r="G32" s="94">
        <v>2.7168118846902081</v>
      </c>
      <c r="H32" s="11">
        <v>2304264</v>
      </c>
      <c r="I32" s="79">
        <v>12.0264565046</v>
      </c>
      <c r="J32" s="79">
        <v>58.115619074100003</v>
      </c>
      <c r="K32" s="79">
        <v>29.857924421300002</v>
      </c>
      <c r="L32" s="21"/>
    </row>
    <row r="33" spans="2:12" ht="17.25" customHeight="1" x14ac:dyDescent="0.2">
      <c r="B33" s="1" t="s">
        <v>129</v>
      </c>
      <c r="C33" s="30" t="s">
        <v>115</v>
      </c>
      <c r="D33" s="64">
        <v>4247.6099999999997</v>
      </c>
      <c r="E33" s="320">
        <v>103.98</v>
      </c>
      <c r="F33" s="31">
        <v>391171</v>
      </c>
      <c r="G33" s="94">
        <v>2.7259894010547816</v>
      </c>
      <c r="H33" s="11">
        <v>1066328</v>
      </c>
      <c r="I33" s="79">
        <v>12.1866050249</v>
      </c>
      <c r="J33" s="79">
        <v>57.273203618300002</v>
      </c>
      <c r="K33" s="79">
        <v>30.540191356800001</v>
      </c>
      <c r="L33" s="21"/>
    </row>
    <row r="34" spans="2:12" ht="17.25" customHeight="1" x14ac:dyDescent="0.2">
      <c r="B34" s="1" t="s">
        <v>130</v>
      </c>
      <c r="C34" s="40"/>
      <c r="D34" s="64">
        <v>4186.1499999999996</v>
      </c>
      <c r="E34" s="320">
        <v>109.15</v>
      </c>
      <c r="F34" s="31">
        <v>453368</v>
      </c>
      <c r="G34" s="94">
        <v>2.5454112332586329</v>
      </c>
      <c r="H34" s="11">
        <v>1154008</v>
      </c>
      <c r="I34" s="79">
        <v>13.0375259877</v>
      </c>
      <c r="J34" s="79">
        <v>59.094248170999997</v>
      </c>
      <c r="K34" s="79">
        <v>27.868225841299999</v>
      </c>
      <c r="L34" s="21"/>
    </row>
    <row r="35" spans="2:12" ht="17.25" customHeight="1" x14ac:dyDescent="0.2">
      <c r="B35" s="1" t="s">
        <v>131</v>
      </c>
      <c r="C35" s="40"/>
      <c r="D35" s="64">
        <v>4190.49</v>
      </c>
      <c r="E35" s="320">
        <v>83.29</v>
      </c>
      <c r="F35" s="31">
        <v>279687</v>
      </c>
      <c r="G35" s="94">
        <v>2.8129301683667816</v>
      </c>
      <c r="H35" s="11">
        <v>786740</v>
      </c>
      <c r="I35" s="79">
        <v>13.257672794799999</v>
      </c>
      <c r="J35" s="79">
        <v>58.111129848899999</v>
      </c>
      <c r="K35" s="79">
        <v>28.6311973563</v>
      </c>
      <c r="L35" s="21"/>
    </row>
    <row r="36" spans="2:12" ht="17.25" customHeight="1" x14ac:dyDescent="0.2">
      <c r="B36" s="1"/>
      <c r="C36" s="40"/>
      <c r="E36" s="320"/>
      <c r="F36" s="31"/>
      <c r="G36" s="94"/>
      <c r="L36" s="21"/>
    </row>
    <row r="37" spans="2:12" ht="17.25" customHeight="1" x14ac:dyDescent="0.2">
      <c r="B37" s="1" t="s">
        <v>132</v>
      </c>
      <c r="C37" s="30" t="s">
        <v>115</v>
      </c>
      <c r="D37" s="64">
        <v>4465.2700000000004</v>
      </c>
      <c r="E37" s="320">
        <v>56.98</v>
      </c>
      <c r="F37" s="31">
        <v>330976</v>
      </c>
      <c r="G37" s="94">
        <v>2.5226300396403363</v>
      </c>
      <c r="H37" s="11">
        <v>834930</v>
      </c>
      <c r="I37" s="79">
        <v>12.3864694747</v>
      </c>
      <c r="J37" s="79">
        <v>59.206645842900002</v>
      </c>
      <c r="K37" s="79">
        <v>28.406884682400001</v>
      </c>
      <c r="L37" s="21"/>
    </row>
    <row r="38" spans="2:12" ht="17.25" customHeight="1" x14ac:dyDescent="0.2">
      <c r="B38" s="1" t="s">
        <v>133</v>
      </c>
      <c r="C38" s="30" t="s">
        <v>115</v>
      </c>
      <c r="D38" s="64">
        <v>13561.56</v>
      </c>
      <c r="E38" s="320">
        <v>168.76</v>
      </c>
      <c r="F38" s="31">
        <v>807108</v>
      </c>
      <c r="G38" s="94">
        <v>2.6004004420721887</v>
      </c>
      <c r="H38" s="11">
        <v>2098804</v>
      </c>
      <c r="I38" s="79">
        <v>12.9520209804</v>
      </c>
      <c r="J38" s="79">
        <v>56.9867892766</v>
      </c>
      <c r="K38" s="79">
        <v>30.061189742900002</v>
      </c>
      <c r="L38" s="21"/>
    </row>
    <row r="39" spans="2:12" ht="17.25" customHeight="1" x14ac:dyDescent="0.2">
      <c r="B39" s="1" t="s">
        <v>134</v>
      </c>
      <c r="C39" s="30" t="s">
        <v>115</v>
      </c>
      <c r="D39" s="64">
        <v>10621.29</v>
      </c>
      <c r="E39" s="320">
        <v>174.75</v>
      </c>
      <c r="F39" s="31">
        <v>753212</v>
      </c>
      <c r="G39" s="94">
        <v>2.6976508605810849</v>
      </c>
      <c r="H39" s="11">
        <v>2031903</v>
      </c>
      <c r="I39" s="79">
        <v>13.2177227723</v>
      </c>
      <c r="J39" s="79">
        <v>58.684702970300002</v>
      </c>
      <c r="K39" s="79">
        <v>28.097574257400002</v>
      </c>
      <c r="L39" s="21"/>
    </row>
    <row r="40" spans="2:12" ht="17.25" customHeight="1" x14ac:dyDescent="0.2">
      <c r="B40" s="1" t="s">
        <v>135</v>
      </c>
      <c r="C40" s="30" t="s">
        <v>115</v>
      </c>
      <c r="D40" s="64">
        <v>7777.42</v>
      </c>
      <c r="E40" s="320">
        <v>424.5</v>
      </c>
      <c r="F40" s="31">
        <v>1429600</v>
      </c>
      <c r="G40" s="94">
        <v>2.588349888080582</v>
      </c>
      <c r="H40" s="11">
        <v>3700305</v>
      </c>
      <c r="I40" s="79">
        <v>13.0113154061</v>
      </c>
      <c r="J40" s="79">
        <v>59.193913733800002</v>
      </c>
      <c r="K40" s="79">
        <v>27.794770860100002</v>
      </c>
      <c r="L40" s="21"/>
    </row>
    <row r="41" spans="2:12" ht="17.25" customHeight="1" x14ac:dyDescent="0.2">
      <c r="B41" s="1" t="s">
        <v>136</v>
      </c>
      <c r="C41" s="30" t="s">
        <v>115</v>
      </c>
      <c r="D41" s="64">
        <v>5172.4799999999996</v>
      </c>
      <c r="E41" s="320">
        <v>931.96</v>
      </c>
      <c r="F41" s="31">
        <v>3063833</v>
      </c>
      <c r="G41" s="94">
        <v>2.4424072721979297</v>
      </c>
      <c r="H41" s="11">
        <v>7483128</v>
      </c>
      <c r="I41" s="79">
        <v>13.8143559969</v>
      </c>
      <c r="J41" s="79">
        <v>62.397824249599999</v>
      </c>
      <c r="K41" s="79">
        <v>23.787819753499999</v>
      </c>
      <c r="L41" s="21"/>
    </row>
    <row r="42" spans="2:12" ht="17.25" customHeight="1" x14ac:dyDescent="0.2">
      <c r="B42" s="1" t="s">
        <v>137</v>
      </c>
      <c r="C42" s="30" t="s">
        <v>115</v>
      </c>
      <c r="D42" s="64">
        <v>5774.4</v>
      </c>
      <c r="E42" s="320">
        <v>189.52</v>
      </c>
      <c r="F42" s="31">
        <v>720292</v>
      </c>
      <c r="G42" s="94">
        <v>2.5210123116735992</v>
      </c>
      <c r="H42" s="11">
        <v>1815865</v>
      </c>
      <c r="I42" s="79">
        <v>13.0014341803</v>
      </c>
      <c r="J42" s="79">
        <v>59.102980377999998</v>
      </c>
      <c r="K42" s="79">
        <v>27.8955854417</v>
      </c>
      <c r="L42" s="21"/>
    </row>
    <row r="43" spans="2:12" ht="17.25" customHeight="1" x14ac:dyDescent="0.2">
      <c r="B43" s="1"/>
      <c r="C43" s="30"/>
      <c r="E43" s="320"/>
      <c r="F43" s="31"/>
      <c r="G43" s="94"/>
      <c r="L43" s="21"/>
    </row>
    <row r="44" spans="2:12" ht="17.25" customHeight="1" x14ac:dyDescent="0.2">
      <c r="B44" s="1" t="s">
        <v>138</v>
      </c>
      <c r="C44" s="30" t="s">
        <v>115</v>
      </c>
      <c r="D44" s="64">
        <v>4017.38</v>
      </c>
      <c r="E44" s="320">
        <v>113.88</v>
      </c>
      <c r="F44" s="31">
        <v>537550</v>
      </c>
      <c r="G44" s="94">
        <v>2.6284364245186493</v>
      </c>
      <c r="H44" s="11">
        <v>1412916</v>
      </c>
      <c r="I44" s="79">
        <v>14.542041832800001</v>
      </c>
      <c r="J44" s="79">
        <v>61.307447140800001</v>
      </c>
      <c r="K44" s="79">
        <v>24.1505110264</v>
      </c>
      <c r="L44" s="21"/>
    </row>
    <row r="45" spans="2:12" ht="17.25" customHeight="1" x14ac:dyDescent="0.2">
      <c r="B45" s="1" t="s">
        <v>139</v>
      </c>
      <c r="C45" s="40"/>
      <c r="D45" s="64">
        <v>4612.1899999999996</v>
      </c>
      <c r="E45" s="320">
        <v>263.33999999999997</v>
      </c>
      <c r="F45" s="31">
        <v>1152902</v>
      </c>
      <c r="G45" s="94">
        <v>2.264158618859192</v>
      </c>
      <c r="H45" s="11">
        <v>2610353</v>
      </c>
      <c r="I45" s="79">
        <v>12.275615265000001</v>
      </c>
      <c r="J45" s="79">
        <v>60.2129594321</v>
      </c>
      <c r="K45" s="79">
        <v>27.511425302900001</v>
      </c>
      <c r="L45" s="21"/>
    </row>
    <row r="46" spans="2:12" ht="17.25" customHeight="1" x14ac:dyDescent="0.2">
      <c r="B46" s="1" t="s">
        <v>140</v>
      </c>
      <c r="C46" s="40"/>
      <c r="D46" s="64">
        <v>1905.14</v>
      </c>
      <c r="E46" s="320">
        <v>906.48</v>
      </c>
      <c r="F46" s="31">
        <v>3923887</v>
      </c>
      <c r="G46" s="94">
        <v>2.2527328131518569</v>
      </c>
      <c r="H46" s="11">
        <v>8839469</v>
      </c>
      <c r="I46" s="79">
        <v>12.545619584500001</v>
      </c>
      <c r="J46" s="79">
        <v>61.306087886900002</v>
      </c>
      <c r="K46" s="79">
        <v>26.148292528599999</v>
      </c>
      <c r="L46" s="21"/>
    </row>
    <row r="47" spans="2:12" ht="17.25" customHeight="1" x14ac:dyDescent="0.2">
      <c r="B47" s="1" t="s">
        <v>141</v>
      </c>
      <c r="C47" s="40"/>
      <c r="D47" s="64">
        <v>8400.9599999999991</v>
      </c>
      <c r="E47" s="320">
        <v>583.61</v>
      </c>
      <c r="F47" s="34">
        <v>2315200</v>
      </c>
      <c r="G47" s="94">
        <v>2.3906357982031792</v>
      </c>
      <c r="H47" s="11">
        <v>5534800</v>
      </c>
      <c r="I47" s="79">
        <v>12.9256907775</v>
      </c>
      <c r="J47" s="79">
        <v>59.9812497566</v>
      </c>
      <c r="K47" s="79">
        <v>27.093059465900001</v>
      </c>
      <c r="L47" s="21"/>
    </row>
    <row r="48" spans="2:12" ht="17.25" customHeight="1" x14ac:dyDescent="0.2">
      <c r="B48" s="1" t="s">
        <v>142</v>
      </c>
      <c r="C48" s="40"/>
      <c r="D48" s="64">
        <v>3690.94</v>
      </c>
      <c r="E48" s="320">
        <v>140.19</v>
      </c>
      <c r="F48" s="31">
        <v>530221</v>
      </c>
      <c r="G48" s="94">
        <v>2.5731081945075731</v>
      </c>
      <c r="H48" s="11">
        <v>1364316</v>
      </c>
      <c r="I48" s="79">
        <v>12.4780671956</v>
      </c>
      <c r="J48" s="79">
        <v>58.823633667499998</v>
      </c>
      <c r="K48" s="79">
        <v>28.698299136900001</v>
      </c>
      <c r="L48" s="21"/>
    </row>
    <row r="49" spans="2:12" ht="17.25" customHeight="1" x14ac:dyDescent="0.2">
      <c r="B49" s="1" t="s">
        <v>73</v>
      </c>
      <c r="C49" s="33"/>
      <c r="D49" s="65">
        <v>4724.6899999999996</v>
      </c>
      <c r="E49" s="320">
        <v>85.88</v>
      </c>
      <c r="F49" s="31">
        <v>392332</v>
      </c>
      <c r="G49" s="99">
        <v>2.4560295871863627</v>
      </c>
      <c r="H49" s="11">
        <v>963579</v>
      </c>
      <c r="I49" s="79">
        <v>12.1397807973</v>
      </c>
      <c r="J49" s="79">
        <v>56.967557590200002</v>
      </c>
      <c r="K49" s="79">
        <v>30.892661612400001</v>
      </c>
      <c r="L49" s="29"/>
    </row>
    <row r="50" spans="2:12" ht="17.25" customHeight="1" x14ac:dyDescent="0.2">
      <c r="B50" s="1"/>
      <c r="C50" s="33"/>
      <c r="D50" s="65"/>
      <c r="E50" s="320"/>
      <c r="F50" s="31"/>
      <c r="G50" s="99"/>
      <c r="L50" s="29"/>
    </row>
    <row r="51" spans="2:12" ht="17.25" customHeight="1" x14ac:dyDescent="0.2">
      <c r="B51" s="1" t="s">
        <v>144</v>
      </c>
      <c r="C51" s="40"/>
      <c r="D51" s="64">
        <v>3507.05</v>
      </c>
      <c r="E51" s="320">
        <v>49.28</v>
      </c>
      <c r="F51" s="31">
        <v>216894</v>
      </c>
      <c r="G51" s="94">
        <v>2.6438767324130681</v>
      </c>
      <c r="H51" s="11">
        <v>573441</v>
      </c>
      <c r="I51" s="79">
        <v>12.9481371622</v>
      </c>
      <c r="J51" s="79">
        <v>57.338537072199998</v>
      </c>
      <c r="K51" s="79">
        <v>29.713325765499999</v>
      </c>
      <c r="L51" s="21"/>
    </row>
    <row r="52" spans="2:12" ht="17.25" customHeight="1" x14ac:dyDescent="0.2">
      <c r="B52" s="1" t="s">
        <v>145</v>
      </c>
      <c r="C52" s="40"/>
      <c r="D52" s="64">
        <v>6708.24</v>
      </c>
      <c r="E52" s="320">
        <v>38.61</v>
      </c>
      <c r="F52" s="31">
        <v>265008</v>
      </c>
      <c r="G52" s="94">
        <v>2.6201171285395159</v>
      </c>
      <c r="H52" s="11">
        <v>694352</v>
      </c>
      <c r="I52" s="79">
        <v>12.5522731814</v>
      </c>
      <c r="J52" s="79">
        <v>54.971914332499999</v>
      </c>
      <c r="K52" s="79">
        <v>32.475812486099997</v>
      </c>
      <c r="L52" s="21"/>
    </row>
    <row r="53" spans="2:12" ht="17.25" customHeight="1" x14ac:dyDescent="0.2">
      <c r="B53" s="1" t="s">
        <v>146</v>
      </c>
      <c r="C53" s="30" t="s">
        <v>115</v>
      </c>
      <c r="D53" s="64">
        <v>7114.5</v>
      </c>
      <c r="E53" s="320">
        <v>202.23</v>
      </c>
      <c r="F53" s="31">
        <v>772977</v>
      </c>
      <c r="G53" s="94">
        <v>2.4858760351213554</v>
      </c>
      <c r="H53" s="11">
        <v>1921525</v>
      </c>
      <c r="I53" s="79">
        <v>13.1373793925</v>
      </c>
      <c r="J53" s="79">
        <v>58.197917649300003</v>
      </c>
      <c r="K53" s="79">
        <v>28.664702958199999</v>
      </c>
      <c r="L53" s="21"/>
    </row>
    <row r="54" spans="2:12" ht="17.25" customHeight="1" x14ac:dyDescent="0.2">
      <c r="B54" s="1" t="s">
        <v>147</v>
      </c>
      <c r="C54" s="40"/>
      <c r="D54" s="64">
        <v>8479.4500000000007</v>
      </c>
      <c r="E54" s="320">
        <v>302.52</v>
      </c>
      <c r="F54" s="31">
        <v>1211425</v>
      </c>
      <c r="G54" s="94">
        <v>2.3476401758259899</v>
      </c>
      <c r="H54" s="11">
        <v>2843990</v>
      </c>
      <c r="I54" s="79">
        <v>13.363305285899999</v>
      </c>
      <c r="J54" s="79">
        <v>59.104496077299999</v>
      </c>
      <c r="K54" s="79">
        <v>27.5321986368</v>
      </c>
      <c r="L54" s="21"/>
    </row>
    <row r="55" spans="2:12" ht="17.25" customHeight="1" x14ac:dyDescent="0.2">
      <c r="B55" s="1" t="s">
        <v>148</v>
      </c>
      <c r="C55" s="40"/>
      <c r="D55" s="64">
        <v>6112.3</v>
      </c>
      <c r="E55" s="320">
        <v>210.27</v>
      </c>
      <c r="F55" s="31">
        <v>598834</v>
      </c>
      <c r="G55" s="94">
        <v>2.345773620068333</v>
      </c>
      <c r="H55" s="11">
        <v>1404729</v>
      </c>
      <c r="I55" s="79">
        <v>12.176487523600001</v>
      </c>
      <c r="J55" s="79">
        <v>55.7489218041</v>
      </c>
      <c r="K55" s="79">
        <v>32.074590672299998</v>
      </c>
      <c r="L55" s="21"/>
    </row>
    <row r="56" spans="2:12" ht="17.25" customHeight="1" x14ac:dyDescent="0.2">
      <c r="B56" s="1"/>
      <c r="C56" s="40"/>
      <c r="D56" s="64"/>
      <c r="E56" s="320"/>
      <c r="F56" s="31"/>
      <c r="G56" s="94"/>
      <c r="L56" s="21"/>
    </row>
    <row r="57" spans="2:12" ht="17.25" customHeight="1" x14ac:dyDescent="0.2">
      <c r="B57" s="1" t="s">
        <v>149</v>
      </c>
      <c r="C57" s="40"/>
      <c r="D57" s="64">
        <v>4146.6499999999996</v>
      </c>
      <c r="E57" s="320">
        <v>55.12</v>
      </c>
      <c r="F57" s="31">
        <v>305754</v>
      </c>
      <c r="G57" s="94">
        <v>2.4717027414195725</v>
      </c>
      <c r="H57" s="11">
        <v>755733</v>
      </c>
      <c r="I57" s="79">
        <v>11.6661729242</v>
      </c>
      <c r="J57" s="79">
        <v>57.3803322507</v>
      </c>
      <c r="K57" s="79">
        <v>30.953494825100002</v>
      </c>
      <c r="L57" s="21"/>
    </row>
    <row r="58" spans="2:12" ht="17.25" customHeight="1" x14ac:dyDescent="0.2">
      <c r="B58" s="1" t="s">
        <v>150</v>
      </c>
      <c r="C58" s="30" t="s">
        <v>115</v>
      </c>
      <c r="D58" s="64">
        <v>1876.72</v>
      </c>
      <c r="E58" s="320">
        <v>76.84</v>
      </c>
      <c r="F58" s="31">
        <v>398551</v>
      </c>
      <c r="G58" s="94">
        <v>2.4495309257786331</v>
      </c>
      <c r="H58" s="11">
        <v>976263</v>
      </c>
      <c r="I58" s="79">
        <v>12.789190183800001</v>
      </c>
      <c r="J58" s="79">
        <v>57.2780575118</v>
      </c>
      <c r="K58" s="79">
        <v>29.932752304299999</v>
      </c>
      <c r="L58" s="21"/>
    </row>
    <row r="59" spans="2:12" ht="17.25" customHeight="1" x14ac:dyDescent="0.2">
      <c r="B59" s="1" t="s">
        <v>151</v>
      </c>
      <c r="C59" s="40"/>
      <c r="D59" s="64">
        <v>5676.11</v>
      </c>
      <c r="E59" s="320">
        <v>152.71</v>
      </c>
      <c r="F59" s="31">
        <v>591972</v>
      </c>
      <c r="G59" s="94">
        <v>2.3400802740670166</v>
      </c>
      <c r="H59" s="11">
        <v>1385262</v>
      </c>
      <c r="I59" s="79">
        <v>12.412590364</v>
      </c>
      <c r="J59" s="79">
        <v>56.966163561999998</v>
      </c>
      <c r="K59" s="79">
        <v>30.621246073999998</v>
      </c>
      <c r="L59" s="21"/>
    </row>
    <row r="60" spans="2:12" ht="17.25" customHeight="1" x14ac:dyDescent="0.2">
      <c r="B60" s="1" t="s">
        <v>152</v>
      </c>
      <c r="C60" s="40"/>
      <c r="D60" s="64">
        <v>7103.93</v>
      </c>
      <c r="E60" s="320">
        <v>54.26</v>
      </c>
      <c r="F60" s="31">
        <v>319011</v>
      </c>
      <c r="G60" s="94">
        <v>2.2829181438884554</v>
      </c>
      <c r="H60" s="11">
        <v>728276</v>
      </c>
      <c r="I60" s="79">
        <v>11.626317912199999</v>
      </c>
      <c r="J60" s="79">
        <v>55.523831567800002</v>
      </c>
      <c r="K60" s="79">
        <v>32.849850519999997</v>
      </c>
      <c r="L60" s="21"/>
    </row>
    <row r="61" spans="2:12" ht="17.25" customHeight="1" x14ac:dyDescent="0.2">
      <c r="B61" s="1"/>
      <c r="C61" s="40"/>
      <c r="E61" s="320"/>
      <c r="F61" s="31"/>
      <c r="G61" s="94"/>
      <c r="H61" s="11"/>
      <c r="L61" s="21"/>
    </row>
    <row r="62" spans="2:12" ht="17.25" customHeight="1" x14ac:dyDescent="0.2">
      <c r="B62" s="1" t="s">
        <v>153</v>
      </c>
      <c r="C62" s="30" t="s">
        <v>115</v>
      </c>
      <c r="D62" s="64">
        <v>4986.3999999999996</v>
      </c>
      <c r="E62" s="320">
        <v>566.59</v>
      </c>
      <c r="F62" s="31">
        <v>2201037</v>
      </c>
      <c r="G62" s="94">
        <v>2.3177965658914412</v>
      </c>
      <c r="H62" s="11">
        <v>5101556</v>
      </c>
      <c r="I62" s="79">
        <v>13.4171478789</v>
      </c>
      <c r="J62" s="79">
        <v>60.687813277499998</v>
      </c>
      <c r="K62" s="79">
        <v>25.895038843599998</v>
      </c>
      <c r="L62" s="21"/>
    </row>
    <row r="63" spans="2:12" ht="17.25" customHeight="1" x14ac:dyDescent="0.2">
      <c r="B63" s="1" t="s">
        <v>154</v>
      </c>
      <c r="C63" s="40"/>
      <c r="D63" s="64">
        <v>2440.6799999999998</v>
      </c>
      <c r="E63" s="320">
        <v>56.79</v>
      </c>
      <c r="F63" s="31">
        <v>302109</v>
      </c>
      <c r="G63" s="94">
        <v>2.756726876723302</v>
      </c>
      <c r="H63" s="11">
        <v>832832</v>
      </c>
      <c r="I63" s="79">
        <v>14.0163384335</v>
      </c>
      <c r="J63" s="79">
        <v>58.3021113466</v>
      </c>
      <c r="K63" s="79">
        <v>27.6815502199</v>
      </c>
      <c r="L63" s="21"/>
    </row>
    <row r="64" spans="2:12" ht="17.25" customHeight="1" x14ac:dyDescent="0.2">
      <c r="B64" s="1" t="s">
        <v>155</v>
      </c>
      <c r="C64" s="40"/>
      <c r="D64" s="64">
        <v>4132.09</v>
      </c>
      <c r="E64" s="320">
        <v>121.05</v>
      </c>
      <c r="F64" s="31">
        <v>560720</v>
      </c>
      <c r="G64" s="94">
        <v>2.4561046511627906</v>
      </c>
      <c r="H64" s="11">
        <v>1377187</v>
      </c>
      <c r="I64" s="79">
        <v>12.9881282413</v>
      </c>
      <c r="J64" s="79">
        <v>57.410303486899998</v>
      </c>
      <c r="K64" s="79">
        <v>29.601568271800001</v>
      </c>
      <c r="L64" s="21"/>
    </row>
    <row r="65" spans="1:12" ht="17.25" customHeight="1" x14ac:dyDescent="0.2">
      <c r="B65" s="1" t="s">
        <v>156</v>
      </c>
      <c r="C65" s="30" t="s">
        <v>115</v>
      </c>
      <c r="D65" s="64">
        <v>7409.35</v>
      </c>
      <c r="E65" s="320">
        <v>156.1</v>
      </c>
      <c r="F65" s="31">
        <v>704730</v>
      </c>
      <c r="G65" s="94">
        <v>2.5345451449491296</v>
      </c>
      <c r="H65" s="11">
        <v>1786170</v>
      </c>
      <c r="I65" s="79">
        <v>13.571191822899999</v>
      </c>
      <c r="J65" s="79">
        <v>57.6460664325</v>
      </c>
      <c r="K65" s="79">
        <v>28.782741744599999</v>
      </c>
      <c r="L65" s="21"/>
    </row>
    <row r="66" spans="1:12" ht="17.25" customHeight="1" x14ac:dyDescent="0.2">
      <c r="B66" s="1"/>
      <c r="C66" s="30"/>
      <c r="E66" s="320"/>
      <c r="F66" s="31"/>
      <c r="G66" s="94"/>
      <c r="H66" s="11"/>
      <c r="I66" s="79"/>
      <c r="J66" s="79"/>
      <c r="K66" s="79"/>
      <c r="L66" s="21"/>
    </row>
    <row r="67" spans="1:12" ht="17.25" customHeight="1" x14ac:dyDescent="0.2">
      <c r="B67" s="1" t="s">
        <v>157</v>
      </c>
      <c r="C67" s="30" t="s">
        <v>115</v>
      </c>
      <c r="D67" s="64">
        <v>6340.71</v>
      </c>
      <c r="E67" s="320">
        <v>117.73</v>
      </c>
      <c r="F67" s="31">
        <v>486535</v>
      </c>
      <c r="G67" s="94">
        <v>2.3972334981039389</v>
      </c>
      <c r="H67" s="11">
        <v>1166338</v>
      </c>
      <c r="I67" s="79">
        <v>12.6728623152</v>
      </c>
      <c r="J67" s="79">
        <v>56.881644763799997</v>
      </c>
      <c r="K67" s="79">
        <v>30.445492921100001</v>
      </c>
      <c r="L67" s="21"/>
    </row>
    <row r="68" spans="1:12" ht="17.25" customHeight="1" x14ac:dyDescent="0.2">
      <c r="B68" s="1" t="s">
        <v>158</v>
      </c>
      <c r="C68" s="30" t="s">
        <v>115</v>
      </c>
      <c r="D68" s="64">
        <v>7735.31</v>
      </c>
      <c r="E68" s="320">
        <v>110.84</v>
      </c>
      <c r="F68" s="31">
        <v>462858</v>
      </c>
      <c r="G68" s="94">
        <v>2.3853298419817741</v>
      </c>
      <c r="H68" s="11">
        <v>1104069</v>
      </c>
      <c r="I68" s="79">
        <v>13.6612465951</v>
      </c>
      <c r="J68" s="79">
        <v>56.846740149799999</v>
      </c>
      <c r="K68" s="79">
        <v>29.492013255100002</v>
      </c>
      <c r="L68" s="21"/>
    </row>
    <row r="69" spans="1:12" ht="17.25" customHeight="1" x14ac:dyDescent="0.2">
      <c r="B69" s="1" t="s">
        <v>159</v>
      </c>
      <c r="C69" s="30" t="s">
        <v>115</v>
      </c>
      <c r="D69" s="64">
        <v>9186.94</v>
      </c>
      <c r="E69" s="320">
        <v>123.61</v>
      </c>
      <c r="F69" s="31">
        <v>724690</v>
      </c>
      <c r="G69" s="94">
        <v>2.2743200540920947</v>
      </c>
      <c r="H69" s="11">
        <v>1648177</v>
      </c>
      <c r="I69" s="79">
        <v>13.540987447899999</v>
      </c>
      <c r="J69" s="79">
        <v>57.031865801599999</v>
      </c>
      <c r="K69" s="79">
        <v>29.4271467505</v>
      </c>
      <c r="L69" s="21"/>
    </row>
    <row r="70" spans="1:12" ht="17.25" customHeight="1" x14ac:dyDescent="0.2">
      <c r="B70" s="88" t="s">
        <v>160</v>
      </c>
      <c r="C70" s="103"/>
      <c r="D70" s="143">
        <v>2281.12</v>
      </c>
      <c r="E70" s="320">
        <v>134.19</v>
      </c>
      <c r="F70" s="37">
        <v>560424</v>
      </c>
      <c r="G70" s="145">
        <v>2.5580025123834811</v>
      </c>
      <c r="H70" s="11">
        <v>1433566</v>
      </c>
      <c r="I70" s="79">
        <v>17.4377068561</v>
      </c>
      <c r="J70" s="79">
        <v>62.9286312861</v>
      </c>
      <c r="K70" s="79">
        <v>19.6336618578</v>
      </c>
      <c r="L70" s="21"/>
    </row>
    <row r="71" spans="1:12" ht="17.25" customHeight="1" x14ac:dyDescent="0.2">
      <c r="B71" s="148"/>
      <c r="C71" s="40"/>
      <c r="D71" s="143"/>
      <c r="E71" s="144"/>
      <c r="F71" s="37"/>
      <c r="G71" s="145"/>
      <c r="H71" s="11"/>
      <c r="I71" s="79"/>
      <c r="J71" s="79"/>
      <c r="K71" s="71"/>
      <c r="L71" s="21"/>
    </row>
    <row r="72" spans="1:12" ht="16.5" customHeight="1" x14ac:dyDescent="0.15">
      <c r="B72" s="321" t="s">
        <v>192</v>
      </c>
      <c r="C72" s="323" t="s">
        <v>274</v>
      </c>
      <c r="D72" s="324"/>
      <c r="E72" s="338" t="s">
        <v>304</v>
      </c>
      <c r="F72" s="339"/>
      <c r="G72" s="339"/>
      <c r="H72" s="339"/>
      <c r="I72" s="339"/>
      <c r="J72" s="339"/>
      <c r="K72" s="339"/>
    </row>
    <row r="73" spans="1:12" ht="16.5" customHeight="1" thickBot="1" x14ac:dyDescent="0.2">
      <c r="B73" s="322"/>
      <c r="C73" s="325"/>
      <c r="D73" s="326"/>
      <c r="E73" s="340"/>
      <c r="F73" s="341"/>
      <c r="G73" s="341"/>
      <c r="H73" s="341"/>
      <c r="I73" s="341"/>
      <c r="J73" s="341"/>
      <c r="K73" s="341"/>
    </row>
    <row r="74" spans="1:12" ht="17.25" customHeight="1" x14ac:dyDescent="0.15">
      <c r="A74" s="19"/>
      <c r="C74" t="s">
        <v>273</v>
      </c>
      <c r="D74" s="180"/>
    </row>
    <row r="75" spans="1:12" ht="17.25" customHeight="1" x14ac:dyDescent="0.15">
      <c r="B75" s="244"/>
      <c r="C75" s="180"/>
      <c r="D75" s="180"/>
      <c r="E75" s="181"/>
    </row>
  </sheetData>
  <mergeCells count="9">
    <mergeCell ref="B72:B73"/>
    <mergeCell ref="C72:D73"/>
    <mergeCell ref="B6:K6"/>
    <mergeCell ref="I8:K8"/>
    <mergeCell ref="C10:D10"/>
    <mergeCell ref="C11:D11"/>
    <mergeCell ref="C9:D9"/>
    <mergeCell ref="E11:K11"/>
    <mergeCell ref="E72:K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view="pageBreakPreview" zoomScale="75" zoomScaleNormal="75" zoomScaleSheetLayoutView="75" workbookViewId="0">
      <selection activeCell="G17" sqref="G1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4" width="15.625" style="169" customWidth="1"/>
    <col min="5" max="10" width="15.625" customWidth="1"/>
    <col min="11" max="12" width="19.625" customWidth="1"/>
  </cols>
  <sheetData>
    <row r="2" spans="2:10" ht="17.25" customHeight="1" x14ac:dyDescent="0.15">
      <c r="B2" s="227"/>
    </row>
    <row r="4" spans="2:10" ht="17.25" customHeight="1" x14ac:dyDescent="0.15">
      <c r="C4" s="294"/>
      <c r="D4" s="294"/>
    </row>
    <row r="6" spans="2:10" ht="24" customHeight="1" x14ac:dyDescent="0.25">
      <c r="B6" s="327" t="s">
        <v>244</v>
      </c>
      <c r="C6" s="327"/>
      <c r="D6" s="327"/>
      <c r="E6" s="327"/>
      <c r="F6" s="327"/>
      <c r="G6" s="327"/>
      <c r="H6" s="327"/>
      <c r="I6" s="327"/>
      <c r="J6" s="327"/>
    </row>
    <row r="7" spans="2:10" ht="17.25" customHeight="1" thickBot="1" x14ac:dyDescent="0.2">
      <c r="B7" s="228"/>
      <c r="C7" s="168"/>
      <c r="D7" s="168"/>
      <c r="E7" s="45"/>
      <c r="F7" s="45"/>
      <c r="G7" s="45"/>
      <c r="H7" s="45"/>
      <c r="I7" s="45"/>
      <c r="J7" s="45"/>
    </row>
    <row r="8" spans="2:10" ht="17.25" customHeight="1" x14ac:dyDescent="0.2">
      <c r="B8" s="229"/>
      <c r="C8" s="426" t="s">
        <v>209</v>
      </c>
      <c r="D8" s="427"/>
      <c r="E8" s="4"/>
      <c r="F8" s="47"/>
      <c r="G8" s="58" t="s">
        <v>51</v>
      </c>
      <c r="H8" s="47"/>
      <c r="I8" s="47"/>
      <c r="J8" s="47"/>
    </row>
    <row r="9" spans="2:10" ht="17.25" customHeight="1" x14ac:dyDescent="0.2">
      <c r="B9" s="230"/>
      <c r="C9" s="428" t="s">
        <v>208</v>
      </c>
      <c r="D9" s="195" t="s">
        <v>61</v>
      </c>
      <c r="E9" s="193"/>
      <c r="F9" s="128"/>
      <c r="G9" s="273"/>
      <c r="H9" s="3"/>
      <c r="I9" s="3"/>
      <c r="J9" s="3"/>
    </row>
    <row r="10" spans="2:10" ht="17.25" customHeight="1" x14ac:dyDescent="0.2">
      <c r="B10" s="231"/>
      <c r="C10" s="429"/>
      <c r="D10" s="172" t="s">
        <v>62</v>
      </c>
      <c r="E10" s="276" t="s">
        <v>52</v>
      </c>
      <c r="F10" s="276" t="s">
        <v>53</v>
      </c>
      <c r="G10" s="276" t="s">
        <v>54</v>
      </c>
      <c r="H10" s="261" t="s">
        <v>213</v>
      </c>
      <c r="I10" s="276" t="s">
        <v>55</v>
      </c>
      <c r="J10" s="276" t="s">
        <v>245</v>
      </c>
    </row>
    <row r="11" spans="2:10" ht="17.25" customHeight="1" x14ac:dyDescent="0.2">
      <c r="B11" s="277" t="s">
        <v>109</v>
      </c>
      <c r="C11" s="366" t="s">
        <v>293</v>
      </c>
      <c r="D11" s="367"/>
      <c r="E11" s="332" t="s">
        <v>303</v>
      </c>
      <c r="F11" s="366"/>
      <c r="G11" s="366"/>
      <c r="H11" s="366"/>
      <c r="I11" s="366"/>
      <c r="J11" s="366"/>
    </row>
    <row r="12" spans="2:10" ht="17.25" customHeight="1" x14ac:dyDescent="0.2">
      <c r="B12" s="223"/>
      <c r="C12" s="192" t="s">
        <v>63</v>
      </c>
      <c r="D12" s="192" t="s">
        <v>63</v>
      </c>
      <c r="E12" s="129" t="s">
        <v>93</v>
      </c>
      <c r="F12" s="6" t="s">
        <v>93</v>
      </c>
      <c r="G12" s="6" t="s">
        <v>93</v>
      </c>
      <c r="H12" s="6" t="s">
        <v>93</v>
      </c>
      <c r="I12" s="6" t="s">
        <v>93</v>
      </c>
      <c r="J12" s="6" t="s">
        <v>93</v>
      </c>
    </row>
    <row r="13" spans="2:10" s="10" customFormat="1" ht="17.25" customHeight="1" x14ac:dyDescent="0.2">
      <c r="B13" s="183" t="s">
        <v>112</v>
      </c>
      <c r="C13" s="209">
        <v>80900730</v>
      </c>
      <c r="D13" s="209">
        <v>60831892</v>
      </c>
      <c r="E13" s="209">
        <v>6543104</v>
      </c>
      <c r="F13" s="32">
        <v>3465215</v>
      </c>
      <c r="G13" s="32">
        <v>3319114</v>
      </c>
      <c r="H13" s="154">
        <v>57611</v>
      </c>
      <c r="I13" s="32">
        <v>132681</v>
      </c>
      <c r="J13" s="32">
        <v>2860210</v>
      </c>
    </row>
    <row r="14" spans="2:10" s="10" customFormat="1" ht="17.25" customHeight="1" x14ac:dyDescent="0.2">
      <c r="B14" s="78"/>
      <c r="C14" s="210"/>
      <c r="D14" s="209"/>
      <c r="E14" s="125"/>
      <c r="F14" s="32"/>
      <c r="G14" s="32"/>
      <c r="H14" s="154"/>
      <c r="I14" s="32"/>
      <c r="J14" s="32"/>
    </row>
    <row r="15" spans="2:10" s="10" customFormat="1" ht="17.25" customHeight="1" x14ac:dyDescent="0.2">
      <c r="B15" s="78" t="s">
        <v>113</v>
      </c>
      <c r="C15" s="209">
        <v>3727506</v>
      </c>
      <c r="D15" s="209">
        <v>2780609</v>
      </c>
      <c r="E15" s="209">
        <v>252482</v>
      </c>
      <c r="F15" s="209">
        <v>135857</v>
      </c>
      <c r="G15" s="209">
        <v>131682</v>
      </c>
      <c r="H15" s="209">
        <v>3811</v>
      </c>
      <c r="I15" s="209">
        <v>5380</v>
      </c>
      <c r="J15" s="209">
        <v>88186</v>
      </c>
    </row>
    <row r="16" spans="2:10" s="10" customFormat="1" ht="17.25" customHeight="1" x14ac:dyDescent="0.2">
      <c r="B16" s="78" t="s">
        <v>114</v>
      </c>
      <c r="C16" s="209">
        <v>1003165</v>
      </c>
      <c r="D16" s="209">
        <v>723650</v>
      </c>
      <c r="E16" s="209">
        <v>62719</v>
      </c>
      <c r="F16" s="209">
        <v>36719</v>
      </c>
      <c r="G16" s="209">
        <v>37409</v>
      </c>
      <c r="H16" s="209">
        <v>909</v>
      </c>
      <c r="I16" s="209">
        <v>1651</v>
      </c>
      <c r="J16" s="209">
        <v>15865</v>
      </c>
    </row>
    <row r="17" spans="2:10" s="10" customFormat="1" ht="17.25" customHeight="1" x14ac:dyDescent="0.2">
      <c r="B17" s="78" t="s">
        <v>116</v>
      </c>
      <c r="C17" s="209">
        <v>1024398</v>
      </c>
      <c r="D17" s="209">
        <v>733096</v>
      </c>
      <c r="E17" s="209">
        <v>63101</v>
      </c>
      <c r="F17" s="209">
        <v>35404</v>
      </c>
      <c r="G17" s="209">
        <v>35313</v>
      </c>
      <c r="H17" s="209">
        <v>858</v>
      </c>
      <c r="I17" s="209">
        <v>1160</v>
      </c>
      <c r="J17" s="209">
        <v>12991</v>
      </c>
    </row>
    <row r="18" spans="2:10" s="10" customFormat="1" ht="17.25" customHeight="1" x14ac:dyDescent="0.2">
      <c r="B18" s="78" t="s">
        <v>117</v>
      </c>
      <c r="C18" s="209">
        <v>1688159</v>
      </c>
      <c r="D18" s="209">
        <v>1275753</v>
      </c>
      <c r="E18" s="209">
        <v>119806</v>
      </c>
      <c r="F18" s="209">
        <v>63782</v>
      </c>
      <c r="G18" s="209">
        <v>61366</v>
      </c>
      <c r="H18" s="209">
        <v>1595</v>
      </c>
      <c r="I18" s="209">
        <v>2276</v>
      </c>
      <c r="J18" s="209">
        <v>55955</v>
      </c>
    </row>
    <row r="19" spans="2:10" s="10" customFormat="1" ht="17.25" customHeight="1" x14ac:dyDescent="0.2">
      <c r="B19" s="78" t="s">
        <v>118</v>
      </c>
      <c r="C19" s="209">
        <v>818064</v>
      </c>
      <c r="D19" s="209">
        <v>592261</v>
      </c>
      <c r="E19" s="209">
        <v>45882</v>
      </c>
      <c r="F19" s="209">
        <v>25486</v>
      </c>
      <c r="G19" s="209">
        <v>26299</v>
      </c>
      <c r="H19" s="209">
        <v>862</v>
      </c>
      <c r="I19" s="209">
        <v>770</v>
      </c>
      <c r="J19" s="209">
        <v>10122</v>
      </c>
    </row>
    <row r="20" spans="2:10" s="10" customFormat="1" ht="17.25" customHeight="1" x14ac:dyDescent="0.2">
      <c r="B20" s="78"/>
      <c r="C20" s="209"/>
      <c r="D20" s="210"/>
      <c r="E20" s="210"/>
      <c r="F20" s="210"/>
      <c r="G20" s="210"/>
      <c r="H20" s="210"/>
      <c r="I20" s="210"/>
      <c r="J20" s="210"/>
    </row>
    <row r="21" spans="2:10" s="10" customFormat="1" ht="17.25" customHeight="1" x14ac:dyDescent="0.2">
      <c r="B21" s="78" t="s">
        <v>119</v>
      </c>
      <c r="C21" s="209">
        <v>933699</v>
      </c>
      <c r="D21" s="209">
        <v>690177</v>
      </c>
      <c r="E21" s="209">
        <v>56574</v>
      </c>
      <c r="F21" s="209">
        <v>31529</v>
      </c>
      <c r="G21" s="209">
        <v>31225</v>
      </c>
      <c r="H21" s="209">
        <v>856</v>
      </c>
      <c r="I21" s="209">
        <v>1276</v>
      </c>
      <c r="J21" s="209">
        <v>12894</v>
      </c>
    </row>
    <row r="22" spans="2:10" s="10" customFormat="1" ht="17.25" customHeight="1" x14ac:dyDescent="0.2">
      <c r="B22" s="78" t="s">
        <v>120</v>
      </c>
      <c r="C22" s="209">
        <v>1656230</v>
      </c>
      <c r="D22" s="209">
        <v>1213664</v>
      </c>
      <c r="E22" s="209">
        <v>95952</v>
      </c>
      <c r="F22" s="209">
        <v>54857</v>
      </c>
      <c r="G22" s="209">
        <v>53874</v>
      </c>
      <c r="H22" s="209">
        <v>1094</v>
      </c>
      <c r="I22" s="209">
        <v>1768</v>
      </c>
      <c r="J22" s="209">
        <v>15073</v>
      </c>
    </row>
    <row r="23" spans="2:10" s="10" customFormat="1" ht="17.25" customHeight="1" x14ac:dyDescent="0.2">
      <c r="B23" s="78" t="s">
        <v>121</v>
      </c>
      <c r="C23" s="209">
        <v>2574594</v>
      </c>
      <c r="D23" s="209">
        <v>1942969</v>
      </c>
      <c r="E23" s="209">
        <v>153843</v>
      </c>
      <c r="F23" s="209">
        <v>82599</v>
      </c>
      <c r="G23" s="209">
        <v>79077</v>
      </c>
      <c r="H23" s="209">
        <v>1124</v>
      </c>
      <c r="I23" s="209">
        <v>882</v>
      </c>
      <c r="J23" s="209">
        <v>38421</v>
      </c>
    </row>
    <row r="24" spans="2:10" s="10" customFormat="1" ht="17.25" customHeight="1" x14ac:dyDescent="0.2">
      <c r="B24" s="78" t="s">
        <v>122</v>
      </c>
      <c r="C24" s="209">
        <v>1712352</v>
      </c>
      <c r="D24" s="209">
        <v>1316349</v>
      </c>
      <c r="E24" s="209">
        <v>105105</v>
      </c>
      <c r="F24" s="209">
        <v>55801</v>
      </c>
      <c r="G24" s="209">
        <v>54035</v>
      </c>
      <c r="H24" s="209">
        <v>1076</v>
      </c>
      <c r="I24" s="209">
        <v>1669</v>
      </c>
      <c r="J24" s="209">
        <v>22143</v>
      </c>
    </row>
    <row r="25" spans="2:10" s="10" customFormat="1" ht="17.25" customHeight="1" x14ac:dyDescent="0.2">
      <c r="B25" s="78" t="s">
        <v>123</v>
      </c>
      <c r="C25" s="209">
        <v>1784750</v>
      </c>
      <c r="D25" s="209">
        <v>1359127</v>
      </c>
      <c r="E25" s="209">
        <v>105827</v>
      </c>
      <c r="F25" s="209">
        <v>56744</v>
      </c>
      <c r="G25" s="209">
        <v>53016</v>
      </c>
      <c r="H25" s="209">
        <v>1103</v>
      </c>
      <c r="I25" s="209">
        <v>2099</v>
      </c>
      <c r="J25" s="209">
        <v>30182</v>
      </c>
    </row>
    <row r="26" spans="2:10" s="10" customFormat="1" ht="17.25" customHeight="1" x14ac:dyDescent="0.2">
      <c r="B26" s="78"/>
      <c r="C26" s="209"/>
      <c r="D26" s="209"/>
      <c r="E26" s="209"/>
      <c r="F26" s="209"/>
      <c r="G26" s="209"/>
      <c r="H26" s="209"/>
      <c r="I26" s="209"/>
      <c r="J26" s="209"/>
    </row>
    <row r="27" spans="2:10" s="10" customFormat="1" ht="17.25" customHeight="1" x14ac:dyDescent="0.2">
      <c r="B27" s="78" t="s">
        <v>124</v>
      </c>
      <c r="C27" s="209">
        <v>4060295</v>
      </c>
      <c r="D27" s="209">
        <v>3159272</v>
      </c>
      <c r="E27" s="209">
        <v>376578</v>
      </c>
      <c r="F27" s="209">
        <v>195156</v>
      </c>
      <c r="G27" s="209">
        <v>178227</v>
      </c>
      <c r="H27" s="269">
        <v>0</v>
      </c>
      <c r="I27" s="209">
        <v>4648</v>
      </c>
      <c r="J27" s="209">
        <v>121725</v>
      </c>
    </row>
    <row r="28" spans="2:10" s="10" customFormat="1" ht="17.25" customHeight="1" x14ac:dyDescent="0.2">
      <c r="B28" s="78" t="s">
        <v>125</v>
      </c>
      <c r="C28" s="209">
        <v>3592358</v>
      </c>
      <c r="D28" s="209">
        <v>2765710</v>
      </c>
      <c r="E28" s="209">
        <v>320755</v>
      </c>
      <c r="F28" s="209">
        <v>165031</v>
      </c>
      <c r="G28" s="209">
        <v>152419</v>
      </c>
      <c r="H28" s="209">
        <v>1133</v>
      </c>
      <c r="I28" s="209">
        <v>3713</v>
      </c>
      <c r="J28" s="209">
        <v>110038</v>
      </c>
    </row>
    <row r="29" spans="2:10" s="10" customFormat="1" ht="17.25" customHeight="1" x14ac:dyDescent="0.2">
      <c r="B29" s="78" t="s">
        <v>126</v>
      </c>
      <c r="C29" s="209">
        <v>4413157</v>
      </c>
      <c r="D29" s="209">
        <v>3147376</v>
      </c>
      <c r="E29" s="209">
        <v>592158</v>
      </c>
      <c r="F29" s="209">
        <v>310874</v>
      </c>
      <c r="G29" s="209">
        <v>316933</v>
      </c>
      <c r="H29" s="209">
        <v>3615</v>
      </c>
      <c r="I29" s="209">
        <v>15760</v>
      </c>
      <c r="J29" s="209">
        <v>740488</v>
      </c>
    </row>
    <row r="30" spans="2:10" s="10" customFormat="1" ht="17.25" customHeight="1" x14ac:dyDescent="0.2">
      <c r="B30" s="78" t="s">
        <v>127</v>
      </c>
      <c r="C30" s="209">
        <v>3993489</v>
      </c>
      <c r="D30" s="209">
        <v>3051747</v>
      </c>
      <c r="E30" s="209">
        <v>466464</v>
      </c>
      <c r="F30" s="209">
        <v>235344</v>
      </c>
      <c r="G30" s="209">
        <v>206616</v>
      </c>
      <c r="H30" s="269">
        <v>0</v>
      </c>
      <c r="I30" s="209">
        <v>7053</v>
      </c>
      <c r="J30" s="209">
        <v>194468</v>
      </c>
    </row>
    <row r="31" spans="2:10" s="10" customFormat="1" ht="17.25" customHeight="1" x14ac:dyDescent="0.2">
      <c r="B31" s="78"/>
      <c r="C31" s="209"/>
      <c r="D31" s="209"/>
      <c r="E31" s="209"/>
      <c r="F31" s="209"/>
      <c r="G31" s="209"/>
      <c r="H31" s="209"/>
      <c r="I31" s="209"/>
      <c r="J31" s="209"/>
    </row>
    <row r="32" spans="2:10" s="10" customFormat="1" ht="17.25" customHeight="1" x14ac:dyDescent="0.2">
      <c r="B32" s="78" t="s">
        <v>128</v>
      </c>
      <c r="C32" s="209">
        <v>1841837</v>
      </c>
      <c r="D32" s="209">
        <v>1379459</v>
      </c>
      <c r="E32" s="209">
        <v>114134</v>
      </c>
      <c r="F32" s="209">
        <v>60358</v>
      </c>
      <c r="G32" s="209">
        <v>60453</v>
      </c>
      <c r="H32" s="209">
        <v>1117</v>
      </c>
      <c r="I32" s="209">
        <v>1507</v>
      </c>
      <c r="J32" s="209">
        <v>30838</v>
      </c>
    </row>
    <row r="33" spans="2:10" s="10" customFormat="1" ht="17.25" customHeight="1" x14ac:dyDescent="0.2">
      <c r="B33" s="78" t="s">
        <v>129</v>
      </c>
      <c r="C33" s="209">
        <v>898342</v>
      </c>
      <c r="D33" s="209">
        <v>703240</v>
      </c>
      <c r="E33" s="209">
        <v>54195</v>
      </c>
      <c r="F33" s="209">
        <v>29867</v>
      </c>
      <c r="G33" s="209">
        <v>28671</v>
      </c>
      <c r="H33" s="209">
        <v>1416</v>
      </c>
      <c r="I33" s="209">
        <v>1171</v>
      </c>
      <c r="J33" s="209">
        <v>11578</v>
      </c>
    </row>
    <row r="34" spans="2:10" s="10" customFormat="1" ht="17.25" customHeight="1" x14ac:dyDescent="0.2">
      <c r="B34" s="78" t="s">
        <v>130</v>
      </c>
      <c r="C34" s="209">
        <v>898965</v>
      </c>
      <c r="D34" s="209">
        <v>709189</v>
      </c>
      <c r="E34" s="209">
        <v>61639</v>
      </c>
      <c r="F34" s="209">
        <v>32861</v>
      </c>
      <c r="G34" s="209">
        <v>32402</v>
      </c>
      <c r="H34" s="209">
        <v>1679</v>
      </c>
      <c r="I34" s="209">
        <v>1723</v>
      </c>
      <c r="J34" s="209">
        <v>29455</v>
      </c>
    </row>
    <row r="35" spans="2:10" s="10" customFormat="1" ht="17.25" customHeight="1" x14ac:dyDescent="0.2">
      <c r="B35" s="78" t="s">
        <v>131</v>
      </c>
      <c r="C35" s="209">
        <v>661529</v>
      </c>
      <c r="D35" s="209">
        <v>505174</v>
      </c>
      <c r="E35" s="209">
        <v>43298</v>
      </c>
      <c r="F35" s="209">
        <v>23136</v>
      </c>
      <c r="G35" s="209">
        <v>23026</v>
      </c>
      <c r="H35" s="209">
        <v>1070</v>
      </c>
      <c r="I35" s="209">
        <v>1182</v>
      </c>
      <c r="J35" s="209">
        <v>10358</v>
      </c>
    </row>
    <row r="36" spans="2:10" s="10" customFormat="1" ht="17.25" customHeight="1" x14ac:dyDescent="0.2">
      <c r="B36" s="78"/>
      <c r="C36" s="209"/>
      <c r="D36" s="209"/>
      <c r="E36" s="209"/>
      <c r="F36" s="209"/>
      <c r="G36" s="209"/>
      <c r="H36" s="209"/>
      <c r="I36" s="209"/>
      <c r="J36" s="209"/>
    </row>
    <row r="37" spans="2:10" s="10" customFormat="1" ht="17.25" customHeight="1" x14ac:dyDescent="0.2">
      <c r="B37" s="78" t="s">
        <v>132</v>
      </c>
      <c r="C37" s="209">
        <v>752641</v>
      </c>
      <c r="D37" s="209">
        <v>548371</v>
      </c>
      <c r="E37" s="209">
        <v>43250</v>
      </c>
      <c r="F37" s="209">
        <v>23873</v>
      </c>
      <c r="G37" s="209">
        <v>26072</v>
      </c>
      <c r="H37" s="269">
        <v>0</v>
      </c>
      <c r="I37" s="209">
        <v>1176</v>
      </c>
      <c r="J37" s="209">
        <v>17289</v>
      </c>
    </row>
    <row r="38" spans="2:10" s="10" customFormat="1" ht="17.25" customHeight="1" x14ac:dyDescent="0.2">
      <c r="B38" s="78" t="s">
        <v>133</v>
      </c>
      <c r="C38" s="209">
        <v>1893055</v>
      </c>
      <c r="D38" s="209">
        <v>1359535</v>
      </c>
      <c r="E38" s="209">
        <v>113486</v>
      </c>
      <c r="F38" s="209">
        <v>61305</v>
      </c>
      <c r="G38" s="209">
        <v>58983</v>
      </c>
      <c r="H38" s="209">
        <v>1081</v>
      </c>
      <c r="I38" s="209">
        <v>3213</v>
      </c>
      <c r="J38" s="209">
        <v>16590</v>
      </c>
    </row>
    <row r="39" spans="2:10" s="10" customFormat="1" ht="17.25" customHeight="1" x14ac:dyDescent="0.2">
      <c r="B39" s="78" t="s">
        <v>56</v>
      </c>
      <c r="C39" s="209">
        <v>1675371</v>
      </c>
      <c r="D39" s="209">
        <v>1285501</v>
      </c>
      <c r="E39" s="209">
        <v>111729</v>
      </c>
      <c r="F39" s="209">
        <v>60556</v>
      </c>
      <c r="G39" s="209">
        <v>56451</v>
      </c>
      <c r="H39" s="209">
        <v>1106</v>
      </c>
      <c r="I39" s="209">
        <v>4454</v>
      </c>
      <c r="J39" s="209">
        <v>21707</v>
      </c>
    </row>
    <row r="40" spans="2:10" s="10" customFormat="1" ht="17.25" customHeight="1" x14ac:dyDescent="0.2">
      <c r="B40" s="78" t="s">
        <v>135</v>
      </c>
      <c r="C40" s="209">
        <v>2864120</v>
      </c>
      <c r="D40" s="209">
        <v>2188366</v>
      </c>
      <c r="E40" s="209">
        <v>197424</v>
      </c>
      <c r="F40" s="209">
        <v>104951</v>
      </c>
      <c r="G40" s="209">
        <v>100536</v>
      </c>
      <c r="H40" s="209">
        <v>1106</v>
      </c>
      <c r="I40" s="209">
        <v>2567</v>
      </c>
      <c r="J40" s="209">
        <v>35662</v>
      </c>
    </row>
    <row r="41" spans="2:10" s="10" customFormat="1" ht="17.25" customHeight="1" x14ac:dyDescent="0.2">
      <c r="B41" s="78" t="s">
        <v>136</v>
      </c>
      <c r="C41" s="209">
        <v>5167241</v>
      </c>
      <c r="D41" s="209">
        <v>4095168</v>
      </c>
      <c r="E41" s="209">
        <v>415182</v>
      </c>
      <c r="F41" s="209">
        <v>216944</v>
      </c>
      <c r="G41" s="209">
        <v>200277</v>
      </c>
      <c r="H41" s="209">
        <v>1182</v>
      </c>
      <c r="I41" s="209">
        <v>8771</v>
      </c>
      <c r="J41" s="209">
        <v>190629</v>
      </c>
    </row>
    <row r="42" spans="2:10" s="10" customFormat="1" ht="17.25" customHeight="1" x14ac:dyDescent="0.2">
      <c r="B42" s="78" t="s">
        <v>137</v>
      </c>
      <c r="C42" s="209">
        <v>1503292</v>
      </c>
      <c r="D42" s="209">
        <v>1140227</v>
      </c>
      <c r="E42" s="209">
        <v>97776</v>
      </c>
      <c r="F42" s="209">
        <v>52667</v>
      </c>
      <c r="G42" s="209">
        <v>50147</v>
      </c>
      <c r="H42" s="209">
        <v>2588</v>
      </c>
      <c r="I42" s="209">
        <v>1468</v>
      </c>
      <c r="J42" s="209">
        <v>15232</v>
      </c>
    </row>
    <row r="43" spans="2:10" s="10" customFormat="1" ht="17.25" customHeight="1" x14ac:dyDescent="0.2">
      <c r="B43" s="78"/>
      <c r="C43" s="209"/>
      <c r="D43" s="209"/>
      <c r="E43" s="209"/>
      <c r="F43" s="209"/>
      <c r="G43" s="209"/>
      <c r="H43" s="209"/>
      <c r="I43" s="209"/>
      <c r="J43" s="209"/>
    </row>
    <row r="44" spans="2:10" s="10" customFormat="1" ht="17.25" customHeight="1" x14ac:dyDescent="0.2">
      <c r="B44" s="78" t="s">
        <v>138</v>
      </c>
      <c r="C44" s="209">
        <v>1019679</v>
      </c>
      <c r="D44" s="209">
        <v>786021</v>
      </c>
      <c r="E44" s="209">
        <v>82872</v>
      </c>
      <c r="F44" s="209">
        <v>43119</v>
      </c>
      <c r="G44" s="209">
        <v>39755</v>
      </c>
      <c r="H44" s="269">
        <v>0</v>
      </c>
      <c r="I44" s="209">
        <v>914</v>
      </c>
      <c r="J44" s="209">
        <v>33647</v>
      </c>
    </row>
    <row r="45" spans="2:10" s="10" customFormat="1" ht="17.25" customHeight="1" x14ac:dyDescent="0.2">
      <c r="B45" s="78" t="s">
        <v>57</v>
      </c>
      <c r="C45" s="209">
        <v>1337244</v>
      </c>
      <c r="D45" s="209">
        <v>1000983</v>
      </c>
      <c r="E45" s="209">
        <v>131247</v>
      </c>
      <c r="F45" s="209">
        <v>70853</v>
      </c>
      <c r="G45" s="209">
        <v>72131</v>
      </c>
      <c r="H45" s="209">
        <v>861</v>
      </c>
      <c r="I45" s="209">
        <v>4715</v>
      </c>
      <c r="J45" s="209">
        <v>161238</v>
      </c>
    </row>
    <row r="46" spans="2:10" s="10" customFormat="1" ht="17.25" customHeight="1" x14ac:dyDescent="0.2">
      <c r="B46" s="78" t="s">
        <v>140</v>
      </c>
      <c r="C46" s="209">
        <v>3734262</v>
      </c>
      <c r="D46" s="209">
        <v>2754197</v>
      </c>
      <c r="E46" s="209">
        <v>449927</v>
      </c>
      <c r="F46" s="209">
        <v>244705</v>
      </c>
      <c r="G46" s="209">
        <v>236700</v>
      </c>
      <c r="H46" s="209">
        <v>859</v>
      </c>
      <c r="I46" s="209">
        <v>11711</v>
      </c>
      <c r="J46" s="209">
        <v>233423</v>
      </c>
    </row>
    <row r="47" spans="2:10" s="10" customFormat="1" ht="17.25" customHeight="1" x14ac:dyDescent="0.2">
      <c r="B47" s="78" t="s">
        <v>141</v>
      </c>
      <c r="C47" s="209">
        <v>3010576</v>
      </c>
      <c r="D47" s="209">
        <v>2294948</v>
      </c>
      <c r="E47" s="209">
        <v>296690</v>
      </c>
      <c r="F47" s="209">
        <v>156364</v>
      </c>
      <c r="G47" s="209">
        <v>145323</v>
      </c>
      <c r="H47" s="209">
        <v>2207</v>
      </c>
      <c r="I47" s="209">
        <v>6934</v>
      </c>
      <c r="J47" s="209">
        <v>123730</v>
      </c>
    </row>
    <row r="48" spans="2:10" s="10" customFormat="1" ht="17.25" customHeight="1" x14ac:dyDescent="0.2">
      <c r="B48" s="78" t="s">
        <v>142</v>
      </c>
      <c r="C48" s="209">
        <v>832363</v>
      </c>
      <c r="D48" s="209">
        <v>649497</v>
      </c>
      <c r="E48" s="209">
        <v>72022</v>
      </c>
      <c r="F48" s="209">
        <v>39408</v>
      </c>
      <c r="G48" s="209">
        <v>37455</v>
      </c>
      <c r="H48" s="209">
        <v>1074</v>
      </c>
      <c r="I48" s="209">
        <v>1643</v>
      </c>
      <c r="J48" s="209">
        <v>23457</v>
      </c>
    </row>
    <row r="49" spans="2:10" s="10" customFormat="1" ht="17.25" customHeight="1" x14ac:dyDescent="0.2">
      <c r="B49" s="78" t="s">
        <v>143</v>
      </c>
      <c r="C49" s="209">
        <v>751121</v>
      </c>
      <c r="D49" s="209">
        <v>535877</v>
      </c>
      <c r="E49" s="209">
        <v>48488</v>
      </c>
      <c r="F49" s="209">
        <v>27632</v>
      </c>
      <c r="G49" s="209">
        <v>28053</v>
      </c>
      <c r="H49" s="209">
        <v>848</v>
      </c>
      <c r="I49" s="209">
        <v>428</v>
      </c>
      <c r="J49" s="209">
        <v>8584</v>
      </c>
    </row>
    <row r="50" spans="2:10" s="10" customFormat="1" ht="17.25" customHeight="1" x14ac:dyDescent="0.2">
      <c r="B50" s="78"/>
      <c r="C50" s="209"/>
      <c r="D50" s="209"/>
      <c r="E50" s="209"/>
      <c r="F50" s="209"/>
      <c r="G50" s="209"/>
      <c r="H50" s="209"/>
      <c r="I50" s="209"/>
      <c r="J50" s="209"/>
    </row>
    <row r="51" spans="2:10" s="10" customFormat="1" ht="17.25" customHeight="1" x14ac:dyDescent="0.2">
      <c r="B51" s="78" t="s">
        <v>144</v>
      </c>
      <c r="C51" s="209">
        <v>463220</v>
      </c>
      <c r="D51" s="209">
        <v>341000</v>
      </c>
      <c r="E51" s="209">
        <v>30238</v>
      </c>
      <c r="F51" s="209">
        <v>16107</v>
      </c>
      <c r="G51" s="209">
        <v>15369</v>
      </c>
      <c r="H51" s="209">
        <v>1068</v>
      </c>
      <c r="I51" s="209">
        <v>554</v>
      </c>
      <c r="J51" s="209">
        <v>7661</v>
      </c>
    </row>
    <row r="52" spans="2:10" s="10" customFormat="1" ht="17.25" customHeight="1" x14ac:dyDescent="0.2">
      <c r="B52" s="78" t="s">
        <v>145</v>
      </c>
      <c r="C52" s="209">
        <v>551197</v>
      </c>
      <c r="D52" s="209">
        <v>403822</v>
      </c>
      <c r="E52" s="209">
        <v>35426</v>
      </c>
      <c r="F52" s="209">
        <v>19138</v>
      </c>
      <c r="G52" s="209">
        <v>18714</v>
      </c>
      <c r="H52" s="209">
        <v>1072</v>
      </c>
      <c r="I52" s="209">
        <v>508</v>
      </c>
      <c r="J52" s="209">
        <v>7554</v>
      </c>
    </row>
    <row r="53" spans="2:10" s="10" customFormat="1" ht="17.25" customHeight="1" x14ac:dyDescent="0.2">
      <c r="B53" s="78" t="s">
        <v>146</v>
      </c>
      <c r="C53" s="209">
        <v>1525468</v>
      </c>
      <c r="D53" s="209">
        <v>1141994</v>
      </c>
      <c r="E53" s="209">
        <v>103081</v>
      </c>
      <c r="F53" s="209">
        <v>55132</v>
      </c>
      <c r="G53" s="209">
        <v>54907</v>
      </c>
      <c r="H53" s="209">
        <v>908</v>
      </c>
      <c r="I53" s="209">
        <v>3329</v>
      </c>
      <c r="J53" s="209">
        <v>41913</v>
      </c>
    </row>
    <row r="54" spans="2:10" s="10" customFormat="1" ht="17.25" customHeight="1" x14ac:dyDescent="0.2">
      <c r="B54" s="78" t="s">
        <v>147</v>
      </c>
      <c r="C54" s="209">
        <v>1885535</v>
      </c>
      <c r="D54" s="209">
        <v>1440295</v>
      </c>
      <c r="E54" s="209">
        <v>152704</v>
      </c>
      <c r="F54" s="209">
        <v>79301</v>
      </c>
      <c r="G54" s="209">
        <v>73624</v>
      </c>
      <c r="H54" s="209">
        <v>1620</v>
      </c>
      <c r="I54" s="209">
        <v>2363</v>
      </c>
      <c r="J54" s="209">
        <v>60391</v>
      </c>
    </row>
    <row r="55" spans="2:10" s="10" customFormat="1" ht="17.25" customHeight="1" x14ac:dyDescent="0.2">
      <c r="B55" s="78" t="s">
        <v>148</v>
      </c>
      <c r="C55" s="209">
        <v>1072407</v>
      </c>
      <c r="D55" s="209">
        <v>816828</v>
      </c>
      <c r="E55" s="209">
        <v>70045</v>
      </c>
      <c r="F55" s="209">
        <v>37358</v>
      </c>
      <c r="G55" s="209">
        <v>35131</v>
      </c>
      <c r="H55" s="209">
        <v>2436</v>
      </c>
      <c r="I55" s="209">
        <v>987</v>
      </c>
      <c r="J55" s="209">
        <v>19457</v>
      </c>
    </row>
    <row r="56" spans="2:10" s="10" customFormat="1" ht="17.25" customHeight="1" x14ac:dyDescent="0.2">
      <c r="B56" s="78"/>
      <c r="C56" s="209"/>
      <c r="D56" s="209"/>
      <c r="E56" s="209"/>
      <c r="F56" s="209"/>
      <c r="G56" s="209"/>
      <c r="H56" s="209"/>
      <c r="I56" s="209"/>
      <c r="J56" s="209"/>
    </row>
    <row r="57" spans="2:10" s="10" customFormat="1" ht="17.25" customHeight="1" x14ac:dyDescent="0.2">
      <c r="B57" s="78" t="s">
        <v>149</v>
      </c>
      <c r="C57" s="209">
        <v>619400</v>
      </c>
      <c r="D57" s="209">
        <v>452267</v>
      </c>
      <c r="E57" s="209">
        <v>36867</v>
      </c>
      <c r="F57" s="209">
        <v>20453</v>
      </c>
      <c r="G57" s="209">
        <v>19743</v>
      </c>
      <c r="H57" s="209">
        <v>820</v>
      </c>
      <c r="I57" s="209">
        <v>748</v>
      </c>
      <c r="J57" s="209">
        <v>14222</v>
      </c>
    </row>
    <row r="58" spans="2:10" s="10" customFormat="1" ht="17.25" customHeight="1" x14ac:dyDescent="0.2">
      <c r="B58" s="78" t="s">
        <v>150</v>
      </c>
      <c r="C58" s="209">
        <v>780515</v>
      </c>
      <c r="D58" s="209">
        <v>581408</v>
      </c>
      <c r="E58" s="209">
        <v>52635</v>
      </c>
      <c r="F58" s="209">
        <v>28188</v>
      </c>
      <c r="G58" s="209">
        <v>26762</v>
      </c>
      <c r="H58" s="209">
        <v>1534</v>
      </c>
      <c r="I58" s="209">
        <v>801</v>
      </c>
      <c r="J58" s="209">
        <v>10040</v>
      </c>
    </row>
    <row r="59" spans="2:10" s="10" customFormat="1" ht="17.25" customHeight="1" x14ac:dyDescent="0.2">
      <c r="B59" s="78" t="s">
        <v>151</v>
      </c>
      <c r="C59" s="209">
        <v>1013621</v>
      </c>
      <c r="D59" s="209">
        <v>733248</v>
      </c>
      <c r="E59" s="209">
        <v>70996</v>
      </c>
      <c r="F59" s="209">
        <v>36522</v>
      </c>
      <c r="G59" s="209">
        <v>35543</v>
      </c>
      <c r="H59" s="209">
        <v>1746</v>
      </c>
      <c r="I59" s="209">
        <v>1564</v>
      </c>
      <c r="J59" s="209">
        <v>16960</v>
      </c>
    </row>
    <row r="60" spans="2:10" s="10" customFormat="1" ht="17.25" customHeight="1" x14ac:dyDescent="0.2">
      <c r="B60" s="78" t="s">
        <v>152</v>
      </c>
      <c r="C60" s="209">
        <v>560414</v>
      </c>
      <c r="D60" s="209">
        <v>392133</v>
      </c>
      <c r="E60" s="209">
        <v>34964</v>
      </c>
      <c r="F60" s="209">
        <v>19341</v>
      </c>
      <c r="G60" s="209">
        <v>19492</v>
      </c>
      <c r="H60" s="209">
        <v>854</v>
      </c>
      <c r="I60" s="209">
        <v>974</v>
      </c>
      <c r="J60" s="209">
        <v>9452</v>
      </c>
    </row>
    <row r="61" spans="2:10" s="10" customFormat="1" ht="17.25" customHeight="1" x14ac:dyDescent="0.2">
      <c r="B61" s="78"/>
      <c r="C61" s="209"/>
      <c r="D61" s="209"/>
      <c r="E61" s="209"/>
      <c r="F61" s="209"/>
      <c r="G61" s="209"/>
      <c r="H61" s="209"/>
      <c r="I61" s="209"/>
      <c r="J61" s="209"/>
    </row>
    <row r="62" spans="2:10" s="10" customFormat="1" ht="17.25" customHeight="1" x14ac:dyDescent="0.2">
      <c r="B62" s="78" t="s">
        <v>153</v>
      </c>
      <c r="C62" s="209">
        <v>3338994</v>
      </c>
      <c r="D62" s="209">
        <v>2548160</v>
      </c>
      <c r="E62" s="209">
        <v>274921</v>
      </c>
      <c r="F62" s="209">
        <v>140874</v>
      </c>
      <c r="G62" s="209">
        <v>132304</v>
      </c>
      <c r="H62" s="209">
        <v>3348</v>
      </c>
      <c r="I62" s="209">
        <v>8355</v>
      </c>
      <c r="J62" s="209">
        <v>119931</v>
      </c>
    </row>
    <row r="63" spans="2:10" s="10" customFormat="1" ht="17.25" customHeight="1" x14ac:dyDescent="0.2">
      <c r="B63" s="78" t="s">
        <v>154</v>
      </c>
      <c r="C63" s="209">
        <v>672037</v>
      </c>
      <c r="D63" s="209">
        <v>495533</v>
      </c>
      <c r="E63" s="209">
        <v>47427</v>
      </c>
      <c r="F63" s="209">
        <v>26255</v>
      </c>
      <c r="G63" s="209">
        <v>25470</v>
      </c>
      <c r="H63" s="269">
        <v>0</v>
      </c>
      <c r="I63" s="209">
        <v>872</v>
      </c>
      <c r="J63" s="209">
        <v>8831</v>
      </c>
    </row>
    <row r="64" spans="2:10" s="10" customFormat="1" ht="17.25" customHeight="1" x14ac:dyDescent="0.2">
      <c r="B64" s="78" t="s">
        <v>155</v>
      </c>
      <c r="C64" s="209">
        <v>944724</v>
      </c>
      <c r="D64" s="209">
        <v>688883</v>
      </c>
      <c r="E64" s="209">
        <v>73082</v>
      </c>
      <c r="F64" s="209">
        <v>39629</v>
      </c>
      <c r="G64" s="209">
        <v>40330</v>
      </c>
      <c r="H64" s="209">
        <v>894</v>
      </c>
      <c r="I64" s="209">
        <v>861</v>
      </c>
      <c r="J64" s="209">
        <v>19039</v>
      </c>
    </row>
    <row r="65" spans="1:10" s="10" customFormat="1" ht="17.25" customHeight="1" x14ac:dyDescent="0.2">
      <c r="B65" s="78" t="s">
        <v>156</v>
      </c>
      <c r="C65" s="209">
        <v>1362484</v>
      </c>
      <c r="D65" s="209">
        <v>1012967</v>
      </c>
      <c r="E65" s="209">
        <v>97930</v>
      </c>
      <c r="F65" s="209">
        <v>51211</v>
      </c>
      <c r="G65" s="209">
        <v>49037</v>
      </c>
      <c r="H65" s="209">
        <v>1401</v>
      </c>
      <c r="I65" s="209">
        <v>857</v>
      </c>
      <c r="J65" s="209">
        <v>28608</v>
      </c>
    </row>
    <row r="66" spans="1:10" s="10" customFormat="1" ht="17.25" customHeight="1" x14ac:dyDescent="0.2">
      <c r="B66" s="78"/>
      <c r="C66" s="209"/>
      <c r="D66" s="209"/>
      <c r="E66" s="209"/>
      <c r="F66" s="209"/>
      <c r="G66" s="209"/>
      <c r="H66" s="209"/>
      <c r="I66" s="209"/>
      <c r="J66" s="209"/>
    </row>
    <row r="67" spans="1:10" s="10" customFormat="1" ht="17.25" customHeight="1" x14ac:dyDescent="0.2">
      <c r="B67" s="78" t="s">
        <v>157</v>
      </c>
      <c r="C67" s="209">
        <v>915798</v>
      </c>
      <c r="D67" s="209">
        <v>684391</v>
      </c>
      <c r="E67" s="209">
        <v>60605</v>
      </c>
      <c r="F67" s="209">
        <v>31560</v>
      </c>
      <c r="G67" s="209">
        <v>32226</v>
      </c>
      <c r="H67" s="209">
        <v>877</v>
      </c>
      <c r="I67" s="209">
        <v>2109</v>
      </c>
      <c r="J67" s="209">
        <v>15620</v>
      </c>
    </row>
    <row r="68" spans="1:10" s="10" customFormat="1" ht="17.25" customHeight="1" x14ac:dyDescent="0.2">
      <c r="B68" s="78" t="s">
        <v>158</v>
      </c>
      <c r="C68" s="209">
        <v>939699</v>
      </c>
      <c r="D68" s="209">
        <v>666255</v>
      </c>
      <c r="E68" s="209">
        <v>61458</v>
      </c>
      <c r="F68" s="209">
        <v>32338</v>
      </c>
      <c r="G68" s="209">
        <v>32598</v>
      </c>
      <c r="H68" s="209">
        <v>855</v>
      </c>
      <c r="I68" s="209">
        <v>839</v>
      </c>
      <c r="J68" s="209">
        <v>11357</v>
      </c>
    </row>
    <row r="69" spans="1:10" s="10" customFormat="1" ht="17.25" customHeight="1" x14ac:dyDescent="0.2">
      <c r="B69" s="78" t="s">
        <v>159</v>
      </c>
      <c r="C69" s="209">
        <v>1342854</v>
      </c>
      <c r="D69" s="209">
        <v>936838</v>
      </c>
      <c r="E69" s="209">
        <v>91005</v>
      </c>
      <c r="F69" s="209">
        <v>47842</v>
      </c>
      <c r="G69" s="209">
        <v>47126</v>
      </c>
      <c r="H69" s="209">
        <v>1071</v>
      </c>
      <c r="I69" s="209">
        <v>2277</v>
      </c>
      <c r="J69" s="209">
        <v>17252</v>
      </c>
    </row>
    <row r="70" spans="1:10" s="10" customFormat="1" ht="17.25" customHeight="1" x14ac:dyDescent="0.2">
      <c r="B70" s="78" t="s">
        <v>160</v>
      </c>
      <c r="C70" s="209">
        <v>1088509</v>
      </c>
      <c r="D70" s="209">
        <v>808357</v>
      </c>
      <c r="E70" s="209">
        <v>99115</v>
      </c>
      <c r="F70" s="209">
        <v>50184</v>
      </c>
      <c r="G70" s="209">
        <v>46812</v>
      </c>
      <c r="H70" s="209">
        <v>877</v>
      </c>
      <c r="I70" s="209">
        <v>1001</v>
      </c>
      <c r="J70" s="209">
        <v>19954</v>
      </c>
    </row>
    <row r="71" spans="1:10" s="10" customFormat="1" ht="17.25" customHeight="1" x14ac:dyDescent="0.2">
      <c r="B71" s="130"/>
      <c r="C71" s="209"/>
      <c r="D71" s="209"/>
      <c r="E71" s="35"/>
      <c r="F71" s="35"/>
      <c r="G71" s="35"/>
      <c r="H71" s="115"/>
      <c r="I71" s="35"/>
      <c r="J71" s="35"/>
    </row>
    <row r="72" spans="1:10" s="10" customFormat="1" ht="17.25" customHeight="1" x14ac:dyDescent="0.15">
      <c r="B72" s="416" t="s">
        <v>246</v>
      </c>
      <c r="C72" s="422" t="s">
        <v>206</v>
      </c>
      <c r="D72" s="423"/>
      <c r="E72" s="418" t="s">
        <v>199</v>
      </c>
      <c r="F72" s="419"/>
      <c r="G72" s="419"/>
      <c r="H72" s="419"/>
      <c r="I72" s="419"/>
      <c r="J72" s="419"/>
    </row>
    <row r="73" spans="1:10" s="10" customFormat="1" ht="17.25" customHeight="1" thickBot="1" x14ac:dyDescent="0.2">
      <c r="B73" s="417"/>
      <c r="C73" s="424" t="s">
        <v>207</v>
      </c>
      <c r="D73" s="425"/>
      <c r="E73" s="420"/>
      <c r="F73" s="421"/>
      <c r="G73" s="421"/>
      <c r="H73" s="421"/>
      <c r="I73" s="421"/>
      <c r="J73" s="421"/>
    </row>
    <row r="74" spans="1:10" s="10" customFormat="1" ht="17.25" customHeight="1" x14ac:dyDescent="0.2">
      <c r="A74" s="9"/>
      <c r="B74" s="232"/>
      <c r="C74" s="210"/>
      <c r="D74" s="210"/>
    </row>
    <row r="75" spans="1:10" s="10" customFormat="1" ht="17.25" customHeight="1" x14ac:dyDescent="0.15">
      <c r="B75" s="232"/>
      <c r="C75" s="210"/>
      <c r="D75" s="210"/>
    </row>
    <row r="76" spans="1:10" s="10" customFormat="1" ht="17.25" customHeight="1" x14ac:dyDescent="0.15">
      <c r="B76" s="232"/>
      <c r="C76" s="210"/>
      <c r="D76" s="210"/>
    </row>
    <row r="77" spans="1:10" s="10" customFormat="1" ht="17.25" customHeight="1" x14ac:dyDescent="0.15">
      <c r="B77" s="232"/>
      <c r="C77" s="169"/>
      <c r="D77" s="169"/>
    </row>
    <row r="78" spans="1:10" s="10" customFormat="1" ht="17.25" customHeight="1" x14ac:dyDescent="0.15">
      <c r="B78" s="232"/>
      <c r="C78" s="169"/>
      <c r="D78" s="169"/>
    </row>
    <row r="79" spans="1:10" s="10" customFormat="1" ht="17.25" customHeight="1" x14ac:dyDescent="0.15">
      <c r="B79" s="232"/>
      <c r="C79" s="169"/>
      <c r="D79" s="169"/>
    </row>
    <row r="80" spans="1:10" s="10" customFormat="1" ht="17.25" customHeight="1" x14ac:dyDescent="0.15">
      <c r="B80" s="232"/>
      <c r="C80" s="169"/>
      <c r="D80" s="169"/>
    </row>
    <row r="81" spans="1:12" s="10" customFormat="1" ht="17.25" customHeight="1" x14ac:dyDescent="0.15">
      <c r="B81" s="232"/>
      <c r="C81" s="169"/>
      <c r="D81" s="169"/>
    </row>
    <row r="82" spans="1:12" s="10" customFormat="1" ht="17.25" customHeight="1" x14ac:dyDescent="0.15">
      <c r="B82" s="232"/>
      <c r="C82" s="169"/>
      <c r="D82" s="169"/>
    </row>
    <row r="83" spans="1:12" s="10" customFormat="1" ht="17.25" customHeight="1" x14ac:dyDescent="0.15">
      <c r="B83" s="232"/>
      <c r="C83" s="169"/>
      <c r="D83" s="169"/>
    </row>
    <row r="84" spans="1:12" s="10" customFormat="1" ht="17.25" customHeight="1" x14ac:dyDescent="0.15">
      <c r="B84" s="232"/>
      <c r="C84" s="169"/>
      <c r="D84" s="169"/>
    </row>
    <row r="85" spans="1:12" s="10" customFormat="1" ht="17.25" customHeight="1" x14ac:dyDescent="0.15">
      <c r="A85"/>
      <c r="B85" s="233"/>
      <c r="C85" s="169"/>
      <c r="D85" s="169"/>
      <c r="E85"/>
      <c r="F85"/>
      <c r="G85"/>
      <c r="H85"/>
      <c r="I85"/>
      <c r="J85"/>
      <c r="K85"/>
      <c r="L85"/>
    </row>
    <row r="86" spans="1:12" s="10" customFormat="1" ht="17.25" customHeight="1" x14ac:dyDescent="0.15">
      <c r="A86"/>
      <c r="B86" s="233"/>
      <c r="C86" s="169"/>
      <c r="D86" s="169"/>
      <c r="E86"/>
      <c r="F86"/>
      <c r="G86"/>
      <c r="H86"/>
      <c r="I86"/>
      <c r="J86"/>
      <c r="K86"/>
      <c r="L86"/>
    </row>
    <row r="87" spans="1:12" s="10" customFormat="1" ht="17.25" customHeight="1" x14ac:dyDescent="0.15">
      <c r="A87"/>
      <c r="B87" s="233"/>
      <c r="C87" s="169"/>
      <c r="D87" s="169"/>
      <c r="E87"/>
      <c r="F87"/>
      <c r="G87"/>
      <c r="H87"/>
      <c r="I87"/>
      <c r="J87"/>
      <c r="K87"/>
      <c r="L87"/>
    </row>
    <row r="88" spans="1:12" s="10" customFormat="1" ht="17.25" customHeight="1" x14ac:dyDescent="0.15">
      <c r="A88"/>
      <c r="B88" s="233"/>
      <c r="C88" s="169"/>
      <c r="D88" s="169"/>
      <c r="E88"/>
      <c r="F88"/>
      <c r="G88"/>
      <c r="H88"/>
      <c r="I88"/>
      <c r="J88"/>
      <c r="K88"/>
      <c r="L88"/>
    </row>
    <row r="89" spans="1:12" s="10" customFormat="1" ht="17.25" customHeight="1" x14ac:dyDescent="0.15">
      <c r="A89"/>
      <c r="B89" s="233"/>
      <c r="C89" s="169"/>
      <c r="D89" s="169"/>
      <c r="E89"/>
      <c r="F89"/>
      <c r="G89"/>
      <c r="H89"/>
      <c r="I89"/>
      <c r="J89"/>
      <c r="K89"/>
      <c r="L89"/>
    </row>
    <row r="90" spans="1:12" s="10" customFormat="1" ht="17.25" customHeight="1" x14ac:dyDescent="0.15">
      <c r="A90"/>
      <c r="B90" s="233"/>
      <c r="C90" s="169"/>
      <c r="D90" s="169"/>
      <c r="E90"/>
      <c r="F90"/>
      <c r="G90"/>
      <c r="H90"/>
      <c r="I90"/>
      <c r="J90"/>
      <c r="K90"/>
      <c r="L90"/>
    </row>
    <row r="91" spans="1:12" s="10" customFormat="1" ht="17.25" customHeight="1" x14ac:dyDescent="0.15">
      <c r="A91"/>
      <c r="B91" s="233"/>
      <c r="C91" s="169"/>
      <c r="D91" s="169"/>
      <c r="E91"/>
      <c r="F91"/>
      <c r="G91"/>
      <c r="H91"/>
      <c r="I91"/>
      <c r="J91"/>
      <c r="K91"/>
      <c r="L91"/>
    </row>
    <row r="92" spans="1:12" s="10" customFormat="1" ht="17.25" customHeight="1" x14ac:dyDescent="0.15">
      <c r="A92"/>
      <c r="B92" s="233"/>
      <c r="C92" s="169"/>
      <c r="D92" s="169"/>
      <c r="E92"/>
      <c r="F92"/>
      <c r="G92"/>
      <c r="H92"/>
      <c r="I92"/>
      <c r="J92"/>
      <c r="K92"/>
      <c r="L92"/>
    </row>
    <row r="93" spans="1:12" s="10" customFormat="1" ht="17.25" customHeight="1" x14ac:dyDescent="0.15">
      <c r="A93"/>
      <c r="B93" s="233"/>
      <c r="C93" s="169"/>
      <c r="D93" s="169"/>
      <c r="E93"/>
      <c r="F93"/>
      <c r="G93"/>
      <c r="H93"/>
      <c r="I93"/>
      <c r="J93"/>
      <c r="K93"/>
      <c r="L93"/>
    </row>
    <row r="94" spans="1:12" s="10" customFormat="1" ht="17.25" customHeight="1" x14ac:dyDescent="0.15">
      <c r="A94"/>
      <c r="B94" s="233"/>
      <c r="C94" s="169"/>
      <c r="D94" s="169"/>
      <c r="E94"/>
      <c r="F94"/>
      <c r="G94"/>
      <c r="H94"/>
      <c r="I94"/>
      <c r="J94"/>
      <c r="K94"/>
      <c r="L94"/>
    </row>
  </sheetData>
  <mergeCells count="9">
    <mergeCell ref="B6:J6"/>
    <mergeCell ref="B72:B73"/>
    <mergeCell ref="E11:J11"/>
    <mergeCell ref="E72:J73"/>
    <mergeCell ref="C11:D11"/>
    <mergeCell ref="C72:D72"/>
    <mergeCell ref="C73:D73"/>
    <mergeCell ref="C8:D8"/>
    <mergeCell ref="C9:C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4"/>
  <sheetViews>
    <sheetView view="pageBreakPreview" zoomScale="75" zoomScaleNormal="75" zoomScaleSheetLayoutView="75" workbookViewId="0">
      <selection activeCell="C13" sqref="C13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2" width="19.625" customWidth="1"/>
    <col min="13" max="13" width="14.75" bestFit="1" customWidth="1"/>
  </cols>
  <sheetData>
    <row r="2" spans="2:13" ht="17.25" customHeight="1" x14ac:dyDescent="0.15">
      <c r="B2" s="227"/>
    </row>
    <row r="4" spans="2:13" ht="17.25" customHeight="1" x14ac:dyDescent="0.15">
      <c r="C4" s="17"/>
      <c r="D4" s="17"/>
      <c r="E4" s="17"/>
      <c r="F4" s="17"/>
      <c r="G4" s="17"/>
      <c r="H4" s="17"/>
      <c r="I4" s="17"/>
      <c r="J4" s="17"/>
    </row>
    <row r="6" spans="2:13" ht="24" customHeight="1" x14ac:dyDescent="0.25">
      <c r="B6" s="327" t="s">
        <v>161</v>
      </c>
      <c r="C6" s="327"/>
      <c r="D6" s="327"/>
      <c r="E6" s="327"/>
      <c r="F6" s="327"/>
      <c r="G6" s="327"/>
      <c r="H6" s="327"/>
      <c r="I6" s="327"/>
      <c r="J6" s="327"/>
    </row>
    <row r="7" spans="2:13" ht="17.25" customHeight="1" thickBot="1" x14ac:dyDescent="0.2">
      <c r="B7" s="238"/>
      <c r="C7" s="14"/>
      <c r="D7" s="14"/>
      <c r="E7" s="14"/>
      <c r="F7" s="14"/>
      <c r="G7" s="14"/>
      <c r="H7" s="14"/>
      <c r="I7" s="14"/>
      <c r="J7" s="14"/>
    </row>
    <row r="8" spans="2:13" ht="17.25" customHeight="1" x14ac:dyDescent="0.2">
      <c r="B8" s="239"/>
      <c r="C8" s="316"/>
      <c r="D8" s="266"/>
      <c r="E8" s="266"/>
      <c r="F8" s="266"/>
      <c r="G8" s="311"/>
      <c r="H8" s="311"/>
      <c r="I8" s="328" t="s">
        <v>80</v>
      </c>
      <c r="J8" s="342"/>
    </row>
    <row r="9" spans="2:13" ht="17.25" customHeight="1" x14ac:dyDescent="0.2">
      <c r="B9" s="240"/>
      <c r="C9" s="317" t="s">
        <v>11</v>
      </c>
      <c r="D9" s="311"/>
      <c r="E9" s="311"/>
      <c r="F9" s="311"/>
      <c r="G9" s="313" t="s">
        <v>81</v>
      </c>
      <c r="H9" s="313" t="s">
        <v>82</v>
      </c>
      <c r="I9" s="318"/>
      <c r="J9" s="311"/>
    </row>
    <row r="10" spans="2:13" ht="17.25" customHeight="1" x14ac:dyDescent="0.2">
      <c r="B10" s="241"/>
      <c r="C10" s="266"/>
      <c r="D10" s="315" t="s">
        <v>12</v>
      </c>
      <c r="E10" s="315" t="s">
        <v>13</v>
      </c>
      <c r="F10" s="315" t="s">
        <v>10</v>
      </c>
      <c r="G10" s="315" t="s">
        <v>83</v>
      </c>
      <c r="H10" s="315" t="s">
        <v>84</v>
      </c>
      <c r="I10" s="315" t="s">
        <v>85</v>
      </c>
      <c r="J10" s="315" t="s">
        <v>86</v>
      </c>
    </row>
    <row r="11" spans="2:13" ht="17.25" customHeight="1" x14ac:dyDescent="0.2">
      <c r="B11" s="167" t="s">
        <v>109</v>
      </c>
      <c r="C11" s="266"/>
      <c r="D11" s="266"/>
      <c r="E11" s="266"/>
      <c r="F11" s="267" t="s">
        <v>275</v>
      </c>
      <c r="G11" s="266"/>
      <c r="H11" s="266"/>
      <c r="I11" s="266"/>
      <c r="J11" s="266"/>
      <c r="K11" s="20"/>
      <c r="L11" s="24"/>
    </row>
    <row r="12" spans="2:13" ht="17.25" customHeight="1" x14ac:dyDescent="0.2">
      <c r="B12" s="224"/>
      <c r="C12" s="6" t="s">
        <v>93</v>
      </c>
      <c r="D12" s="6" t="s">
        <v>93</v>
      </c>
      <c r="E12" s="6" t="s">
        <v>93</v>
      </c>
      <c r="F12" s="6" t="s">
        <v>9</v>
      </c>
      <c r="G12" s="6" t="s">
        <v>93</v>
      </c>
      <c r="H12" s="6" t="s">
        <v>93</v>
      </c>
      <c r="I12" s="6" t="s">
        <v>93</v>
      </c>
      <c r="J12" s="6" t="s">
        <v>93</v>
      </c>
      <c r="K12" s="20"/>
      <c r="L12" s="20"/>
      <c r="M12" s="25"/>
    </row>
    <row r="13" spans="2:13" ht="17.25" customHeight="1" x14ac:dyDescent="0.2">
      <c r="B13" s="165" t="s">
        <v>112</v>
      </c>
      <c r="C13" s="36">
        <v>-214867</v>
      </c>
      <c r="D13" s="36">
        <v>-251253</v>
      </c>
      <c r="E13" s="36">
        <v>36386</v>
      </c>
      <c r="F13" s="256">
        <v>-1.7</v>
      </c>
      <c r="G13" s="36">
        <v>1008296</v>
      </c>
      <c r="H13" s="36">
        <v>1267304</v>
      </c>
      <c r="I13" s="36">
        <v>2280732</v>
      </c>
      <c r="J13" s="36">
        <v>2280732</v>
      </c>
      <c r="K13" s="8"/>
      <c r="L13" s="8"/>
    </row>
    <row r="14" spans="2:13" ht="17.25" customHeight="1" x14ac:dyDescent="0.2">
      <c r="B14" s="88"/>
      <c r="F14" s="257"/>
      <c r="K14" s="8"/>
      <c r="L14" s="8"/>
    </row>
    <row r="15" spans="2:13" ht="17.25" customHeight="1" x14ac:dyDescent="0.2">
      <c r="B15" s="88" t="s">
        <v>113</v>
      </c>
      <c r="C15" s="36">
        <v>-30599</v>
      </c>
      <c r="D15" s="37">
        <v>-21910</v>
      </c>
      <c r="E15" s="37">
        <v>-8689</v>
      </c>
      <c r="F15" s="256">
        <v>-5.6</v>
      </c>
      <c r="G15" s="37">
        <v>37475</v>
      </c>
      <c r="H15" s="37">
        <v>59433</v>
      </c>
      <c r="I15" s="37">
        <v>46821</v>
      </c>
      <c r="J15" s="37">
        <v>55712</v>
      </c>
      <c r="K15" s="26"/>
      <c r="L15" s="26"/>
    </row>
    <row r="16" spans="2:13" ht="17.25" customHeight="1" x14ac:dyDescent="0.2">
      <c r="B16" s="88" t="s">
        <v>114</v>
      </c>
      <c r="C16" s="36">
        <v>-14411</v>
      </c>
      <c r="D16" s="37">
        <v>-7881</v>
      </c>
      <c r="E16" s="37">
        <v>-6530</v>
      </c>
      <c r="F16" s="256">
        <v>-10.8</v>
      </c>
      <c r="G16" s="37">
        <v>9118</v>
      </c>
      <c r="H16" s="37">
        <v>16999</v>
      </c>
      <c r="I16" s="37">
        <v>18064</v>
      </c>
      <c r="J16" s="37">
        <v>24671</v>
      </c>
      <c r="K16" s="26"/>
      <c r="L16" s="26"/>
    </row>
    <row r="17" spans="2:12" ht="17.25" customHeight="1" x14ac:dyDescent="0.2">
      <c r="B17" s="88" t="s">
        <v>116</v>
      </c>
      <c r="C17" s="36">
        <v>-10109</v>
      </c>
      <c r="D17" s="37">
        <v>-7291</v>
      </c>
      <c r="E17" s="37">
        <v>-2818</v>
      </c>
      <c r="F17" s="256">
        <v>-7.8</v>
      </c>
      <c r="G17" s="37">
        <v>8899</v>
      </c>
      <c r="H17" s="37">
        <v>16189</v>
      </c>
      <c r="I17" s="37">
        <v>18210</v>
      </c>
      <c r="J17" s="37">
        <v>21187</v>
      </c>
      <c r="K17" s="26"/>
      <c r="L17" s="26"/>
    </row>
    <row r="18" spans="2:12" ht="17.25" customHeight="1" x14ac:dyDescent="0.2">
      <c r="B18" s="88" t="s">
        <v>117</v>
      </c>
      <c r="C18" s="36">
        <v>-111</v>
      </c>
      <c r="D18" s="37">
        <v>-4453</v>
      </c>
      <c r="E18" s="37">
        <v>4342</v>
      </c>
      <c r="F18" s="256">
        <v>0</v>
      </c>
      <c r="G18" s="37">
        <v>18003</v>
      </c>
      <c r="H18" s="37">
        <v>22496</v>
      </c>
      <c r="I18" s="37">
        <v>49772</v>
      </c>
      <c r="J18" s="37">
        <v>46629</v>
      </c>
      <c r="K18" s="26"/>
      <c r="L18" s="26"/>
    </row>
    <row r="19" spans="2:12" ht="17.25" customHeight="1" x14ac:dyDescent="0.2">
      <c r="B19" s="88" t="s">
        <v>118</v>
      </c>
      <c r="C19" s="36">
        <v>-13262</v>
      </c>
      <c r="D19" s="37">
        <v>-8790</v>
      </c>
      <c r="E19" s="37">
        <v>-4472</v>
      </c>
      <c r="F19" s="256">
        <v>-12.6</v>
      </c>
      <c r="G19" s="37">
        <v>6094</v>
      </c>
      <c r="H19" s="37">
        <v>14878</v>
      </c>
      <c r="I19" s="37">
        <v>11874</v>
      </c>
      <c r="J19" s="37">
        <v>16319</v>
      </c>
      <c r="K19" s="26"/>
      <c r="L19" s="26"/>
    </row>
    <row r="20" spans="2:12" ht="17.25" customHeight="1" x14ac:dyDescent="0.2">
      <c r="B20" s="88"/>
      <c r="F20" s="257"/>
      <c r="K20" s="26"/>
      <c r="L20" s="26"/>
    </row>
    <row r="21" spans="2:12" ht="17.25" customHeight="1" x14ac:dyDescent="0.2">
      <c r="B21" s="88" t="s">
        <v>119</v>
      </c>
      <c r="C21" s="36">
        <v>-10552</v>
      </c>
      <c r="D21" s="37">
        <v>-6743</v>
      </c>
      <c r="E21" s="37">
        <v>-3809</v>
      </c>
      <c r="F21" s="256">
        <v>-9.1999999999999993</v>
      </c>
      <c r="G21" s="37">
        <v>8123</v>
      </c>
      <c r="H21" s="37">
        <v>14872</v>
      </c>
      <c r="I21" s="37">
        <v>13454</v>
      </c>
      <c r="J21" s="37">
        <v>17211</v>
      </c>
      <c r="K21" s="26"/>
      <c r="L21" s="26"/>
    </row>
    <row r="22" spans="2:12" ht="17.25" customHeight="1" x14ac:dyDescent="0.2">
      <c r="B22" s="88" t="s">
        <v>120</v>
      </c>
      <c r="C22" s="36">
        <v>-10746</v>
      </c>
      <c r="D22" s="37">
        <v>-8916</v>
      </c>
      <c r="E22" s="37">
        <v>-1830</v>
      </c>
      <c r="F22" s="256">
        <v>-5.5</v>
      </c>
      <c r="G22" s="37">
        <v>14628</v>
      </c>
      <c r="H22" s="37">
        <v>23542</v>
      </c>
      <c r="I22" s="37">
        <v>27102</v>
      </c>
      <c r="J22" s="37">
        <v>29447</v>
      </c>
      <c r="K22" s="26"/>
      <c r="L22" s="26"/>
    </row>
    <row r="23" spans="2:12" ht="17.25" customHeight="1" x14ac:dyDescent="0.2">
      <c r="B23" s="88" t="s">
        <v>121</v>
      </c>
      <c r="C23" s="36">
        <v>-12592</v>
      </c>
      <c r="D23" s="37">
        <v>-8043</v>
      </c>
      <c r="E23" s="37">
        <v>-4549</v>
      </c>
      <c r="F23" s="256">
        <v>-4.3</v>
      </c>
      <c r="G23" s="37">
        <v>21884</v>
      </c>
      <c r="H23" s="37">
        <v>30206</v>
      </c>
      <c r="I23" s="37">
        <v>44288</v>
      </c>
      <c r="J23" s="37">
        <v>49174</v>
      </c>
      <c r="K23" s="26"/>
      <c r="L23" s="26"/>
    </row>
    <row r="24" spans="2:12" ht="17.25" customHeight="1" x14ac:dyDescent="0.2">
      <c r="B24" s="88" t="s">
        <v>122</v>
      </c>
      <c r="C24" s="36">
        <v>-5783</v>
      </c>
      <c r="D24" s="37">
        <v>-5381</v>
      </c>
      <c r="E24" s="37">
        <v>-402</v>
      </c>
      <c r="F24" s="256">
        <v>-2.9</v>
      </c>
      <c r="G24" s="37">
        <v>15227</v>
      </c>
      <c r="H24" s="37">
        <v>20795</v>
      </c>
      <c r="I24" s="37">
        <v>30707</v>
      </c>
      <c r="J24" s="37">
        <v>32320</v>
      </c>
      <c r="K24" s="26"/>
      <c r="L24" s="26"/>
    </row>
    <row r="25" spans="2:12" ht="17.25" customHeight="1" x14ac:dyDescent="0.2">
      <c r="B25" s="88" t="s">
        <v>123</v>
      </c>
      <c r="C25" s="36">
        <v>-7552</v>
      </c>
      <c r="D25" s="37">
        <v>-6659</v>
      </c>
      <c r="E25" s="37">
        <v>-893</v>
      </c>
      <c r="F25" s="256">
        <v>-3.8</v>
      </c>
      <c r="G25" s="37">
        <v>14531</v>
      </c>
      <c r="H25" s="37">
        <v>21587</v>
      </c>
      <c r="I25" s="37">
        <v>26755</v>
      </c>
      <c r="J25" s="37">
        <v>28881</v>
      </c>
      <c r="K25" s="26"/>
      <c r="L25" s="26"/>
    </row>
    <row r="26" spans="2:12" ht="17.25" customHeight="1" x14ac:dyDescent="0.2">
      <c r="B26" s="88"/>
      <c r="F26" s="257"/>
      <c r="K26" s="26"/>
      <c r="L26" s="26"/>
    </row>
    <row r="27" spans="2:12" ht="17.25" customHeight="1" x14ac:dyDescent="0.2">
      <c r="B27" s="88" t="s">
        <v>124</v>
      </c>
      <c r="C27" s="36">
        <v>16748</v>
      </c>
      <c r="D27" s="37">
        <v>-3753</v>
      </c>
      <c r="E27" s="37">
        <v>20501</v>
      </c>
      <c r="F27" s="256">
        <v>2.2999999999999998</v>
      </c>
      <c r="G27" s="37">
        <v>56276</v>
      </c>
      <c r="H27" s="37">
        <v>61037</v>
      </c>
      <c r="I27" s="37">
        <v>158034</v>
      </c>
      <c r="J27" s="37">
        <v>143877</v>
      </c>
      <c r="K27" s="26"/>
      <c r="L27" s="26"/>
    </row>
    <row r="28" spans="2:12" ht="17.25" customHeight="1" x14ac:dyDescent="0.2">
      <c r="B28" s="88" t="s">
        <v>125</v>
      </c>
      <c r="C28" s="36">
        <v>4895</v>
      </c>
      <c r="D28" s="37">
        <v>-6291</v>
      </c>
      <c r="E28" s="37">
        <v>11186</v>
      </c>
      <c r="F28" s="256">
        <v>0.8</v>
      </c>
      <c r="G28" s="37">
        <v>46847</v>
      </c>
      <c r="H28" s="37">
        <v>53764</v>
      </c>
      <c r="I28" s="37">
        <v>137823</v>
      </c>
      <c r="J28" s="37">
        <v>130363</v>
      </c>
      <c r="K28" s="26"/>
      <c r="L28" s="26"/>
    </row>
    <row r="29" spans="2:12" ht="17.25" customHeight="1" x14ac:dyDescent="0.2">
      <c r="B29" s="88" t="s">
        <v>126</v>
      </c>
      <c r="C29" s="36">
        <v>89854</v>
      </c>
      <c r="D29" s="37">
        <v>1438</v>
      </c>
      <c r="E29" s="37">
        <v>88416</v>
      </c>
      <c r="F29" s="256">
        <v>6.8</v>
      </c>
      <c r="G29" s="37">
        <v>110185</v>
      </c>
      <c r="H29" s="37">
        <v>110620</v>
      </c>
      <c r="I29" s="37">
        <v>408033</v>
      </c>
      <c r="J29" s="37">
        <v>335782</v>
      </c>
      <c r="K29" s="26"/>
      <c r="L29" s="26"/>
    </row>
    <row r="30" spans="2:12" ht="17.25" customHeight="1" x14ac:dyDescent="0.2">
      <c r="B30" s="88" t="s">
        <v>127</v>
      </c>
      <c r="C30" s="36">
        <v>17253</v>
      </c>
      <c r="D30" s="37">
        <v>366</v>
      </c>
      <c r="E30" s="37">
        <v>16887</v>
      </c>
      <c r="F30" s="256">
        <v>1.9</v>
      </c>
      <c r="G30" s="37">
        <v>73079</v>
      </c>
      <c r="H30" s="37">
        <v>73702</v>
      </c>
      <c r="I30" s="37">
        <v>206111</v>
      </c>
      <c r="J30" s="37">
        <v>192712</v>
      </c>
      <c r="K30" s="26"/>
      <c r="L30" s="26"/>
    </row>
    <row r="31" spans="2:12" ht="17.25" customHeight="1" x14ac:dyDescent="0.2">
      <c r="B31" s="88"/>
      <c r="F31" s="257"/>
      <c r="K31" s="26"/>
      <c r="L31" s="26"/>
    </row>
    <row r="32" spans="2:12" ht="17.25" customHeight="1" x14ac:dyDescent="0.2">
      <c r="B32" s="88" t="s">
        <v>128</v>
      </c>
      <c r="C32" s="36">
        <v>-17274</v>
      </c>
      <c r="D32" s="37">
        <v>-11364</v>
      </c>
      <c r="E32" s="37">
        <v>-5910</v>
      </c>
      <c r="F32" s="256">
        <v>-7.4</v>
      </c>
      <c r="G32" s="37">
        <v>16661</v>
      </c>
      <c r="H32" s="37">
        <v>28071</v>
      </c>
      <c r="I32" s="37">
        <v>22031</v>
      </c>
      <c r="J32" s="37">
        <v>27678</v>
      </c>
      <c r="K32" s="26"/>
      <c r="L32" s="26"/>
    </row>
    <row r="33" spans="2:12" ht="17.25" customHeight="1" x14ac:dyDescent="0.2">
      <c r="B33" s="88" t="s">
        <v>129</v>
      </c>
      <c r="C33" s="36">
        <v>-6214</v>
      </c>
      <c r="D33" s="37">
        <v>-4912</v>
      </c>
      <c r="E33" s="37">
        <v>-1302</v>
      </c>
      <c r="F33" s="258">
        <v>-5.8</v>
      </c>
      <c r="G33" s="37">
        <v>7551</v>
      </c>
      <c r="H33" s="37">
        <v>12526</v>
      </c>
      <c r="I33" s="37">
        <v>11981</v>
      </c>
      <c r="J33" s="37">
        <v>13081</v>
      </c>
      <c r="K33" s="26"/>
      <c r="L33" s="26"/>
    </row>
    <row r="34" spans="2:12" ht="17.25" customHeight="1" x14ac:dyDescent="0.2">
      <c r="B34" s="88" t="s">
        <v>130</v>
      </c>
      <c r="C34" s="36">
        <v>-3747</v>
      </c>
      <c r="D34" s="37">
        <v>-2958</v>
      </c>
      <c r="E34" s="37">
        <v>-789</v>
      </c>
      <c r="F34" s="258">
        <v>-3.2</v>
      </c>
      <c r="G34" s="37">
        <v>9067</v>
      </c>
      <c r="H34" s="37">
        <v>12049</v>
      </c>
      <c r="I34" s="37">
        <v>17176</v>
      </c>
      <c r="J34" s="37">
        <v>17842</v>
      </c>
      <c r="K34" s="26"/>
      <c r="L34" s="26"/>
    </row>
    <row r="35" spans="2:12" ht="17.25" customHeight="1" x14ac:dyDescent="0.2">
      <c r="B35" s="88" t="s">
        <v>131</v>
      </c>
      <c r="C35" s="36">
        <v>-5022</v>
      </c>
      <c r="D35" s="37">
        <v>-2643</v>
      </c>
      <c r="E35" s="37">
        <v>-2379</v>
      </c>
      <c r="F35" s="256">
        <v>-6.3</v>
      </c>
      <c r="G35" s="37">
        <v>6283</v>
      </c>
      <c r="H35" s="37">
        <v>8930</v>
      </c>
      <c r="I35" s="37">
        <v>8285</v>
      </c>
      <c r="J35" s="37">
        <v>10414</v>
      </c>
      <c r="K35" s="26"/>
      <c r="L35" s="26"/>
    </row>
    <row r="36" spans="2:12" ht="17.25" customHeight="1" x14ac:dyDescent="0.2">
      <c r="B36" s="88"/>
      <c r="F36" s="257"/>
      <c r="K36" s="26"/>
      <c r="L36" s="26"/>
    </row>
    <row r="37" spans="2:12" ht="17.25" customHeight="1" x14ac:dyDescent="0.2">
      <c r="B37" s="88" t="s">
        <v>132</v>
      </c>
      <c r="C37" s="36">
        <v>-6076</v>
      </c>
      <c r="D37" s="37">
        <v>-3443</v>
      </c>
      <c r="E37" s="37">
        <v>-2633</v>
      </c>
      <c r="F37" s="256">
        <v>-7.2</v>
      </c>
      <c r="G37" s="37">
        <v>6159</v>
      </c>
      <c r="H37" s="37">
        <v>9670</v>
      </c>
      <c r="I37" s="37">
        <v>12075</v>
      </c>
      <c r="J37" s="37">
        <v>14493</v>
      </c>
      <c r="K37" s="26"/>
      <c r="L37" s="26"/>
    </row>
    <row r="38" spans="2:12" ht="17.25" customHeight="1" x14ac:dyDescent="0.2">
      <c r="B38" s="88" t="s">
        <v>133</v>
      </c>
      <c r="C38" s="36">
        <v>-12172</v>
      </c>
      <c r="D38" s="37">
        <v>-8414</v>
      </c>
      <c r="E38" s="37">
        <v>-3758</v>
      </c>
      <c r="F38" s="256">
        <v>-5.7</v>
      </c>
      <c r="G38" s="37">
        <v>15872</v>
      </c>
      <c r="H38" s="37">
        <v>24380</v>
      </c>
      <c r="I38" s="37">
        <v>26251</v>
      </c>
      <c r="J38" s="37">
        <v>29099</v>
      </c>
      <c r="K38" s="26"/>
      <c r="L38" s="26"/>
    </row>
    <row r="39" spans="2:12" ht="17.25" customHeight="1" x14ac:dyDescent="0.2">
      <c r="B39" s="88" t="s">
        <v>134</v>
      </c>
      <c r="C39" s="36">
        <v>-10289</v>
      </c>
      <c r="D39" s="37">
        <v>-6141</v>
      </c>
      <c r="E39" s="37">
        <v>-4148</v>
      </c>
      <c r="F39" s="256">
        <v>-5</v>
      </c>
      <c r="G39" s="37">
        <v>15294</v>
      </c>
      <c r="H39" s="37">
        <v>21697</v>
      </c>
      <c r="I39" s="37">
        <v>25726</v>
      </c>
      <c r="J39" s="37">
        <v>29615</v>
      </c>
      <c r="K39" s="26"/>
      <c r="L39" s="26"/>
    </row>
    <row r="40" spans="2:12" ht="17.25" customHeight="1" x14ac:dyDescent="0.2">
      <c r="B40" s="88" t="s">
        <v>135</v>
      </c>
      <c r="C40" s="36">
        <v>-17566</v>
      </c>
      <c r="D40" s="37">
        <v>-8931</v>
      </c>
      <c r="E40" s="37">
        <v>-8635</v>
      </c>
      <c r="F40" s="256">
        <v>-4.7</v>
      </c>
      <c r="G40" s="37">
        <v>29061</v>
      </c>
      <c r="H40" s="37">
        <v>38541</v>
      </c>
      <c r="I40" s="37">
        <v>49091</v>
      </c>
      <c r="J40" s="37">
        <v>56561</v>
      </c>
      <c r="K40" s="26"/>
      <c r="L40" s="26"/>
    </row>
    <row r="41" spans="2:12" ht="17.25" customHeight="1" x14ac:dyDescent="0.2">
      <c r="B41" s="88" t="s">
        <v>136</v>
      </c>
      <c r="C41" s="36">
        <v>12477</v>
      </c>
      <c r="D41" s="37">
        <v>3890</v>
      </c>
      <c r="E41" s="37">
        <v>8587</v>
      </c>
      <c r="F41" s="256">
        <v>1.7</v>
      </c>
      <c r="G41" s="37">
        <v>65449</v>
      </c>
      <c r="H41" s="37">
        <v>62726</v>
      </c>
      <c r="I41" s="37">
        <v>110121</v>
      </c>
      <c r="J41" s="37">
        <v>103926</v>
      </c>
      <c r="K41" s="26"/>
      <c r="L41" s="26"/>
    </row>
    <row r="42" spans="2:12" ht="17.25" customHeight="1" x14ac:dyDescent="0.2">
      <c r="B42" s="88" t="s">
        <v>137</v>
      </c>
      <c r="C42" s="36">
        <v>-7820</v>
      </c>
      <c r="D42" s="37">
        <v>-5358</v>
      </c>
      <c r="E42" s="37">
        <v>-2462</v>
      </c>
      <c r="F42" s="256">
        <v>-4.3</v>
      </c>
      <c r="G42" s="37">
        <v>13748</v>
      </c>
      <c r="H42" s="37">
        <v>19419</v>
      </c>
      <c r="I42" s="37">
        <v>26461</v>
      </c>
      <c r="J42" s="37">
        <v>29199</v>
      </c>
      <c r="K42" s="26"/>
      <c r="L42" s="26"/>
    </row>
    <row r="43" spans="2:12" ht="17.25" customHeight="1" x14ac:dyDescent="0.2">
      <c r="B43" s="88"/>
      <c r="F43" s="257"/>
      <c r="K43" s="26"/>
      <c r="L43" s="26"/>
    </row>
    <row r="44" spans="2:12" ht="17.25" customHeight="1" x14ac:dyDescent="0.2">
      <c r="B44" s="88" t="s">
        <v>138</v>
      </c>
      <c r="C44" s="36">
        <v>-467</v>
      </c>
      <c r="D44" s="37">
        <v>489</v>
      </c>
      <c r="E44" s="37">
        <v>-956</v>
      </c>
      <c r="F44" s="256">
        <v>-0.3</v>
      </c>
      <c r="G44" s="37">
        <v>12678</v>
      </c>
      <c r="H44" s="37">
        <v>12286</v>
      </c>
      <c r="I44" s="37">
        <v>24918</v>
      </c>
      <c r="J44" s="37">
        <v>25691</v>
      </c>
      <c r="K44" s="7"/>
      <c r="L44" s="7"/>
    </row>
    <row r="45" spans="2:12" ht="17.25" customHeight="1" x14ac:dyDescent="0.2">
      <c r="B45" s="88" t="s">
        <v>139</v>
      </c>
      <c r="C45" s="36">
        <v>-7654</v>
      </c>
      <c r="D45" s="37">
        <v>-5863</v>
      </c>
      <c r="E45" s="37">
        <v>-1791</v>
      </c>
      <c r="F45" s="256">
        <v>-2.9</v>
      </c>
      <c r="G45" s="37">
        <v>19826</v>
      </c>
      <c r="H45" s="37">
        <v>25544</v>
      </c>
      <c r="I45" s="37">
        <v>53390</v>
      </c>
      <c r="J45" s="37">
        <v>54989</v>
      </c>
      <c r="K45" s="26"/>
      <c r="L45" s="26"/>
    </row>
    <row r="46" spans="2:12" ht="17.25" customHeight="1" x14ac:dyDescent="0.2">
      <c r="B46" s="88" t="s">
        <v>140</v>
      </c>
      <c r="C46" s="36">
        <v>-13245</v>
      </c>
      <c r="D46" s="37">
        <v>-11453</v>
      </c>
      <c r="E46" s="37">
        <v>-1792</v>
      </c>
      <c r="F46" s="256">
        <v>-1.5</v>
      </c>
      <c r="G46" s="37">
        <v>70516</v>
      </c>
      <c r="H46" s="37">
        <v>81440</v>
      </c>
      <c r="I46" s="37">
        <v>150909</v>
      </c>
      <c r="J46" s="37">
        <v>151133</v>
      </c>
      <c r="K46" s="26"/>
      <c r="L46" s="26"/>
    </row>
    <row r="47" spans="2:12" ht="17.25" customHeight="1" x14ac:dyDescent="0.2">
      <c r="B47" s="88" t="s">
        <v>141</v>
      </c>
      <c r="C47" s="36">
        <v>-16460</v>
      </c>
      <c r="D47" s="37">
        <v>-9461</v>
      </c>
      <c r="E47" s="37">
        <v>-6999</v>
      </c>
      <c r="F47" s="256">
        <v>-3</v>
      </c>
      <c r="G47" s="37">
        <v>44713</v>
      </c>
      <c r="H47" s="37">
        <v>53971</v>
      </c>
      <c r="I47" s="37">
        <v>88069</v>
      </c>
      <c r="J47" s="37">
        <v>94020</v>
      </c>
      <c r="K47" s="26"/>
      <c r="L47" s="26"/>
    </row>
    <row r="48" spans="2:12" ht="17.25" customHeight="1" x14ac:dyDescent="0.2">
      <c r="B48" s="88" t="s">
        <v>142</v>
      </c>
      <c r="C48" s="36">
        <v>-7534</v>
      </c>
      <c r="D48" s="37">
        <v>-4011</v>
      </c>
      <c r="E48" s="37">
        <v>-3523</v>
      </c>
      <c r="F48" s="256">
        <v>-5.4</v>
      </c>
      <c r="G48" s="37">
        <v>9747</v>
      </c>
      <c r="H48" s="37">
        <v>13752</v>
      </c>
      <c r="I48" s="37">
        <v>23837</v>
      </c>
      <c r="J48" s="37">
        <v>27164</v>
      </c>
      <c r="K48" s="26"/>
      <c r="L48" s="26"/>
    </row>
    <row r="49" spans="1:13" ht="17.25" customHeight="1" x14ac:dyDescent="0.2">
      <c r="B49" s="88" t="s">
        <v>143</v>
      </c>
      <c r="C49" s="38">
        <v>-8282</v>
      </c>
      <c r="D49" s="39">
        <v>-5547</v>
      </c>
      <c r="E49" s="39">
        <v>-2735</v>
      </c>
      <c r="F49" s="256">
        <v>-8.5</v>
      </c>
      <c r="G49" s="39">
        <v>7019</v>
      </c>
      <c r="H49" s="39">
        <v>12544</v>
      </c>
      <c r="I49" s="39">
        <v>11627</v>
      </c>
      <c r="J49" s="39">
        <v>14508</v>
      </c>
      <c r="K49" s="26"/>
      <c r="L49" s="26"/>
    </row>
    <row r="50" spans="1:13" ht="17.25" customHeight="1" x14ac:dyDescent="0.2">
      <c r="B50" s="88"/>
      <c r="F50" s="257"/>
      <c r="K50" s="26"/>
      <c r="L50" s="26"/>
    </row>
    <row r="51" spans="1:13" ht="17.25" customHeight="1" x14ac:dyDescent="0.2">
      <c r="B51" s="88" t="s">
        <v>144</v>
      </c>
      <c r="C51" s="36">
        <v>-3707</v>
      </c>
      <c r="D51" s="37">
        <v>-2635</v>
      </c>
      <c r="E51" s="37">
        <v>-1072</v>
      </c>
      <c r="F51" s="256">
        <v>-6.4</v>
      </c>
      <c r="G51" s="37">
        <v>4550</v>
      </c>
      <c r="H51" s="37">
        <v>7186</v>
      </c>
      <c r="I51" s="37">
        <v>9151</v>
      </c>
      <c r="J51" s="37">
        <v>10239</v>
      </c>
      <c r="K51" s="26"/>
      <c r="L51" s="26"/>
    </row>
    <row r="52" spans="1:13" ht="17.25" customHeight="1" x14ac:dyDescent="0.2">
      <c r="B52" s="88" t="s">
        <v>145</v>
      </c>
      <c r="C52" s="36">
        <v>-5479</v>
      </c>
      <c r="D52" s="37">
        <v>-3943</v>
      </c>
      <c r="E52" s="37">
        <v>-1536</v>
      </c>
      <c r="F52" s="256">
        <v>-7.8</v>
      </c>
      <c r="G52" s="37">
        <v>5469</v>
      </c>
      <c r="H52" s="37">
        <v>9429</v>
      </c>
      <c r="I52" s="37">
        <v>10126</v>
      </c>
      <c r="J52" s="37">
        <v>11786</v>
      </c>
      <c r="K52" s="26"/>
      <c r="L52" s="26"/>
    </row>
    <row r="53" spans="1:13" ht="17.25" customHeight="1" x14ac:dyDescent="0.2">
      <c r="B53" s="88" t="s">
        <v>146</v>
      </c>
      <c r="C53" s="36">
        <v>-6014</v>
      </c>
      <c r="D53" s="37">
        <v>-4936</v>
      </c>
      <c r="E53" s="37">
        <v>-1078</v>
      </c>
      <c r="F53" s="256">
        <v>-3.1</v>
      </c>
      <c r="G53" s="37">
        <v>15886</v>
      </c>
      <c r="H53" s="37">
        <v>20839</v>
      </c>
      <c r="I53" s="37">
        <v>28623</v>
      </c>
      <c r="J53" s="37">
        <v>29726</v>
      </c>
      <c r="K53" s="26"/>
      <c r="L53" s="26"/>
    </row>
    <row r="54" spans="1:13" ht="17.25" customHeight="1" x14ac:dyDescent="0.2">
      <c r="B54" s="88" t="s">
        <v>147</v>
      </c>
      <c r="C54" s="36">
        <v>-6480</v>
      </c>
      <c r="D54" s="37">
        <v>-5077</v>
      </c>
      <c r="E54" s="37">
        <v>-1403</v>
      </c>
      <c r="F54" s="256">
        <v>-2.2999999999999998</v>
      </c>
      <c r="G54" s="37">
        <v>24014</v>
      </c>
      <c r="H54" s="37">
        <v>29199</v>
      </c>
      <c r="I54" s="37">
        <v>45484</v>
      </c>
      <c r="J54" s="37">
        <v>47949</v>
      </c>
      <c r="K54" s="26"/>
      <c r="L54" s="26"/>
    </row>
    <row r="55" spans="1:13" ht="17.25" customHeight="1" x14ac:dyDescent="0.2">
      <c r="B55" s="88" t="s">
        <v>148</v>
      </c>
      <c r="C55" s="36">
        <v>-11366</v>
      </c>
      <c r="D55" s="37">
        <v>-7685</v>
      </c>
      <c r="E55" s="37">
        <v>-3681</v>
      </c>
      <c r="F55" s="256">
        <v>-8</v>
      </c>
      <c r="G55" s="37">
        <v>10330</v>
      </c>
      <c r="H55" s="37">
        <v>17990</v>
      </c>
      <c r="I55" s="37">
        <v>22530</v>
      </c>
      <c r="J55" s="37">
        <v>25931</v>
      </c>
      <c r="K55" s="26"/>
      <c r="L55" s="26"/>
    </row>
    <row r="56" spans="1:13" ht="17.25" customHeight="1" x14ac:dyDescent="0.2">
      <c r="B56" s="88"/>
      <c r="F56" s="257"/>
      <c r="K56" s="26"/>
      <c r="L56" s="26"/>
    </row>
    <row r="57" spans="1:13" ht="17.25" customHeight="1" x14ac:dyDescent="0.2">
      <c r="B57" s="88" t="s">
        <v>149</v>
      </c>
      <c r="C57" s="36">
        <v>-5847</v>
      </c>
      <c r="D57" s="37">
        <v>-4395</v>
      </c>
      <c r="E57" s="37">
        <v>-1452</v>
      </c>
      <c r="F57" s="256">
        <v>-7.6</v>
      </c>
      <c r="G57" s="37">
        <v>5443</v>
      </c>
      <c r="H57" s="37">
        <v>9852</v>
      </c>
      <c r="I57" s="37">
        <v>9574</v>
      </c>
      <c r="J57" s="37">
        <v>11136</v>
      </c>
      <c r="K57" s="26"/>
      <c r="L57" s="26"/>
    </row>
    <row r="58" spans="1:13" ht="17.25" customHeight="1" x14ac:dyDescent="0.2">
      <c r="B58" s="88" t="s">
        <v>150</v>
      </c>
      <c r="C58" s="36">
        <v>-4405</v>
      </c>
      <c r="D58" s="37">
        <v>-3595</v>
      </c>
      <c r="E58" s="37">
        <v>-810</v>
      </c>
      <c r="F58" s="256">
        <v>-4.5</v>
      </c>
      <c r="G58" s="37">
        <v>7748</v>
      </c>
      <c r="H58" s="37">
        <v>11388</v>
      </c>
      <c r="I58" s="37">
        <v>17466</v>
      </c>
      <c r="J58" s="37">
        <v>18703</v>
      </c>
      <c r="K58" s="26"/>
      <c r="L58" s="26"/>
    </row>
    <row r="59" spans="1:13" ht="17.25" customHeight="1" x14ac:dyDescent="0.2">
      <c r="B59" s="88" t="s">
        <v>151</v>
      </c>
      <c r="C59" s="36">
        <v>-9709</v>
      </c>
      <c r="D59" s="37">
        <v>-6911</v>
      </c>
      <c r="E59" s="37">
        <v>-2798</v>
      </c>
      <c r="F59" s="256">
        <v>-6.9</v>
      </c>
      <c r="G59" s="37">
        <v>10482</v>
      </c>
      <c r="H59" s="37">
        <v>17414</v>
      </c>
      <c r="I59" s="37">
        <v>17814</v>
      </c>
      <c r="J59" s="37">
        <v>20883</v>
      </c>
      <c r="K59" s="26"/>
      <c r="L59" s="26"/>
    </row>
    <row r="60" spans="1:13" ht="17.25" customHeight="1" x14ac:dyDescent="0.2">
      <c r="B60" s="88" t="s">
        <v>152</v>
      </c>
      <c r="C60" s="36">
        <v>-7184</v>
      </c>
      <c r="D60" s="37">
        <v>-5150</v>
      </c>
      <c r="E60" s="37">
        <v>-2034</v>
      </c>
      <c r="F60" s="256">
        <v>-9.6</v>
      </c>
      <c r="G60" s="37">
        <v>5030</v>
      </c>
      <c r="H60" s="37">
        <v>10178</v>
      </c>
      <c r="I60" s="37">
        <v>9108</v>
      </c>
      <c r="J60" s="37">
        <v>11277</v>
      </c>
      <c r="K60" s="26"/>
      <c r="L60" s="26"/>
    </row>
    <row r="61" spans="1:13" ht="17.25" customHeight="1" x14ac:dyDescent="0.2">
      <c r="B61" s="88"/>
      <c r="F61" s="257"/>
      <c r="K61" s="26"/>
      <c r="L61" s="26"/>
    </row>
    <row r="62" spans="1:13" ht="17.25" customHeight="1" x14ac:dyDescent="0.2">
      <c r="B62" s="88" t="s">
        <v>153</v>
      </c>
      <c r="C62" s="36">
        <v>1429</v>
      </c>
      <c r="D62" s="37">
        <v>-3755</v>
      </c>
      <c r="E62" s="37">
        <v>5184</v>
      </c>
      <c r="F62" s="256">
        <v>0.3</v>
      </c>
      <c r="G62" s="37">
        <v>45257</v>
      </c>
      <c r="H62" s="37">
        <v>49189</v>
      </c>
      <c r="I62" s="37">
        <v>97547</v>
      </c>
      <c r="J62" s="37">
        <v>94036</v>
      </c>
      <c r="K62" s="82"/>
      <c r="L62" s="82"/>
      <c r="M62" s="15"/>
    </row>
    <row r="63" spans="1:13" ht="17.25" customHeight="1" x14ac:dyDescent="0.2">
      <c r="A63" s="80"/>
      <c r="B63" s="230" t="s">
        <v>154</v>
      </c>
      <c r="C63" s="36">
        <v>-4630</v>
      </c>
      <c r="D63" s="37">
        <v>-2455</v>
      </c>
      <c r="E63" s="37">
        <v>-2175</v>
      </c>
      <c r="F63" s="256">
        <v>-5.5</v>
      </c>
      <c r="G63" s="37">
        <v>7218</v>
      </c>
      <c r="H63" s="37">
        <v>9678</v>
      </c>
      <c r="I63" s="37">
        <v>15248</v>
      </c>
      <c r="J63" s="37">
        <v>17365</v>
      </c>
    </row>
    <row r="64" spans="1:13" ht="17.25" customHeight="1" x14ac:dyDescent="0.2">
      <c r="A64" s="83"/>
      <c r="B64" s="88" t="s">
        <v>155</v>
      </c>
      <c r="C64" s="36">
        <v>-10317</v>
      </c>
      <c r="D64" s="37">
        <v>-5743</v>
      </c>
      <c r="E64" s="37">
        <v>-4574</v>
      </c>
      <c r="F64" s="256">
        <v>-7.4</v>
      </c>
      <c r="G64" s="37">
        <v>11346</v>
      </c>
      <c r="H64" s="37">
        <v>17154</v>
      </c>
      <c r="I64" s="37">
        <v>22883</v>
      </c>
      <c r="J64" s="37">
        <v>28624</v>
      </c>
    </row>
    <row r="65" spans="1:24" ht="17.25" customHeight="1" x14ac:dyDescent="0.2">
      <c r="A65" s="81"/>
      <c r="B65" s="230" t="s">
        <v>156</v>
      </c>
      <c r="C65" s="36">
        <v>-6970</v>
      </c>
      <c r="D65" s="37">
        <v>-4689</v>
      </c>
      <c r="E65" s="37">
        <v>-2281</v>
      </c>
      <c r="F65" s="256">
        <v>-3.9</v>
      </c>
      <c r="G65" s="37">
        <v>15589</v>
      </c>
      <c r="H65" s="37">
        <v>20302</v>
      </c>
      <c r="I65" s="37">
        <v>28302</v>
      </c>
      <c r="J65" s="37">
        <v>31160</v>
      </c>
    </row>
    <row r="66" spans="1:24" ht="17.25" customHeight="1" x14ac:dyDescent="0.2">
      <c r="A66" s="81"/>
      <c r="B66" s="230"/>
      <c r="C66" s="84"/>
      <c r="D66" s="86"/>
      <c r="E66" s="86"/>
      <c r="F66" s="259"/>
      <c r="G66" s="86"/>
      <c r="H66" s="86"/>
      <c r="I66" s="86"/>
      <c r="J66" s="86"/>
    </row>
    <row r="67" spans="1:24" ht="17.25" customHeight="1" x14ac:dyDescent="0.2">
      <c r="A67" s="80"/>
      <c r="B67" s="230" t="s">
        <v>157</v>
      </c>
      <c r="C67" s="36">
        <v>-7415</v>
      </c>
      <c r="D67" s="37">
        <v>-4557</v>
      </c>
      <c r="E67" s="37">
        <v>-2858</v>
      </c>
      <c r="F67" s="256">
        <v>-6.3</v>
      </c>
      <c r="G67" s="37">
        <v>9381</v>
      </c>
      <c r="H67" s="37">
        <v>13939</v>
      </c>
      <c r="I67" s="37">
        <v>18176</v>
      </c>
      <c r="J67" s="37">
        <v>20984</v>
      </c>
    </row>
    <row r="68" spans="1:24" ht="17.25" customHeight="1" x14ac:dyDescent="0.2">
      <c r="A68" s="80"/>
      <c r="B68" s="230" t="s">
        <v>158</v>
      </c>
      <c r="C68" s="36">
        <v>-6380</v>
      </c>
      <c r="D68" s="37">
        <v>-3308</v>
      </c>
      <c r="E68" s="37">
        <v>-3072</v>
      </c>
      <c r="F68" s="256">
        <v>-5.7</v>
      </c>
      <c r="G68" s="37">
        <v>9703</v>
      </c>
      <c r="H68" s="37">
        <v>13009</v>
      </c>
      <c r="I68" s="37">
        <v>18571</v>
      </c>
      <c r="J68" s="37">
        <v>21655</v>
      </c>
    </row>
    <row r="69" spans="1:24" ht="17.25" customHeight="1" x14ac:dyDescent="0.2">
      <c r="A69" s="80"/>
      <c r="B69" s="230" t="s">
        <v>159</v>
      </c>
      <c r="C69" s="36">
        <v>-11789</v>
      </c>
      <c r="D69" s="37">
        <v>-7360</v>
      </c>
      <c r="E69" s="37">
        <v>-4429</v>
      </c>
      <c r="F69" s="256">
        <v>-7</v>
      </c>
      <c r="G69" s="37">
        <v>14199</v>
      </c>
      <c r="H69" s="37">
        <v>21566</v>
      </c>
      <c r="I69" s="37">
        <v>26608</v>
      </c>
      <c r="J69" s="37">
        <v>31093</v>
      </c>
    </row>
    <row r="70" spans="1:24" ht="17.25" customHeight="1" x14ac:dyDescent="0.2">
      <c r="A70" s="80"/>
      <c r="B70" s="230" t="s">
        <v>160</v>
      </c>
      <c r="C70" s="36">
        <v>5708</v>
      </c>
      <c r="D70" s="37">
        <v>5368</v>
      </c>
      <c r="E70" s="37">
        <v>340</v>
      </c>
      <c r="F70" s="256">
        <v>4</v>
      </c>
      <c r="G70" s="37">
        <v>16638</v>
      </c>
      <c r="H70" s="37">
        <v>11326</v>
      </c>
      <c r="I70" s="37">
        <v>24525</v>
      </c>
      <c r="J70" s="37">
        <v>24487</v>
      </c>
    </row>
    <row r="71" spans="1:24" ht="17.25" customHeight="1" x14ac:dyDescent="0.15">
      <c r="A71" s="80"/>
      <c r="B71" s="231"/>
      <c r="C71" s="85"/>
      <c r="D71" s="85"/>
      <c r="E71" s="85"/>
      <c r="F71" s="87"/>
      <c r="G71" s="85"/>
      <c r="H71" s="85"/>
      <c r="I71" s="85"/>
      <c r="J71" s="85"/>
    </row>
    <row r="72" spans="1:24" ht="17.25" customHeight="1" x14ac:dyDescent="0.15">
      <c r="A72" s="80"/>
      <c r="B72" s="343" t="s">
        <v>3</v>
      </c>
      <c r="C72" s="345" t="s">
        <v>185</v>
      </c>
      <c r="D72" s="346"/>
      <c r="E72" s="346"/>
      <c r="F72" s="346"/>
      <c r="G72" s="346"/>
      <c r="H72" s="346"/>
      <c r="I72" s="346"/>
      <c r="J72" s="34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7.25" customHeight="1" thickBot="1" x14ac:dyDescent="0.2">
      <c r="A73" s="83"/>
      <c r="B73" s="344"/>
      <c r="C73" s="347"/>
      <c r="D73" s="348"/>
      <c r="E73" s="348"/>
      <c r="F73" s="348"/>
      <c r="G73" s="348"/>
      <c r="H73" s="348"/>
      <c r="I73" s="348"/>
      <c r="J73" s="348"/>
    </row>
    <row r="74" spans="1:24" ht="17.25" customHeight="1" x14ac:dyDescent="0.15">
      <c r="A74" s="15"/>
    </row>
  </sheetData>
  <mergeCells count="4">
    <mergeCell ref="I8:J8"/>
    <mergeCell ref="B72:B73"/>
    <mergeCell ref="C72:J73"/>
    <mergeCell ref="B6:J6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S74"/>
  <sheetViews>
    <sheetView view="pageBreakPreview" topLeftCell="A52" zoomScale="75" zoomScaleNormal="75" zoomScaleSheetLayoutView="75" workbookViewId="0">
      <selection activeCell="C72" sqref="C72:I73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1" width="19.625" customWidth="1"/>
    <col min="12" max="12" width="14.75" bestFit="1" customWidth="1"/>
  </cols>
  <sheetData>
    <row r="6" spans="2:19" ht="24" customHeight="1" x14ac:dyDescent="0.25">
      <c r="B6" s="327" t="s">
        <v>87</v>
      </c>
      <c r="C6" s="327"/>
      <c r="D6" s="327"/>
      <c r="E6" s="327"/>
      <c r="F6" s="327"/>
      <c r="G6" s="327"/>
      <c r="H6" s="327"/>
      <c r="I6" s="327"/>
      <c r="J6" s="327"/>
    </row>
    <row r="7" spans="2:19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9" ht="17.25" customHeight="1" x14ac:dyDescent="0.2">
      <c r="B8" s="229"/>
      <c r="C8" s="5" t="s">
        <v>88</v>
      </c>
      <c r="D8" s="47"/>
      <c r="E8" s="3"/>
      <c r="F8" s="5" t="s">
        <v>162</v>
      </c>
      <c r="G8" s="47"/>
      <c r="H8" s="47"/>
      <c r="I8" s="3"/>
      <c r="J8" s="131"/>
    </row>
    <row r="9" spans="2:19" ht="17.25" customHeight="1" x14ac:dyDescent="0.2">
      <c r="B9" s="230"/>
      <c r="C9" s="2"/>
      <c r="D9" s="3"/>
      <c r="E9" s="54" t="s">
        <v>163</v>
      </c>
      <c r="F9" s="3"/>
      <c r="G9" s="3"/>
      <c r="H9" s="3"/>
      <c r="I9" s="55" t="s">
        <v>164</v>
      </c>
      <c r="J9" s="171" t="s">
        <v>75</v>
      </c>
      <c r="K9" s="24"/>
      <c r="L9" s="24"/>
      <c r="M9" s="24"/>
      <c r="N9" s="19"/>
      <c r="O9" s="19"/>
      <c r="P9" s="19"/>
      <c r="Q9" s="19"/>
      <c r="R9" s="19"/>
      <c r="S9" s="19"/>
    </row>
    <row r="10" spans="2:19" ht="17.25" customHeight="1" x14ac:dyDescent="0.2">
      <c r="B10" s="231"/>
      <c r="C10" s="46" t="s">
        <v>182</v>
      </c>
      <c r="D10" s="56" t="s">
        <v>175</v>
      </c>
      <c r="E10" s="57" t="s">
        <v>165</v>
      </c>
      <c r="F10" s="56" t="s">
        <v>76</v>
      </c>
      <c r="G10" s="56" t="s">
        <v>77</v>
      </c>
      <c r="H10" s="56" t="s">
        <v>78</v>
      </c>
      <c r="I10" s="56" t="s">
        <v>166</v>
      </c>
      <c r="J10" s="297" t="s">
        <v>79</v>
      </c>
      <c r="K10" s="24"/>
      <c r="L10" s="24"/>
      <c r="M10" s="19"/>
      <c r="N10" s="19"/>
      <c r="O10" s="24"/>
      <c r="P10" s="19"/>
    </row>
    <row r="11" spans="2:19" ht="17.25" customHeight="1" x14ac:dyDescent="0.2">
      <c r="B11" s="164" t="s">
        <v>109</v>
      </c>
      <c r="C11" s="108"/>
      <c r="D11" s="108"/>
      <c r="E11" s="108"/>
      <c r="F11" s="267" t="s">
        <v>172</v>
      </c>
      <c r="G11" s="108"/>
      <c r="H11" s="108"/>
      <c r="I11" s="108"/>
      <c r="J11" s="265">
        <v>2015</v>
      </c>
    </row>
    <row r="12" spans="2:19" ht="17.25" customHeight="1" x14ac:dyDescent="0.2">
      <c r="B12" s="223"/>
      <c r="C12" s="6" t="s">
        <v>111</v>
      </c>
      <c r="D12" s="6" t="s">
        <v>111</v>
      </c>
      <c r="E12" s="6" t="s">
        <v>167</v>
      </c>
      <c r="F12" s="6" t="s">
        <v>111</v>
      </c>
      <c r="G12" s="6" t="s">
        <v>111</v>
      </c>
      <c r="H12" s="6" t="s">
        <v>111</v>
      </c>
      <c r="I12" s="6" t="s">
        <v>111</v>
      </c>
      <c r="J12" s="178" t="s">
        <v>190</v>
      </c>
    </row>
    <row r="13" spans="2:19" ht="17.25" customHeight="1" x14ac:dyDescent="0.2">
      <c r="B13" s="165" t="s">
        <v>112</v>
      </c>
      <c r="C13" s="75">
        <v>73.781767252166702</v>
      </c>
      <c r="D13" s="75">
        <v>49.619193116689658</v>
      </c>
      <c r="E13" s="12">
        <v>59611.311000000002</v>
      </c>
      <c r="F13" s="90">
        <v>3.9949045911773355</v>
      </c>
      <c r="G13" s="90">
        <v>23.692285512727608</v>
      </c>
      <c r="H13" s="90">
        <v>66.508042408260408</v>
      </c>
      <c r="I13" s="93">
        <v>6.4173433154103705</v>
      </c>
      <c r="J13" s="94">
        <v>1.2</v>
      </c>
      <c r="K13" s="41"/>
      <c r="L13" s="22"/>
      <c r="M13" s="22"/>
      <c r="N13" s="22"/>
      <c r="O13" s="27"/>
      <c r="P13" s="27"/>
      <c r="Q13" s="27"/>
      <c r="R13" s="22"/>
      <c r="S13" s="22"/>
    </row>
    <row r="14" spans="2:19" ht="17.25" customHeight="1" x14ac:dyDescent="0.2">
      <c r="B14" s="88"/>
      <c r="C14" s="75"/>
      <c r="D14" s="75"/>
      <c r="E14" s="12"/>
      <c r="F14" s="90"/>
      <c r="G14" s="90"/>
      <c r="H14" s="90"/>
      <c r="I14" s="93"/>
      <c r="J14" s="94"/>
      <c r="K14" s="41"/>
      <c r="L14" s="22"/>
      <c r="M14" s="22"/>
      <c r="N14" s="22"/>
      <c r="O14" s="27"/>
      <c r="P14" s="27"/>
      <c r="Q14" s="27"/>
      <c r="R14" s="22"/>
      <c r="S14" s="22"/>
    </row>
    <row r="15" spans="2:19" ht="17.25" customHeight="1" x14ac:dyDescent="0.2">
      <c r="B15" s="88" t="s">
        <v>113</v>
      </c>
      <c r="C15" s="75">
        <v>70.700471643851373</v>
      </c>
      <c r="D15" s="75">
        <v>46.831461938481077</v>
      </c>
      <c r="E15" s="12">
        <v>2509.4639999999999</v>
      </c>
      <c r="F15" s="90">
        <v>7.2338555165565239</v>
      </c>
      <c r="G15" s="90">
        <v>17.110267371837175</v>
      </c>
      <c r="H15" s="90">
        <v>70.189729759024232</v>
      </c>
      <c r="I15" s="93">
        <v>7.1196347356452527</v>
      </c>
      <c r="J15" s="94">
        <v>0.96</v>
      </c>
      <c r="K15" s="23"/>
      <c r="L15" s="23"/>
      <c r="M15" s="23"/>
      <c r="N15" s="23"/>
      <c r="O15" s="27"/>
      <c r="P15" s="27"/>
      <c r="Q15" s="27"/>
      <c r="R15" s="26"/>
      <c r="S15" s="26"/>
    </row>
    <row r="16" spans="2:19" ht="17.25" customHeight="1" x14ac:dyDescent="0.2">
      <c r="B16" s="88" t="s">
        <v>114</v>
      </c>
      <c r="C16" s="75">
        <v>71.719474342654763</v>
      </c>
      <c r="D16" s="75">
        <v>48.848723681052888</v>
      </c>
      <c r="E16" s="12">
        <v>639.58399999999995</v>
      </c>
      <c r="F16" s="90">
        <v>12.671048681643068</v>
      </c>
      <c r="G16" s="90">
        <v>20.009568719667783</v>
      </c>
      <c r="H16" s="90">
        <v>64.622942412568179</v>
      </c>
      <c r="I16" s="93">
        <v>8.9777818258409372</v>
      </c>
      <c r="J16" s="94">
        <v>0.91</v>
      </c>
      <c r="K16" s="23"/>
      <c r="L16" s="23"/>
      <c r="M16" s="23"/>
      <c r="N16" s="23"/>
      <c r="O16" s="27"/>
      <c r="P16" s="27"/>
      <c r="Q16" s="27"/>
      <c r="R16" s="26"/>
      <c r="S16" s="26"/>
    </row>
    <row r="17" spans="2:19" ht="17.25" customHeight="1" x14ac:dyDescent="0.2">
      <c r="B17" s="88" t="s">
        <v>116</v>
      </c>
      <c r="C17" s="75">
        <v>71.834810534037999</v>
      </c>
      <c r="D17" s="75">
        <v>49.078593981752924</v>
      </c>
      <c r="E17" s="12">
        <v>631.303</v>
      </c>
      <c r="F17" s="90">
        <v>12.039068402969731</v>
      </c>
      <c r="G17" s="90">
        <v>24.311463750370265</v>
      </c>
      <c r="H17" s="90">
        <v>62.278652247811273</v>
      </c>
      <c r="I17" s="93">
        <v>7.0700335035004978</v>
      </c>
      <c r="J17" s="94">
        <v>1.19</v>
      </c>
      <c r="K17" s="23"/>
      <c r="L17" s="23"/>
      <c r="M17" s="23"/>
      <c r="N17" s="23"/>
      <c r="O17" s="27"/>
      <c r="P17" s="27"/>
      <c r="Q17" s="27"/>
      <c r="R17" s="26"/>
      <c r="S17" s="26"/>
    </row>
    <row r="18" spans="2:19" ht="17.25" customHeight="1" x14ac:dyDescent="0.2">
      <c r="B18" s="88" t="s">
        <v>117</v>
      </c>
      <c r="C18" s="75">
        <v>72.253832032893044</v>
      </c>
      <c r="D18" s="75">
        <v>47.822955658892674</v>
      </c>
      <c r="E18" s="12">
        <v>1059.4159999999999</v>
      </c>
      <c r="F18" s="90">
        <v>5.0234280018425244</v>
      </c>
      <c r="G18" s="90">
        <v>22.107462979603856</v>
      </c>
      <c r="H18" s="90">
        <v>70.487136309060844</v>
      </c>
      <c r="I18" s="93">
        <v>7.7856174196726844</v>
      </c>
      <c r="J18" s="94">
        <v>1.33</v>
      </c>
      <c r="K18" s="23"/>
      <c r="L18" s="23"/>
      <c r="M18" s="23"/>
      <c r="N18" s="23"/>
      <c r="O18" s="27"/>
      <c r="P18" s="27"/>
      <c r="Q18" s="27"/>
      <c r="R18" s="26"/>
      <c r="S18" s="26"/>
    </row>
    <row r="19" spans="2:19" ht="17.25" customHeight="1" x14ac:dyDescent="0.2">
      <c r="B19" s="88" t="s">
        <v>118</v>
      </c>
      <c r="C19" s="75">
        <v>70.581859774377136</v>
      </c>
      <c r="D19" s="75">
        <v>46.717861670013114</v>
      </c>
      <c r="E19" s="12">
        <v>503.10599999999999</v>
      </c>
      <c r="F19" s="90">
        <v>9.9241511729138594</v>
      </c>
      <c r="G19" s="90">
        <v>24.746474897934036</v>
      </c>
      <c r="H19" s="90">
        <v>63.87878498765668</v>
      </c>
      <c r="I19" s="93">
        <v>6.977268777202954</v>
      </c>
      <c r="J19" s="94">
        <v>1.05</v>
      </c>
      <c r="K19" s="23"/>
      <c r="L19" s="23"/>
      <c r="M19" s="23"/>
      <c r="N19" s="23"/>
      <c r="O19" s="27"/>
      <c r="P19" s="27"/>
      <c r="Q19" s="27"/>
      <c r="R19" s="26"/>
      <c r="S19" s="26"/>
    </row>
    <row r="20" spans="2:19" ht="17.25" customHeight="1" x14ac:dyDescent="0.2">
      <c r="B20" s="88"/>
      <c r="C20" s="75"/>
      <c r="D20" s="75"/>
      <c r="E20" s="12"/>
      <c r="F20" s="90"/>
      <c r="G20" s="90"/>
      <c r="H20" s="90"/>
      <c r="I20" s="93"/>
      <c r="J20" s="94"/>
      <c r="K20" s="23"/>
      <c r="L20" s="23"/>
      <c r="M20" s="23"/>
      <c r="N20" s="23"/>
      <c r="O20" s="27"/>
      <c r="P20" s="27"/>
      <c r="Q20" s="27"/>
      <c r="R20" s="26"/>
      <c r="S20" s="26"/>
    </row>
    <row r="21" spans="2:19" ht="17.25" customHeight="1" x14ac:dyDescent="0.2">
      <c r="B21" s="88" t="s">
        <v>119</v>
      </c>
      <c r="C21" s="75">
        <v>71.355954414027494</v>
      </c>
      <c r="D21" s="75">
        <v>49.954821735680575</v>
      </c>
      <c r="E21" s="12">
        <v>565.98199999999997</v>
      </c>
      <c r="F21" s="90">
        <v>9.8246940715429112</v>
      </c>
      <c r="G21" s="90">
        <v>28.977953362474423</v>
      </c>
      <c r="H21" s="90">
        <v>59.465142000982361</v>
      </c>
      <c r="I21" s="93">
        <v>5.7902551400873543</v>
      </c>
      <c r="J21" s="94">
        <v>1.21</v>
      </c>
      <c r="K21" s="23"/>
      <c r="L21" s="23"/>
      <c r="M21" s="23"/>
      <c r="N21" s="23"/>
      <c r="O21" s="27"/>
      <c r="P21" s="27"/>
      <c r="Q21" s="27"/>
      <c r="R21" s="26"/>
      <c r="S21" s="26"/>
    </row>
    <row r="22" spans="2:19" ht="17.25" customHeight="1" x14ac:dyDescent="0.2">
      <c r="B22" s="88" t="s">
        <v>120</v>
      </c>
      <c r="C22" s="75">
        <v>72.769422013754507</v>
      </c>
      <c r="D22" s="75">
        <v>49.405237512412533</v>
      </c>
      <c r="E22" s="12">
        <v>934.33100000000002</v>
      </c>
      <c r="F22" s="90">
        <v>7.6448282246869681</v>
      </c>
      <c r="G22" s="90">
        <v>29.156369637740802</v>
      </c>
      <c r="H22" s="90">
        <v>59.991587563722057</v>
      </c>
      <c r="I22" s="93">
        <v>7.1468607080177211</v>
      </c>
      <c r="J22" s="94">
        <v>1.46</v>
      </c>
      <c r="K22" s="23"/>
      <c r="L22" s="23"/>
      <c r="M22" s="23"/>
      <c r="N22" s="23"/>
      <c r="O22" s="27"/>
      <c r="P22" s="27"/>
      <c r="Q22" s="27"/>
      <c r="R22" s="26"/>
      <c r="S22" s="26"/>
    </row>
    <row r="23" spans="2:19" ht="17.25" customHeight="1" x14ac:dyDescent="0.2">
      <c r="B23" s="88" t="s">
        <v>121</v>
      </c>
      <c r="C23" s="75">
        <v>73.948255533020486</v>
      </c>
      <c r="D23" s="75">
        <v>48.882504209008708</v>
      </c>
      <c r="E23" s="12">
        <v>1420.181</v>
      </c>
      <c r="F23" s="90">
        <v>5.8353829547078861</v>
      </c>
      <c r="G23" s="90">
        <v>28.236119198890847</v>
      </c>
      <c r="H23" s="90">
        <v>60.785773081036851</v>
      </c>
      <c r="I23" s="93">
        <v>6.6823972208040194</v>
      </c>
      <c r="J23" s="94">
        <v>1.1299999999999999</v>
      </c>
      <c r="K23" s="23"/>
      <c r="L23" s="23"/>
      <c r="M23" s="23"/>
      <c r="N23" s="23"/>
      <c r="O23" s="27"/>
      <c r="P23" s="27"/>
      <c r="Q23" s="27"/>
      <c r="R23" s="26"/>
      <c r="S23" s="26"/>
    </row>
    <row r="24" spans="2:19" ht="17.25" customHeight="1" x14ac:dyDescent="0.2">
      <c r="B24" s="88" t="s">
        <v>122</v>
      </c>
      <c r="C24" s="75">
        <v>75.573980063106404</v>
      </c>
      <c r="D24" s="75">
        <v>51.240698938215864</v>
      </c>
      <c r="E24" s="12">
        <v>977.12599999999998</v>
      </c>
      <c r="F24" s="90">
        <v>5.6027574744710504</v>
      </c>
      <c r="G24" s="90">
        <v>30.745471924808061</v>
      </c>
      <c r="H24" s="90">
        <v>59.617183454334445</v>
      </c>
      <c r="I24" s="93">
        <v>6.2848209618713762</v>
      </c>
      <c r="J24" s="94">
        <v>1.06</v>
      </c>
      <c r="K24" s="23"/>
      <c r="L24" s="23"/>
      <c r="M24" s="23"/>
      <c r="N24" s="23"/>
      <c r="O24" s="27"/>
      <c r="P24" s="27"/>
      <c r="Q24" s="27"/>
      <c r="R24" s="26"/>
      <c r="S24" s="26"/>
    </row>
    <row r="25" spans="2:19" ht="17.25" customHeight="1" x14ac:dyDescent="0.2">
      <c r="B25" s="88" t="s">
        <v>123</v>
      </c>
      <c r="C25" s="75">
        <v>73.495849097288925</v>
      </c>
      <c r="D25" s="75">
        <v>50.000116076071613</v>
      </c>
      <c r="E25" s="12">
        <v>965.40300000000002</v>
      </c>
      <c r="F25" s="90">
        <v>5.3657384532677028</v>
      </c>
      <c r="G25" s="90">
        <v>30.830647926306426</v>
      </c>
      <c r="H25" s="90">
        <v>60.662334796970796</v>
      </c>
      <c r="I25" s="93">
        <v>6.3290291782129806</v>
      </c>
      <c r="J25" s="94">
        <v>1.24</v>
      </c>
      <c r="K25" s="23"/>
      <c r="L25" s="23"/>
      <c r="M25" s="23"/>
      <c r="N25" s="23"/>
      <c r="O25" s="27"/>
      <c r="P25" s="27"/>
      <c r="Q25" s="27"/>
      <c r="R25" s="26"/>
      <c r="S25" s="26"/>
    </row>
    <row r="26" spans="2:19" ht="17.25" customHeight="1" x14ac:dyDescent="0.2">
      <c r="B26" s="88"/>
      <c r="C26" s="75"/>
      <c r="D26" s="75"/>
      <c r="E26" s="12"/>
      <c r="F26" s="90"/>
      <c r="G26" s="90"/>
      <c r="H26" s="90"/>
      <c r="I26" s="93"/>
      <c r="J26" s="94"/>
      <c r="K26" s="23"/>
      <c r="L26" s="23"/>
      <c r="M26" s="23"/>
      <c r="N26" s="23"/>
      <c r="O26" s="27"/>
      <c r="P26" s="27"/>
      <c r="Q26" s="27"/>
      <c r="R26" s="26"/>
      <c r="S26" s="26"/>
    </row>
    <row r="27" spans="2:19" ht="17.25" customHeight="1" x14ac:dyDescent="0.2">
      <c r="B27" s="88" t="s">
        <v>124</v>
      </c>
      <c r="C27" s="75">
        <v>75.971142928336931</v>
      </c>
      <c r="D27" s="75">
        <v>50.201098397489766</v>
      </c>
      <c r="E27" s="12">
        <v>3482.3049999999998</v>
      </c>
      <c r="F27" s="90">
        <v>1.6742071702507391</v>
      </c>
      <c r="G27" s="90">
        <v>23.457623614244014</v>
      </c>
      <c r="H27" s="90">
        <v>67.551664773763349</v>
      </c>
      <c r="I27" s="93">
        <v>6.2960725563297748</v>
      </c>
      <c r="J27" s="94">
        <v>0.85</v>
      </c>
      <c r="K27" s="23"/>
      <c r="L27" s="23"/>
      <c r="M27" s="23"/>
      <c r="N27" s="23"/>
      <c r="O27" s="27"/>
      <c r="P27" s="27"/>
      <c r="Q27" s="27"/>
      <c r="R27" s="26"/>
      <c r="S27" s="26"/>
    </row>
    <row r="28" spans="2:19" ht="17.25" customHeight="1" x14ac:dyDescent="0.2">
      <c r="B28" s="88" t="s">
        <v>125</v>
      </c>
      <c r="C28" s="75">
        <v>75.016169280445624</v>
      </c>
      <c r="D28" s="75">
        <v>49.3989980861475</v>
      </c>
      <c r="E28" s="12">
        <v>2899.3960000000002</v>
      </c>
      <c r="F28" s="90">
        <v>2.856663939661916</v>
      </c>
      <c r="G28" s="90">
        <v>19.205931166353267</v>
      </c>
      <c r="H28" s="90">
        <v>71.553351111748782</v>
      </c>
      <c r="I28" s="93">
        <v>6.1436288676880366</v>
      </c>
      <c r="J28" s="94">
        <v>1</v>
      </c>
      <c r="K28" s="23"/>
      <c r="L28" s="23"/>
      <c r="M28" s="23"/>
      <c r="N28" s="23"/>
      <c r="O28" s="27"/>
      <c r="P28" s="27"/>
      <c r="Q28" s="27"/>
      <c r="R28" s="26"/>
      <c r="S28" s="26"/>
    </row>
    <row r="29" spans="2:19" ht="17.25" customHeight="1" x14ac:dyDescent="0.2">
      <c r="B29" s="88" t="s">
        <v>126</v>
      </c>
      <c r="C29" s="75">
        <v>76.851467272933704</v>
      </c>
      <c r="D29" s="75">
        <v>52.820093147693683</v>
      </c>
      <c r="E29" s="12">
        <v>6012.5360000000001</v>
      </c>
      <c r="F29" s="90">
        <v>0.37255494187477628</v>
      </c>
      <c r="G29" s="90">
        <v>15.170237650136315</v>
      </c>
      <c r="H29" s="90">
        <v>70.79081106541399</v>
      </c>
      <c r="I29" s="93">
        <v>5.8698947346008765</v>
      </c>
      <c r="J29" s="94">
        <v>1.75</v>
      </c>
      <c r="K29" s="23"/>
      <c r="L29" s="23"/>
      <c r="M29" s="23"/>
      <c r="N29" s="23"/>
      <c r="O29" s="27"/>
      <c r="P29" s="27"/>
      <c r="Q29" s="27"/>
      <c r="R29" s="26"/>
      <c r="S29" s="26"/>
    </row>
    <row r="30" spans="2:19" ht="17.25" customHeight="1" x14ac:dyDescent="0.2">
      <c r="B30" s="88" t="s">
        <v>127</v>
      </c>
      <c r="C30" s="75">
        <v>75.737058103865166</v>
      </c>
      <c r="D30" s="75">
        <v>49.071060024286673</v>
      </c>
      <c r="E30" s="12">
        <v>4146.942</v>
      </c>
      <c r="F30" s="90">
        <v>0.84505642953289439</v>
      </c>
      <c r="G30" s="90">
        <v>21.526175191261416</v>
      </c>
      <c r="H30" s="90">
        <v>72.714014326701459</v>
      </c>
      <c r="I30" s="93">
        <v>5.7555805998774145</v>
      </c>
      <c r="J30" s="94">
        <v>0.93</v>
      </c>
      <c r="K30" s="23"/>
      <c r="L30" s="23"/>
      <c r="M30" s="23"/>
      <c r="N30" s="23"/>
      <c r="O30" s="27"/>
      <c r="P30" s="27"/>
      <c r="Q30" s="27"/>
      <c r="R30" s="26"/>
      <c r="S30" s="26"/>
    </row>
    <row r="31" spans="2:19" ht="17.25" customHeight="1" x14ac:dyDescent="0.2">
      <c r="B31" s="88"/>
      <c r="C31" s="75"/>
      <c r="D31" s="75"/>
      <c r="E31" s="12"/>
      <c r="F31" s="90"/>
      <c r="G31" s="90"/>
      <c r="H31" s="90"/>
      <c r="I31" s="93"/>
      <c r="J31" s="94"/>
      <c r="K31" s="23"/>
      <c r="L31" s="23"/>
      <c r="M31" s="23"/>
      <c r="N31" s="23"/>
      <c r="O31" s="27"/>
      <c r="P31" s="27"/>
      <c r="Q31" s="27"/>
      <c r="R31" s="26"/>
      <c r="S31" s="26"/>
    </row>
    <row r="32" spans="2:19" ht="17.25" customHeight="1" x14ac:dyDescent="0.2">
      <c r="B32" s="88" t="s">
        <v>128</v>
      </c>
      <c r="C32" s="75">
        <v>72.291812525422344</v>
      </c>
      <c r="D32" s="75">
        <v>50.158866417367619</v>
      </c>
      <c r="E32" s="12">
        <v>1155.7950000000001</v>
      </c>
      <c r="F32" s="90">
        <v>6.1152713067628772</v>
      </c>
      <c r="G32" s="90">
        <v>28.701023970513802</v>
      </c>
      <c r="H32" s="90">
        <v>62.69554722074416</v>
      </c>
      <c r="I32" s="93">
        <v>5.5050611995954641</v>
      </c>
      <c r="J32" s="94">
        <v>1.2</v>
      </c>
      <c r="K32" s="23"/>
      <c r="L32" s="23"/>
      <c r="M32" s="23"/>
      <c r="N32" s="23"/>
      <c r="O32" s="27"/>
      <c r="P32" s="27"/>
      <c r="Q32" s="27"/>
      <c r="R32" s="26"/>
      <c r="S32" s="26"/>
    </row>
    <row r="33" spans="2:19" ht="17.25" customHeight="1" x14ac:dyDescent="0.2">
      <c r="B33" s="88" t="s">
        <v>129</v>
      </c>
      <c r="C33" s="75">
        <v>73.092762754680891</v>
      </c>
      <c r="D33" s="75">
        <v>51.785787325245614</v>
      </c>
      <c r="E33" s="12">
        <v>546.36300000000006</v>
      </c>
      <c r="F33" s="90">
        <v>3.4621670940382128</v>
      </c>
      <c r="G33" s="90">
        <v>33.352368297267567</v>
      </c>
      <c r="H33" s="90">
        <v>61.174164429143261</v>
      </c>
      <c r="I33" s="93">
        <v>5.213275897663654</v>
      </c>
      <c r="J33" s="94">
        <v>1.48</v>
      </c>
      <c r="K33" s="23"/>
      <c r="L33" s="23"/>
      <c r="M33" s="23"/>
      <c r="N33" s="23"/>
      <c r="O33" s="27"/>
      <c r="P33" s="27"/>
      <c r="Q33" s="27"/>
      <c r="R33" s="26"/>
      <c r="S33" s="26"/>
    </row>
    <row r="34" spans="2:19" ht="17.25" customHeight="1" x14ac:dyDescent="0.2">
      <c r="B34" s="88" t="s">
        <v>130</v>
      </c>
      <c r="C34" s="75">
        <v>73.647285330880848</v>
      </c>
      <c r="D34" s="75">
        <v>53.414547220503337</v>
      </c>
      <c r="E34" s="12">
        <v>582.44899999999996</v>
      </c>
      <c r="F34" s="90">
        <v>3.1594182494948053</v>
      </c>
      <c r="G34" s="90">
        <v>27.317241509557061</v>
      </c>
      <c r="H34" s="90">
        <v>64.784556244409387</v>
      </c>
      <c r="I34" s="93">
        <v>5.3713180939383598</v>
      </c>
      <c r="J34" s="94">
        <v>1.48</v>
      </c>
      <c r="K34" s="23"/>
      <c r="L34" s="23"/>
      <c r="M34" s="23"/>
      <c r="N34" s="23"/>
      <c r="O34" s="27"/>
      <c r="P34" s="27"/>
      <c r="Q34" s="27"/>
      <c r="R34" s="26"/>
      <c r="S34" s="26"/>
    </row>
    <row r="35" spans="2:19" ht="17.25" customHeight="1" x14ac:dyDescent="0.2">
      <c r="B35" s="88" t="s">
        <v>131</v>
      </c>
      <c r="C35" s="75">
        <v>73.736921335174614</v>
      </c>
      <c r="D35" s="75">
        <v>52.981987916552399</v>
      </c>
      <c r="E35" s="12">
        <v>402.25099999999998</v>
      </c>
      <c r="F35" s="90">
        <v>3.8883682079099868</v>
      </c>
      <c r="G35" s="90">
        <v>31.318007910483754</v>
      </c>
      <c r="H35" s="90">
        <v>63.046456068474654</v>
      </c>
      <c r="I35" s="93">
        <v>5.2360905302289646</v>
      </c>
      <c r="J35" s="94">
        <v>1.59</v>
      </c>
      <c r="K35" s="23"/>
      <c r="L35" s="23"/>
      <c r="M35" s="23"/>
      <c r="N35" s="23"/>
      <c r="O35" s="27"/>
      <c r="P35" s="27"/>
      <c r="Q35" s="27"/>
      <c r="R35" s="26"/>
      <c r="S35" s="26"/>
    </row>
    <row r="36" spans="2:19" ht="17.25" customHeight="1" x14ac:dyDescent="0.2">
      <c r="B36" s="88"/>
      <c r="C36" s="75"/>
      <c r="D36" s="75"/>
      <c r="E36" s="12"/>
      <c r="F36" s="90"/>
      <c r="G36" s="90"/>
      <c r="H36" s="90"/>
      <c r="I36" s="93"/>
      <c r="J36" s="94"/>
      <c r="K36" s="23"/>
      <c r="L36" s="23"/>
      <c r="M36" s="23"/>
      <c r="N36" s="23"/>
      <c r="O36" s="27"/>
      <c r="P36" s="27"/>
      <c r="Q36" s="27"/>
      <c r="R36" s="26"/>
      <c r="S36" s="26"/>
    </row>
    <row r="37" spans="2:19" ht="17.25" customHeight="1" x14ac:dyDescent="0.2">
      <c r="B37" s="88" t="s">
        <v>132</v>
      </c>
      <c r="C37" s="75">
        <v>74.010748002904876</v>
      </c>
      <c r="D37" s="75">
        <v>50.516911329929556</v>
      </c>
      <c r="E37" s="12">
        <v>414.56900000000002</v>
      </c>
      <c r="F37" s="90">
        <v>7.2137569379283057</v>
      </c>
      <c r="G37" s="90">
        <v>28.551821289097834</v>
      </c>
      <c r="H37" s="90">
        <v>62.182411130595874</v>
      </c>
      <c r="I37" s="93">
        <v>6.1812742286985465</v>
      </c>
      <c r="J37" s="94">
        <v>0.98</v>
      </c>
      <c r="K37" s="23"/>
      <c r="L37" s="23"/>
      <c r="M37" s="23"/>
      <c r="N37" s="23"/>
      <c r="O37" s="27"/>
      <c r="P37" s="27"/>
      <c r="Q37" s="27"/>
      <c r="R37" s="26"/>
      <c r="S37" s="26"/>
    </row>
    <row r="38" spans="2:19" ht="17.25" customHeight="1" x14ac:dyDescent="0.2">
      <c r="B38" s="88" t="s">
        <v>133</v>
      </c>
      <c r="C38" s="75">
        <v>74.924197448303005</v>
      </c>
      <c r="D38" s="75">
        <v>52.277877149005455</v>
      </c>
      <c r="E38" s="12">
        <v>1091.038</v>
      </c>
      <c r="F38" s="90">
        <v>9.4760219167435054</v>
      </c>
      <c r="G38" s="90">
        <v>28.494332919659993</v>
      </c>
      <c r="H38" s="90">
        <v>58.649469587677061</v>
      </c>
      <c r="I38" s="93">
        <v>5.4463927451916705</v>
      </c>
      <c r="J38" s="94">
        <v>1.25</v>
      </c>
      <c r="K38" s="23"/>
      <c r="L38" s="23"/>
      <c r="M38" s="23"/>
      <c r="N38" s="23"/>
      <c r="O38" s="27"/>
      <c r="P38" s="27"/>
      <c r="Q38" s="27"/>
      <c r="R38" s="26"/>
      <c r="S38" s="26"/>
    </row>
    <row r="39" spans="2:19" ht="17.25" customHeight="1" x14ac:dyDescent="0.2">
      <c r="B39" s="88" t="s">
        <v>134</v>
      </c>
      <c r="C39" s="75">
        <v>73.667864341842545</v>
      </c>
      <c r="D39" s="75">
        <v>50.756106594586804</v>
      </c>
      <c r="E39" s="12">
        <v>1022.616</v>
      </c>
      <c r="F39" s="90">
        <v>3.0914830200192447</v>
      </c>
      <c r="G39" s="90">
        <v>32.46037613336776</v>
      </c>
      <c r="H39" s="90">
        <v>61.135753792234816</v>
      </c>
      <c r="I39" s="93">
        <v>5.5696941266857012</v>
      </c>
      <c r="J39" s="94">
        <v>1.52</v>
      </c>
      <c r="K39" s="23"/>
      <c r="L39" s="23"/>
      <c r="M39" s="23"/>
      <c r="N39" s="23"/>
      <c r="O39" s="27"/>
      <c r="P39" s="27"/>
      <c r="Q39" s="27"/>
      <c r="R39" s="26"/>
      <c r="S39" s="26"/>
    </row>
    <row r="40" spans="2:19" ht="17.25" customHeight="1" x14ac:dyDescent="0.2">
      <c r="B40" s="88" t="s">
        <v>135</v>
      </c>
      <c r="C40" s="75">
        <v>75.222572285668093</v>
      </c>
      <c r="D40" s="75">
        <v>51.782568268571985</v>
      </c>
      <c r="E40" s="12">
        <v>1897.194</v>
      </c>
      <c r="F40" s="90">
        <v>4.0838206319438077</v>
      </c>
      <c r="G40" s="90">
        <v>32.847457877265057</v>
      </c>
      <c r="H40" s="90">
        <v>60.459974045880394</v>
      </c>
      <c r="I40" s="93">
        <v>5.8122355118584021</v>
      </c>
      <c r="J40" s="94">
        <v>1.17</v>
      </c>
      <c r="K40" s="23"/>
      <c r="L40" s="23"/>
      <c r="M40" s="23"/>
      <c r="N40" s="23"/>
      <c r="O40" s="27"/>
      <c r="P40" s="27"/>
      <c r="Q40" s="27"/>
      <c r="R40" s="26"/>
      <c r="S40" s="26"/>
    </row>
    <row r="41" spans="2:19" ht="17.25" customHeight="1" x14ac:dyDescent="0.2">
      <c r="B41" s="88" t="s">
        <v>136</v>
      </c>
      <c r="C41" s="75">
        <v>77.268774798102967</v>
      </c>
      <c r="D41" s="75">
        <v>52.324464996991196</v>
      </c>
      <c r="E41" s="12">
        <v>3676.174</v>
      </c>
      <c r="F41" s="90">
        <v>2.1908647414404214</v>
      </c>
      <c r="G41" s="90">
        <v>31.42294135152471</v>
      </c>
      <c r="H41" s="90">
        <v>59.97428304536183</v>
      </c>
      <c r="I41" s="93">
        <v>5.0925162175426477</v>
      </c>
      <c r="J41" s="94">
        <v>1.54</v>
      </c>
      <c r="K41" s="23"/>
      <c r="L41" s="23"/>
      <c r="M41" s="23"/>
      <c r="N41" s="23"/>
      <c r="O41" s="27"/>
      <c r="P41" s="27"/>
      <c r="Q41" s="27"/>
      <c r="R41" s="26"/>
      <c r="S41" s="26"/>
    </row>
    <row r="42" spans="2:19" ht="17.25" customHeight="1" x14ac:dyDescent="0.2">
      <c r="B42" s="88" t="s">
        <v>137</v>
      </c>
      <c r="C42" s="75">
        <v>73.745810789942098</v>
      </c>
      <c r="D42" s="75">
        <v>50.0611518650691</v>
      </c>
      <c r="E42" s="12">
        <v>895.09699999999998</v>
      </c>
      <c r="F42" s="90">
        <v>3.6885387840647441</v>
      </c>
      <c r="G42" s="90">
        <v>31.0967414704775</v>
      </c>
      <c r="H42" s="90">
        <v>59.971377403789759</v>
      </c>
      <c r="I42" s="93">
        <v>5.0870983339554137</v>
      </c>
      <c r="J42" s="94">
        <v>1.3</v>
      </c>
      <c r="K42" s="23"/>
      <c r="L42" s="23"/>
      <c r="M42" s="23"/>
      <c r="N42" s="23"/>
      <c r="O42" s="27"/>
      <c r="P42" s="27"/>
      <c r="Q42" s="27"/>
      <c r="R42" s="26"/>
      <c r="S42" s="26"/>
    </row>
    <row r="43" spans="2:19" ht="17.25" customHeight="1" x14ac:dyDescent="0.2">
      <c r="B43" s="88"/>
      <c r="C43" s="75"/>
      <c r="D43" s="75"/>
      <c r="E43" s="12"/>
      <c r="F43" s="90"/>
      <c r="G43" s="90"/>
      <c r="H43" s="90"/>
      <c r="I43" s="93"/>
      <c r="J43" s="94"/>
      <c r="K43" s="23"/>
      <c r="L43" s="23"/>
      <c r="M43" s="23"/>
      <c r="N43" s="23"/>
      <c r="O43" s="27"/>
      <c r="P43" s="27"/>
      <c r="Q43" s="27"/>
      <c r="R43" s="26"/>
      <c r="S43" s="26"/>
    </row>
    <row r="44" spans="2:19" ht="17.25" customHeight="1" x14ac:dyDescent="0.2">
      <c r="B44" s="88" t="s">
        <v>138</v>
      </c>
      <c r="C44" s="75">
        <v>74.695132340992615</v>
      </c>
      <c r="D44" s="75">
        <v>50.005885072215804</v>
      </c>
      <c r="E44" s="12">
        <v>673.61199999999997</v>
      </c>
      <c r="F44" s="90">
        <v>2.7535138922703277</v>
      </c>
      <c r="G44" s="90">
        <v>32.746892870079513</v>
      </c>
      <c r="H44" s="90">
        <v>59.415360771482696</v>
      </c>
      <c r="I44" s="93">
        <v>5.0718571819132414</v>
      </c>
      <c r="J44" s="94">
        <v>1.05</v>
      </c>
      <c r="K44" s="23"/>
      <c r="L44" s="23"/>
      <c r="M44" s="23"/>
      <c r="N44" s="23"/>
      <c r="O44" s="27"/>
      <c r="P44" s="27"/>
      <c r="Q44" s="27"/>
      <c r="R44" s="26"/>
      <c r="S44" s="26"/>
    </row>
    <row r="45" spans="2:19" ht="17.25" customHeight="1" x14ac:dyDescent="0.2">
      <c r="B45" s="88" t="s">
        <v>139</v>
      </c>
      <c r="C45" s="75">
        <v>73.123368854950982</v>
      </c>
      <c r="D45" s="75">
        <v>49.744490492876324</v>
      </c>
      <c r="E45" s="12">
        <v>1219.3699999999999</v>
      </c>
      <c r="F45" s="90">
        <v>2.1366771365541224</v>
      </c>
      <c r="G45" s="90">
        <v>21.850627783199521</v>
      </c>
      <c r="H45" s="90">
        <v>67.233981482240836</v>
      </c>
      <c r="I45" s="93">
        <v>6.2126964397789779</v>
      </c>
      <c r="J45" s="94">
        <v>1.1599999999999999</v>
      </c>
      <c r="K45" s="23"/>
      <c r="L45" s="23"/>
      <c r="M45" s="23"/>
      <c r="N45" s="23"/>
      <c r="O45" s="27"/>
      <c r="P45" s="27"/>
      <c r="Q45" s="27"/>
      <c r="R45" s="26"/>
      <c r="S45" s="26"/>
    </row>
    <row r="46" spans="2:19" ht="17.25" customHeight="1" x14ac:dyDescent="0.2">
      <c r="B46" s="88" t="s">
        <v>140</v>
      </c>
      <c r="C46" s="75">
        <v>73.301612347735599</v>
      </c>
      <c r="D46" s="75">
        <v>48.062661229121986</v>
      </c>
      <c r="E46" s="12">
        <v>3815.0520000000001</v>
      </c>
      <c r="F46" s="90">
        <v>0.50400361515386938</v>
      </c>
      <c r="G46" s="90">
        <v>22.72988677480674</v>
      </c>
      <c r="H46" s="90">
        <v>68.72110786432269</v>
      </c>
      <c r="I46" s="93">
        <v>7.9738654164469569</v>
      </c>
      <c r="J46" s="94">
        <v>1.2</v>
      </c>
      <c r="K46" s="23"/>
      <c r="L46" s="23"/>
      <c r="M46" s="23"/>
      <c r="N46" s="23"/>
      <c r="O46" s="27"/>
      <c r="P46" s="27"/>
      <c r="Q46" s="27"/>
      <c r="R46" s="26"/>
      <c r="S46" s="26"/>
    </row>
    <row r="47" spans="2:19" ht="17.25" customHeight="1" x14ac:dyDescent="0.2">
      <c r="B47" s="88" t="s">
        <v>141</v>
      </c>
      <c r="C47" s="75">
        <v>72.552838314663134</v>
      </c>
      <c r="D47" s="75">
        <v>46.638381146687763</v>
      </c>
      <c r="E47" s="12">
        <v>2489.6170000000002</v>
      </c>
      <c r="F47" s="90">
        <v>1.96873655666715</v>
      </c>
      <c r="G47" s="90">
        <v>24.738303120520143</v>
      </c>
      <c r="H47" s="90">
        <v>67.485922533465995</v>
      </c>
      <c r="I47" s="93">
        <v>6.5424704061936207</v>
      </c>
      <c r="J47" s="94">
        <v>0.98</v>
      </c>
      <c r="K47" s="23"/>
      <c r="L47" s="23"/>
      <c r="M47" s="23"/>
      <c r="N47" s="23"/>
      <c r="O47" s="27"/>
      <c r="P47" s="27"/>
      <c r="Q47" s="27"/>
      <c r="R47" s="26"/>
      <c r="S47" s="26"/>
    </row>
    <row r="48" spans="2:19" ht="17.25" customHeight="1" x14ac:dyDescent="0.2">
      <c r="B48" s="88" t="s">
        <v>142</v>
      </c>
      <c r="C48" s="75">
        <v>70.510504233049147</v>
      </c>
      <c r="D48" s="75">
        <v>43.396174187161321</v>
      </c>
      <c r="E48" s="12">
        <v>596.52499999999998</v>
      </c>
      <c r="F48" s="91">
        <v>2.6243661204475925</v>
      </c>
      <c r="G48" s="91">
        <v>23.050668454800721</v>
      </c>
      <c r="H48" s="91">
        <v>70.16336280960563</v>
      </c>
      <c r="I48" s="95">
        <v>7.414880358342943</v>
      </c>
      <c r="J48" s="94">
        <v>0.99</v>
      </c>
      <c r="K48" s="23"/>
      <c r="L48" s="23"/>
      <c r="M48" s="23"/>
      <c r="N48" s="23"/>
      <c r="O48" s="27"/>
      <c r="P48" s="27"/>
      <c r="Q48" s="27"/>
      <c r="R48" s="26"/>
      <c r="S48" s="26"/>
    </row>
    <row r="49" spans="2:19" ht="17.25" customHeight="1" x14ac:dyDescent="0.2">
      <c r="B49" s="88" t="s">
        <v>143</v>
      </c>
      <c r="C49" s="76">
        <v>70.779300817100051</v>
      </c>
      <c r="D49" s="76">
        <v>45.937814105042243</v>
      </c>
      <c r="E49" s="12">
        <v>450.96899999999999</v>
      </c>
      <c r="F49" s="91">
        <v>9.2962043954240769</v>
      </c>
      <c r="G49" s="91">
        <v>21.690182695484612</v>
      </c>
      <c r="H49" s="91">
        <v>65.980144976705716</v>
      </c>
      <c r="I49" s="95">
        <v>6.7440475451939905</v>
      </c>
      <c r="J49" s="94">
        <v>1.05</v>
      </c>
      <c r="K49" s="23"/>
      <c r="L49" s="23"/>
      <c r="M49" s="23"/>
      <c r="N49" s="23"/>
      <c r="O49" s="27"/>
      <c r="P49" s="27"/>
      <c r="Q49" s="27"/>
      <c r="R49" s="26"/>
      <c r="S49" s="26"/>
    </row>
    <row r="50" spans="2:19" ht="17.25" customHeight="1" x14ac:dyDescent="0.2">
      <c r="B50" s="88"/>
      <c r="C50" s="76"/>
      <c r="D50" s="76"/>
      <c r="E50" s="12"/>
      <c r="F50" s="91"/>
      <c r="G50" s="91"/>
      <c r="H50" s="91"/>
      <c r="I50" s="95"/>
      <c r="J50" s="94"/>
      <c r="K50" s="23"/>
      <c r="L50" s="23"/>
      <c r="M50" s="23"/>
      <c r="N50" s="23"/>
      <c r="O50" s="27"/>
      <c r="P50" s="27"/>
      <c r="Q50" s="27"/>
      <c r="R50" s="26"/>
      <c r="S50" s="26"/>
    </row>
    <row r="51" spans="2:19" ht="17.25" customHeight="1" x14ac:dyDescent="0.2">
      <c r="B51" s="88" t="s">
        <v>144</v>
      </c>
      <c r="C51" s="75">
        <v>72.477518179080064</v>
      </c>
      <c r="D51" s="75">
        <v>52.282412781817065</v>
      </c>
      <c r="E51" s="12">
        <v>287.33199999999999</v>
      </c>
      <c r="F51" s="90">
        <v>9.3240571882004097</v>
      </c>
      <c r="G51" s="90">
        <v>21.848245235476732</v>
      </c>
      <c r="H51" s="90">
        <v>63.393565631395042</v>
      </c>
      <c r="I51" s="93">
        <v>5.9032348915043986</v>
      </c>
      <c r="J51" s="94">
        <v>1.1399999999999999</v>
      </c>
      <c r="K51" s="23"/>
      <c r="L51" s="23"/>
      <c r="M51" s="23"/>
      <c r="N51" s="23"/>
      <c r="O51" s="27"/>
      <c r="P51" s="27"/>
      <c r="Q51" s="27"/>
      <c r="R51" s="26"/>
      <c r="S51" s="26"/>
    </row>
    <row r="52" spans="2:19" ht="17.25" customHeight="1" x14ac:dyDescent="0.2">
      <c r="B52" s="88" t="s">
        <v>145</v>
      </c>
      <c r="C52" s="75">
        <v>71.393115052934164</v>
      </c>
      <c r="D52" s="75">
        <v>50.315950824287548</v>
      </c>
      <c r="E52" s="12">
        <v>347.88900000000001</v>
      </c>
      <c r="F52" s="90">
        <v>8.2831017939630165</v>
      </c>
      <c r="G52" s="90">
        <v>23.350838917010886</v>
      </c>
      <c r="H52" s="90">
        <v>65.500777546861215</v>
      </c>
      <c r="I52" s="93">
        <v>4.5574634911838379</v>
      </c>
      <c r="J52" s="94">
        <v>1.24</v>
      </c>
      <c r="K52" s="23"/>
      <c r="L52" s="23"/>
      <c r="M52" s="23"/>
      <c r="N52" s="23"/>
      <c r="O52" s="27"/>
      <c r="P52" s="27"/>
      <c r="Q52" s="27"/>
      <c r="R52" s="26"/>
      <c r="S52" s="26"/>
    </row>
    <row r="53" spans="2:19" ht="17.25" customHeight="1" x14ac:dyDescent="0.2">
      <c r="B53" s="88" t="s">
        <v>146</v>
      </c>
      <c r="C53" s="75">
        <v>71.648660833663826</v>
      </c>
      <c r="D53" s="75">
        <v>48.106920982565917</v>
      </c>
      <c r="E53" s="12">
        <v>900.11599999999999</v>
      </c>
      <c r="F53" s="90">
        <v>4.7878273466975365</v>
      </c>
      <c r="G53" s="90">
        <v>26.680894462491501</v>
      </c>
      <c r="H53" s="90">
        <v>63.585137915557553</v>
      </c>
      <c r="I53" s="93">
        <v>7.2414482484289762</v>
      </c>
      <c r="J53" s="94">
        <v>1.47</v>
      </c>
      <c r="K53" s="23"/>
      <c r="L53" s="23"/>
      <c r="M53" s="23"/>
      <c r="N53" s="23"/>
      <c r="O53" s="27"/>
      <c r="P53" s="27"/>
      <c r="Q53" s="27"/>
      <c r="R53" s="26"/>
      <c r="S53" s="26"/>
    </row>
    <row r="54" spans="2:19" ht="17.25" customHeight="1" x14ac:dyDescent="0.2">
      <c r="B54" s="88" t="s">
        <v>147</v>
      </c>
      <c r="C54" s="75">
        <v>73.685427197632848</v>
      </c>
      <c r="D54" s="75">
        <v>49.934135128370635</v>
      </c>
      <c r="E54" s="12">
        <v>1343.318</v>
      </c>
      <c r="F54" s="90">
        <v>3.2719728314516741</v>
      </c>
      <c r="G54" s="90">
        <v>25.311653681406789</v>
      </c>
      <c r="H54" s="90">
        <v>66.608353345968723</v>
      </c>
      <c r="I54" s="93">
        <v>5.3551512162471591</v>
      </c>
      <c r="J54" s="94">
        <v>1.47</v>
      </c>
      <c r="K54" s="23"/>
      <c r="L54" s="23"/>
      <c r="M54" s="23"/>
      <c r="N54" s="23"/>
      <c r="O54" s="27"/>
      <c r="P54" s="27"/>
      <c r="Q54" s="27"/>
      <c r="R54" s="26"/>
      <c r="S54" s="26"/>
    </row>
    <row r="55" spans="2:19" ht="17.25" customHeight="1" x14ac:dyDescent="0.2">
      <c r="B55" s="88" t="s">
        <v>148</v>
      </c>
      <c r="C55" s="75">
        <v>70.278995706545629</v>
      </c>
      <c r="D55" s="75">
        <v>46.215376908080181</v>
      </c>
      <c r="E55" s="12">
        <v>665.48900000000003</v>
      </c>
      <c r="F55" s="90">
        <v>5.4057993445421335</v>
      </c>
      <c r="G55" s="90">
        <v>26.214858547624381</v>
      </c>
      <c r="H55" s="90">
        <v>66.274574035032884</v>
      </c>
      <c r="I55" s="95">
        <v>5.9344937057757594</v>
      </c>
      <c r="J55" s="94">
        <v>1.2</v>
      </c>
      <c r="K55" s="23"/>
      <c r="L55" s="23"/>
      <c r="M55" s="23"/>
      <c r="N55" s="23"/>
      <c r="O55" s="27"/>
      <c r="P55" s="27"/>
      <c r="Q55" s="27"/>
      <c r="R55" s="26"/>
      <c r="S55" s="26"/>
    </row>
    <row r="56" spans="2:19" ht="17.25" customHeight="1" x14ac:dyDescent="0.2">
      <c r="B56" s="88"/>
      <c r="C56" s="75"/>
      <c r="D56" s="75"/>
      <c r="E56" s="12"/>
      <c r="F56" s="90"/>
      <c r="G56" s="90"/>
      <c r="H56" s="90"/>
      <c r="I56" s="95"/>
      <c r="J56" s="94"/>
      <c r="K56" s="23"/>
      <c r="L56" s="23"/>
      <c r="M56" s="23"/>
      <c r="N56" s="23"/>
      <c r="O56" s="27"/>
      <c r="P56" s="27"/>
      <c r="Q56" s="27"/>
      <c r="R56" s="26"/>
      <c r="S56" s="26"/>
    </row>
    <row r="57" spans="2:19" ht="17.25" customHeight="1" x14ac:dyDescent="0.2">
      <c r="B57" s="88" t="s">
        <v>149</v>
      </c>
      <c r="C57" s="75">
        <v>69.313112409971197</v>
      </c>
      <c r="D57" s="75">
        <v>47.693865014751303</v>
      </c>
      <c r="E57" s="12">
        <v>347.09300000000002</v>
      </c>
      <c r="F57" s="90">
        <v>8.4637258602161385</v>
      </c>
      <c r="G57" s="90">
        <v>23.379036742314018</v>
      </c>
      <c r="H57" s="90">
        <v>64.355950710616455</v>
      </c>
      <c r="I57" s="93">
        <v>7.6273509459671649</v>
      </c>
      <c r="J57" s="94">
        <v>1.17</v>
      </c>
      <c r="K57" s="23"/>
      <c r="L57" s="23"/>
      <c r="M57" s="23"/>
      <c r="N57" s="23"/>
      <c r="O57" s="27"/>
      <c r="P57" s="27"/>
      <c r="Q57" s="27"/>
      <c r="R57" s="26"/>
      <c r="S57" s="26"/>
    </row>
    <row r="58" spans="2:19" ht="17.25" customHeight="1" x14ac:dyDescent="0.2">
      <c r="B58" s="88" t="s">
        <v>150</v>
      </c>
      <c r="C58" s="75">
        <v>71.850199178581349</v>
      </c>
      <c r="D58" s="75">
        <v>49.21729334544159</v>
      </c>
      <c r="E58" s="12">
        <v>462.41800000000001</v>
      </c>
      <c r="F58" s="90">
        <v>5.7229606113948854</v>
      </c>
      <c r="G58" s="90">
        <v>24.876843029466848</v>
      </c>
      <c r="H58" s="90">
        <v>66.990039315078562</v>
      </c>
      <c r="I58" s="93">
        <v>6.2574373840680337</v>
      </c>
      <c r="J58" s="94">
        <v>1.4</v>
      </c>
      <c r="K58" s="23"/>
      <c r="L58" s="23"/>
      <c r="M58" s="23"/>
      <c r="N58" s="23"/>
      <c r="O58" s="27"/>
      <c r="P58" s="27"/>
      <c r="Q58" s="27"/>
      <c r="R58" s="26"/>
      <c r="S58" s="26"/>
    </row>
    <row r="59" spans="2:19" ht="17.25" customHeight="1" x14ac:dyDescent="0.2">
      <c r="B59" s="88" t="s">
        <v>151</v>
      </c>
      <c r="C59" s="75">
        <v>70.241774512634223</v>
      </c>
      <c r="D59" s="75">
        <v>46.720162686526145</v>
      </c>
      <c r="E59" s="12">
        <v>651.60500000000002</v>
      </c>
      <c r="F59" s="90">
        <v>8.0462857099009373</v>
      </c>
      <c r="G59" s="90">
        <v>23.765624880103744</v>
      </c>
      <c r="H59" s="90">
        <v>65.272826328834185</v>
      </c>
      <c r="I59" s="93">
        <v>7.2600214911437995</v>
      </c>
      <c r="J59" s="94">
        <v>1.22</v>
      </c>
      <c r="K59" s="23"/>
      <c r="L59" s="23"/>
      <c r="M59" s="23"/>
      <c r="N59" s="23"/>
      <c r="O59" s="27"/>
      <c r="P59" s="27"/>
      <c r="Q59" s="27"/>
      <c r="R59" s="26"/>
      <c r="S59" s="26"/>
    </row>
    <row r="60" spans="2:19" ht="17.25" customHeight="1" x14ac:dyDescent="0.2">
      <c r="B60" s="88" t="s">
        <v>152</v>
      </c>
      <c r="C60" s="75">
        <v>68.726713501800006</v>
      </c>
      <c r="D60" s="75">
        <v>49.823243613818597</v>
      </c>
      <c r="E60" s="12">
        <v>335.77499999999998</v>
      </c>
      <c r="F60" s="90">
        <v>12.098280098280098</v>
      </c>
      <c r="G60" s="90">
        <v>17.050405777678503</v>
      </c>
      <c r="H60" s="90">
        <v>68.148313602859062</v>
      </c>
      <c r="I60" s="93">
        <v>7.6998565090465281</v>
      </c>
      <c r="J60" s="94">
        <v>0.93</v>
      </c>
      <c r="K60" s="23"/>
      <c r="L60" s="23"/>
      <c r="M60" s="23"/>
      <c r="N60" s="23"/>
      <c r="O60" s="27"/>
      <c r="P60" s="27"/>
      <c r="Q60" s="27"/>
      <c r="R60" s="26"/>
      <c r="S60" s="26"/>
    </row>
    <row r="61" spans="2:19" ht="17.25" customHeight="1" x14ac:dyDescent="0.2">
      <c r="B61" s="88"/>
      <c r="C61" s="75"/>
      <c r="D61" s="75"/>
      <c r="E61" s="12"/>
      <c r="F61" s="90"/>
      <c r="G61" s="90"/>
      <c r="H61" s="90"/>
      <c r="I61" s="93"/>
      <c r="J61" s="94"/>
      <c r="K61" s="23"/>
      <c r="L61" s="23"/>
      <c r="M61" s="23"/>
      <c r="N61" s="23"/>
      <c r="O61" s="27"/>
      <c r="P61" s="27"/>
      <c r="Q61" s="27"/>
      <c r="R61" s="26"/>
      <c r="S61" s="26"/>
    </row>
    <row r="62" spans="2:19" ht="17.25" customHeight="1" x14ac:dyDescent="0.2">
      <c r="B62" s="88" t="s">
        <v>153</v>
      </c>
      <c r="C62" s="75">
        <v>72.277615968116748</v>
      </c>
      <c r="D62" s="75">
        <v>48.912303354406653</v>
      </c>
      <c r="E62" s="12">
        <v>2262.7220000000002</v>
      </c>
      <c r="F62" s="90">
        <v>2.908267122518807</v>
      </c>
      <c r="G62" s="90">
        <v>19.781307646277359</v>
      </c>
      <c r="H62" s="90">
        <v>71.780006558472493</v>
      </c>
      <c r="I62" s="93">
        <v>7.8475628529957504</v>
      </c>
      <c r="J62" s="94">
        <v>1.1100000000000001</v>
      </c>
      <c r="K62" s="23"/>
      <c r="L62" s="23"/>
      <c r="M62" s="23"/>
      <c r="N62" s="23"/>
      <c r="O62" s="27"/>
      <c r="P62" s="27"/>
      <c r="Q62" s="27"/>
      <c r="R62" s="26"/>
      <c r="S62" s="26"/>
    </row>
    <row r="63" spans="2:19" ht="17.25" customHeight="1" x14ac:dyDescent="0.2">
      <c r="B63" s="88" t="s">
        <v>154</v>
      </c>
      <c r="C63" s="75">
        <v>72.550082517196103</v>
      </c>
      <c r="D63" s="75">
        <v>50.921730817191794</v>
      </c>
      <c r="E63" s="12">
        <v>409.27699999999999</v>
      </c>
      <c r="F63" s="90">
        <v>9.2450834031719342</v>
      </c>
      <c r="G63" s="90">
        <v>23.501931454736035</v>
      </c>
      <c r="H63" s="90">
        <v>64.21567789052402</v>
      </c>
      <c r="I63" s="93">
        <v>6.3259299270340295</v>
      </c>
      <c r="J63" s="94">
        <v>0.93</v>
      </c>
      <c r="K63" s="23"/>
      <c r="L63" s="23"/>
      <c r="M63" s="23"/>
      <c r="N63" s="23"/>
      <c r="O63" s="27"/>
      <c r="P63" s="27"/>
      <c r="Q63" s="27"/>
      <c r="R63" s="26"/>
      <c r="S63" s="26"/>
    </row>
    <row r="64" spans="2:19" ht="17.25" customHeight="1" x14ac:dyDescent="0.2">
      <c r="B64" s="88" t="s">
        <v>155</v>
      </c>
      <c r="C64" s="75">
        <v>69.736832661029851</v>
      </c>
      <c r="D64" s="75">
        <v>47.032255016845994</v>
      </c>
      <c r="E64" s="12">
        <v>650.97199999999998</v>
      </c>
      <c r="F64" s="90">
        <v>7.9412017721192312</v>
      </c>
      <c r="G64" s="90">
        <v>19.537399458041204</v>
      </c>
      <c r="H64" s="90">
        <v>69.243684828226108</v>
      </c>
      <c r="I64" s="93">
        <v>6.6411006211287011</v>
      </c>
      <c r="J64" s="94">
        <v>0.97</v>
      </c>
      <c r="K64" s="23"/>
      <c r="L64" s="23"/>
      <c r="M64" s="23"/>
      <c r="N64" s="23"/>
      <c r="O64" s="27"/>
      <c r="P64" s="27"/>
      <c r="Q64" s="27"/>
      <c r="R64" s="26"/>
      <c r="S64" s="26"/>
    </row>
    <row r="65" spans="1:19" ht="17.25" customHeight="1" x14ac:dyDescent="0.2">
      <c r="B65" s="88" t="s">
        <v>156</v>
      </c>
      <c r="C65" s="75">
        <v>70.845486128754544</v>
      </c>
      <c r="D65" s="75">
        <v>50.457648269587395</v>
      </c>
      <c r="E65" s="12">
        <v>834.24400000000003</v>
      </c>
      <c r="F65" s="90">
        <v>10.189704690713988</v>
      </c>
      <c r="G65" s="90">
        <v>20.605362459903816</v>
      </c>
      <c r="H65" s="90">
        <v>66.554509232310934</v>
      </c>
      <c r="I65" s="93">
        <v>6.6777487054485816</v>
      </c>
      <c r="J65" s="94">
        <v>1.1100000000000001</v>
      </c>
      <c r="K65" s="23"/>
      <c r="L65" s="23"/>
      <c r="M65" s="23"/>
      <c r="N65" s="23"/>
      <c r="O65" s="27"/>
      <c r="P65" s="27"/>
      <c r="Q65" s="27"/>
      <c r="R65" s="26"/>
      <c r="S65" s="26"/>
    </row>
    <row r="66" spans="1:19" ht="17.25" customHeight="1" x14ac:dyDescent="0.2">
      <c r="B66" s="88"/>
      <c r="C66" s="75"/>
      <c r="D66" s="75"/>
      <c r="E66" s="12"/>
      <c r="F66" s="90"/>
      <c r="G66" s="90"/>
      <c r="H66" s="90"/>
      <c r="I66" s="93"/>
      <c r="J66" s="94"/>
      <c r="K66" s="23"/>
      <c r="L66" s="23"/>
      <c r="M66" s="23"/>
      <c r="N66" s="23"/>
      <c r="O66" s="27"/>
      <c r="P66" s="27"/>
      <c r="Q66" s="27"/>
      <c r="R66" s="26"/>
      <c r="S66" s="26"/>
    </row>
    <row r="67" spans="1:19" ht="17.25" customHeight="1" x14ac:dyDescent="0.2">
      <c r="B67" s="88" t="s">
        <v>157</v>
      </c>
      <c r="C67" s="75">
        <v>70.396244836333651</v>
      </c>
      <c r="D67" s="75">
        <v>47.300026710672192</v>
      </c>
      <c r="E67" s="12">
        <v>550.45100000000002</v>
      </c>
      <c r="F67" s="90">
        <v>7.2327963796959214</v>
      </c>
      <c r="G67" s="90">
        <v>23.515807946574718</v>
      </c>
      <c r="H67" s="90">
        <v>65.981168169373845</v>
      </c>
      <c r="I67" s="93">
        <v>7.0779011409925072</v>
      </c>
      <c r="J67" s="94">
        <v>1.05</v>
      </c>
      <c r="K67" s="23"/>
      <c r="L67" s="23"/>
      <c r="M67" s="23"/>
      <c r="N67" s="23"/>
      <c r="O67" s="27"/>
      <c r="P67" s="27"/>
      <c r="Q67" s="27"/>
      <c r="R67" s="26"/>
      <c r="S67" s="26"/>
    </row>
    <row r="68" spans="1:19" ht="17.25" customHeight="1" x14ac:dyDescent="0.2">
      <c r="B68" s="88" t="s">
        <v>158</v>
      </c>
      <c r="C68" s="75">
        <v>71.037524980993965</v>
      </c>
      <c r="D68" s="75">
        <v>50.583801864497083</v>
      </c>
      <c r="E68" s="12">
        <v>531.21299999999997</v>
      </c>
      <c r="F68" s="90">
        <v>11.3513788254429</v>
      </c>
      <c r="G68" s="90">
        <v>20.827427039624407</v>
      </c>
      <c r="H68" s="90">
        <v>64.291160043146533</v>
      </c>
      <c r="I68" s="93">
        <v>7.0155017049074733</v>
      </c>
      <c r="J68" s="94">
        <v>1.03</v>
      </c>
      <c r="K68" s="23"/>
      <c r="L68" s="23"/>
      <c r="M68" s="23"/>
      <c r="N68" s="23"/>
      <c r="O68" s="27"/>
      <c r="P68" s="27"/>
      <c r="Q68" s="27"/>
      <c r="R68" s="26"/>
      <c r="S68" s="26"/>
    </row>
    <row r="69" spans="1:19" ht="17.25" customHeight="1" x14ac:dyDescent="0.2">
      <c r="B69" s="88" t="s">
        <v>159</v>
      </c>
      <c r="C69" s="75">
        <v>70.427785690406068</v>
      </c>
      <c r="D69" s="75">
        <v>48.385522337880481</v>
      </c>
      <c r="E69" s="12">
        <v>776.99300000000005</v>
      </c>
      <c r="F69" s="90">
        <v>10.034453334843429</v>
      </c>
      <c r="G69" s="90">
        <v>18.840967679245502</v>
      </c>
      <c r="H69" s="90">
        <v>67.219524500220714</v>
      </c>
      <c r="I69" s="93">
        <v>6.8466528633822517</v>
      </c>
      <c r="J69" s="94">
        <v>0.87</v>
      </c>
      <c r="K69" s="23"/>
      <c r="L69" s="23"/>
      <c r="M69" s="23"/>
      <c r="N69" s="23"/>
      <c r="O69" s="27"/>
      <c r="P69" s="27"/>
      <c r="Q69" s="27"/>
      <c r="R69" s="26"/>
      <c r="S69" s="26"/>
    </row>
    <row r="70" spans="1:19" ht="17.25" customHeight="1" x14ac:dyDescent="0.2">
      <c r="B70" s="88" t="s">
        <v>160</v>
      </c>
      <c r="C70" s="133">
        <v>72.812313524518231</v>
      </c>
      <c r="D70" s="133">
        <v>51.027933022659298</v>
      </c>
      <c r="E70" s="13">
        <v>578.63800000000003</v>
      </c>
      <c r="F70" s="146">
        <v>4.9621697849086992</v>
      </c>
      <c r="G70" s="146">
        <v>14.022929707347254</v>
      </c>
      <c r="H70" s="146">
        <v>72.294076780301324</v>
      </c>
      <c r="I70" s="147">
        <v>11.020794793843523</v>
      </c>
      <c r="J70" s="145">
        <v>0.84</v>
      </c>
      <c r="K70" s="23"/>
      <c r="L70" s="23"/>
      <c r="M70" s="23"/>
      <c r="N70" s="23"/>
      <c r="O70" s="27"/>
      <c r="P70" s="27"/>
      <c r="Q70" s="27"/>
      <c r="R70" s="26"/>
      <c r="S70" s="26"/>
    </row>
    <row r="71" spans="1:19" ht="17.25" customHeight="1" x14ac:dyDescent="0.2">
      <c r="B71" s="148"/>
      <c r="C71" s="77"/>
      <c r="D71" s="77"/>
      <c r="E71" s="42"/>
      <c r="F71" s="92"/>
      <c r="G71" s="92"/>
      <c r="H71" s="92"/>
      <c r="I71" s="96"/>
      <c r="J71" s="97"/>
      <c r="K71" s="23"/>
      <c r="L71" s="23"/>
      <c r="M71" s="23"/>
      <c r="N71" s="23"/>
      <c r="O71" s="27"/>
      <c r="P71" s="27"/>
      <c r="Q71" s="27"/>
      <c r="R71" s="26"/>
      <c r="S71" s="26"/>
    </row>
    <row r="72" spans="1:19" ht="17.25" customHeight="1" x14ac:dyDescent="0.2">
      <c r="B72" s="349" t="s">
        <v>3</v>
      </c>
      <c r="C72" s="351" t="s">
        <v>305</v>
      </c>
      <c r="D72" s="352"/>
      <c r="E72" s="352"/>
      <c r="F72" s="352"/>
      <c r="G72" s="352"/>
      <c r="H72" s="352"/>
      <c r="I72" s="349"/>
      <c r="J72" s="101" t="s">
        <v>214</v>
      </c>
    </row>
    <row r="73" spans="1:19" ht="17.25" customHeight="1" thickBot="1" x14ac:dyDescent="0.2">
      <c r="B73" s="350"/>
      <c r="C73" s="353"/>
      <c r="D73" s="354"/>
      <c r="E73" s="354"/>
      <c r="F73" s="354"/>
      <c r="G73" s="354"/>
      <c r="H73" s="354"/>
      <c r="I73" s="350"/>
      <c r="J73" s="100" t="s">
        <v>215</v>
      </c>
    </row>
    <row r="74" spans="1:19" ht="17.25" customHeight="1" x14ac:dyDescent="0.15">
      <c r="A74" s="19"/>
    </row>
  </sheetData>
  <mergeCells count="3">
    <mergeCell ref="B6:J6"/>
    <mergeCell ref="B72:B73"/>
    <mergeCell ref="C72:I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view="pageBreakPreview" topLeftCell="A4" zoomScale="75" zoomScaleNormal="75" zoomScaleSheetLayoutView="75" workbookViewId="0">
      <selection activeCell="C20" sqref="C20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8" width="15.625" style="169" customWidth="1"/>
    <col min="9" max="9" width="15.625" style="74" customWidth="1"/>
    <col min="10" max="10" width="15.625" customWidth="1"/>
  </cols>
  <sheetData>
    <row r="2" spans="2:11" ht="17.25" customHeight="1" x14ac:dyDescent="0.15">
      <c r="B2" s="227"/>
    </row>
    <row r="6" spans="2:11" ht="24" customHeight="1" x14ac:dyDescent="0.25">
      <c r="B6" s="355" t="s">
        <v>262</v>
      </c>
      <c r="C6" s="355"/>
      <c r="D6" s="355"/>
      <c r="E6" s="355"/>
      <c r="F6" s="355"/>
      <c r="G6" s="355"/>
      <c r="H6" s="355"/>
      <c r="I6" s="355"/>
      <c r="J6" s="355"/>
    </row>
    <row r="7" spans="2:11" ht="17.25" customHeight="1" thickBot="1" x14ac:dyDescent="0.2">
      <c r="B7" s="234"/>
      <c r="C7" s="168"/>
      <c r="D7" s="168"/>
      <c r="E7" s="168"/>
      <c r="F7" s="168"/>
      <c r="G7" s="168"/>
      <c r="H7" s="168"/>
      <c r="I7" s="168"/>
      <c r="J7" s="15"/>
    </row>
    <row r="8" spans="2:11" ht="17.25" customHeight="1" x14ac:dyDescent="0.2">
      <c r="B8" s="235"/>
      <c r="C8" s="368" t="s">
        <v>97</v>
      </c>
      <c r="D8" s="369"/>
      <c r="E8" s="131"/>
      <c r="F8" s="131"/>
      <c r="G8" s="170" t="s">
        <v>263</v>
      </c>
      <c r="H8" s="131"/>
      <c r="I8" s="271" t="s">
        <v>264</v>
      </c>
      <c r="J8" s="15"/>
    </row>
    <row r="9" spans="2:11" ht="17.25" customHeight="1" x14ac:dyDescent="0.2">
      <c r="B9" s="235"/>
      <c r="C9" s="370" t="s">
        <v>98</v>
      </c>
      <c r="D9" s="371"/>
      <c r="E9" s="171" t="s">
        <v>99</v>
      </c>
      <c r="F9" s="171" t="s">
        <v>102</v>
      </c>
      <c r="G9" s="172" t="s">
        <v>265</v>
      </c>
      <c r="H9" s="171" t="s">
        <v>266</v>
      </c>
      <c r="I9" s="131"/>
      <c r="J9" s="132"/>
    </row>
    <row r="10" spans="2:11" ht="17.25" customHeight="1" x14ac:dyDescent="0.2">
      <c r="B10" s="236"/>
      <c r="C10" s="247" t="s">
        <v>267</v>
      </c>
      <c r="D10" s="173" t="s">
        <v>103</v>
      </c>
      <c r="E10" s="271" t="s">
        <v>268</v>
      </c>
      <c r="F10" s="271" t="s">
        <v>104</v>
      </c>
      <c r="G10" s="271" t="s">
        <v>263</v>
      </c>
      <c r="H10" s="271" t="s">
        <v>269</v>
      </c>
      <c r="I10" s="271" t="s">
        <v>270</v>
      </c>
      <c r="J10" s="132"/>
    </row>
    <row r="11" spans="2:11" ht="17.25" customHeight="1" x14ac:dyDescent="0.2">
      <c r="B11" s="166" t="s">
        <v>109</v>
      </c>
      <c r="C11" s="372" t="s">
        <v>294</v>
      </c>
      <c r="D11" s="373"/>
      <c r="E11" s="332" t="s">
        <v>295</v>
      </c>
      <c r="F11" s="366"/>
      <c r="G11" s="366"/>
      <c r="H11" s="367"/>
      <c r="I11" s="271" t="s">
        <v>285</v>
      </c>
      <c r="J11" s="132"/>
    </row>
    <row r="12" spans="2:11" ht="17.25" customHeight="1" x14ac:dyDescent="0.2">
      <c r="B12" s="223"/>
      <c r="C12" s="110" t="s">
        <v>64</v>
      </c>
      <c r="D12" s="110" t="s">
        <v>100</v>
      </c>
      <c r="E12" s="110" t="s">
        <v>65</v>
      </c>
      <c r="F12" s="110" t="s">
        <v>111</v>
      </c>
      <c r="G12" s="110" t="s">
        <v>65</v>
      </c>
      <c r="H12" s="110" t="s">
        <v>186</v>
      </c>
      <c r="I12" s="110" t="s">
        <v>101</v>
      </c>
      <c r="J12" s="15"/>
    </row>
    <row r="13" spans="2:11" ht="17.25" customHeight="1" x14ac:dyDescent="0.2">
      <c r="B13" s="274" t="s">
        <v>112</v>
      </c>
      <c r="C13" s="112">
        <v>316567</v>
      </c>
      <c r="D13" s="174">
        <v>145.1</v>
      </c>
      <c r="E13" s="135">
        <v>5086456.4800000004</v>
      </c>
      <c r="F13" s="134">
        <v>1.9364707392738485</v>
      </c>
      <c r="G13" s="135">
        <v>3901728.58</v>
      </c>
      <c r="H13" s="34">
        <v>3065.0428162535491</v>
      </c>
      <c r="I13" s="135">
        <v>273103</v>
      </c>
      <c r="J13" s="15"/>
      <c r="K13" s="257"/>
    </row>
    <row r="14" spans="2:11" ht="17.25" customHeight="1" x14ac:dyDescent="0.15">
      <c r="B14" s="237"/>
      <c r="I14" s="185"/>
      <c r="J14" s="136"/>
      <c r="K14" s="257"/>
    </row>
    <row r="15" spans="2:11" ht="17.25" customHeight="1" x14ac:dyDescent="0.2">
      <c r="B15" s="88" t="s">
        <v>113</v>
      </c>
      <c r="C15" s="112">
        <v>281153</v>
      </c>
      <c r="D15" s="174">
        <v>150.80000000000001</v>
      </c>
      <c r="E15" s="137">
        <v>182687.93</v>
      </c>
      <c r="F15" s="138">
        <v>2.3380402840335766</v>
      </c>
      <c r="G15" s="137">
        <v>138214.82999999999</v>
      </c>
      <c r="H15" s="137">
        <v>2545.0558204171493</v>
      </c>
      <c r="I15" s="34">
        <v>11237</v>
      </c>
      <c r="J15" s="136"/>
      <c r="K15" s="257"/>
    </row>
    <row r="16" spans="2:11" ht="17.25" customHeight="1" x14ac:dyDescent="0.2">
      <c r="B16" s="88" t="s">
        <v>114</v>
      </c>
      <c r="C16" s="112">
        <v>254237</v>
      </c>
      <c r="D16" s="174">
        <v>155.1</v>
      </c>
      <c r="E16" s="137">
        <v>44115.14</v>
      </c>
      <c r="F16" s="134">
        <v>-0.88870409084511637</v>
      </c>
      <c r="G16" s="137">
        <v>32395.4</v>
      </c>
      <c r="H16" s="137">
        <v>2425.7241140731444</v>
      </c>
      <c r="I16" s="34">
        <v>2768</v>
      </c>
      <c r="J16" s="136"/>
      <c r="K16" s="257"/>
    </row>
    <row r="17" spans="2:11" ht="17.25" customHeight="1" x14ac:dyDescent="0.2">
      <c r="B17" s="88" t="s">
        <v>116</v>
      </c>
      <c r="C17" s="112">
        <v>283378</v>
      </c>
      <c r="D17" s="174">
        <v>158</v>
      </c>
      <c r="E17" s="137">
        <v>45161.78</v>
      </c>
      <c r="F17" s="134">
        <v>3.3104946609895278</v>
      </c>
      <c r="G17" s="137">
        <v>34929.56</v>
      </c>
      <c r="H17" s="137">
        <v>2698.2321837571021</v>
      </c>
      <c r="I17" s="34">
        <v>2819</v>
      </c>
      <c r="J17" s="136"/>
      <c r="K17" s="257"/>
    </row>
    <row r="18" spans="2:11" ht="17.25" customHeight="1" x14ac:dyDescent="0.2">
      <c r="B18" s="88" t="s">
        <v>117</v>
      </c>
      <c r="C18" s="112">
        <v>302712</v>
      </c>
      <c r="D18" s="174">
        <v>150.1</v>
      </c>
      <c r="E18" s="137">
        <v>88166.46</v>
      </c>
      <c r="F18" s="134">
        <v>3.9654227632523154</v>
      </c>
      <c r="G18" s="137">
        <v>66513.45</v>
      </c>
      <c r="H18" s="137">
        <v>2857.3389334443391</v>
      </c>
      <c r="I18" s="34">
        <v>4921</v>
      </c>
      <c r="J18" s="136"/>
      <c r="K18" s="257"/>
    </row>
    <row r="19" spans="2:11" ht="17.25" customHeight="1" x14ac:dyDescent="0.2">
      <c r="B19" s="88" t="s">
        <v>118</v>
      </c>
      <c r="C19" s="112">
        <v>266606</v>
      </c>
      <c r="D19" s="174">
        <v>152</v>
      </c>
      <c r="E19" s="137">
        <v>34773.43</v>
      </c>
      <c r="F19" s="134">
        <v>0.18886601606861775</v>
      </c>
      <c r="G19" s="137">
        <v>25864.34</v>
      </c>
      <c r="H19" s="137">
        <v>2462.6981920391831</v>
      </c>
      <c r="I19" s="34">
        <v>2227</v>
      </c>
      <c r="J19" s="136"/>
      <c r="K19" s="257"/>
    </row>
    <row r="20" spans="2:11" ht="17.25" customHeight="1" x14ac:dyDescent="0.2">
      <c r="B20" s="88"/>
      <c r="C20" s="112"/>
      <c r="D20" s="174"/>
      <c r="E20" s="137"/>
      <c r="F20" s="134"/>
      <c r="G20" s="137"/>
      <c r="H20" s="137"/>
      <c r="I20" s="34"/>
      <c r="J20" s="136"/>
      <c r="K20" s="257"/>
    </row>
    <row r="21" spans="2:11" ht="17.25" customHeight="1" x14ac:dyDescent="0.2">
      <c r="B21" s="88" t="s">
        <v>119</v>
      </c>
      <c r="C21" s="112">
        <v>277233</v>
      </c>
      <c r="D21" s="174">
        <v>156.4</v>
      </c>
      <c r="E21" s="137">
        <v>38303.74</v>
      </c>
      <c r="F21" s="134">
        <v>4.8393369155531678</v>
      </c>
      <c r="G21" s="137">
        <v>30009.7</v>
      </c>
      <c r="H21" s="137">
        <v>2629.4866447730433</v>
      </c>
      <c r="I21" s="34">
        <v>2470</v>
      </c>
      <c r="J21" s="136"/>
      <c r="K21" s="257"/>
    </row>
    <row r="22" spans="2:11" ht="17.25" customHeight="1" x14ac:dyDescent="0.2">
      <c r="B22" s="88" t="s">
        <v>120</v>
      </c>
      <c r="C22" s="112">
        <v>304017</v>
      </c>
      <c r="D22" s="174">
        <v>156.30000000000001</v>
      </c>
      <c r="E22" s="137">
        <v>71746.17</v>
      </c>
      <c r="F22" s="134">
        <v>6.4616467115614489</v>
      </c>
      <c r="G22" s="137">
        <v>54234.6</v>
      </c>
      <c r="H22" s="137">
        <v>2786.6891514858171</v>
      </c>
      <c r="I22" s="34">
        <v>4106</v>
      </c>
      <c r="J22" s="136"/>
      <c r="K22" s="257"/>
    </row>
    <row r="23" spans="2:11" ht="17.25" customHeight="1" x14ac:dyDescent="0.2">
      <c r="B23" s="88" t="s">
        <v>121</v>
      </c>
      <c r="C23" s="112">
        <v>311867</v>
      </c>
      <c r="D23" s="174">
        <v>151.80000000000001</v>
      </c>
      <c r="E23" s="137">
        <v>115112.6</v>
      </c>
      <c r="F23" s="134">
        <v>0.11225216735298872</v>
      </c>
      <c r="G23" s="137">
        <v>91982.02</v>
      </c>
      <c r="H23" s="137">
        <v>3137.9236939762604</v>
      </c>
      <c r="I23" s="34">
        <v>6021</v>
      </c>
      <c r="J23" s="136"/>
      <c r="K23" s="257"/>
    </row>
    <row r="24" spans="2:11" ht="17.25" customHeight="1" x14ac:dyDescent="0.2">
      <c r="B24" s="88" t="s">
        <v>122</v>
      </c>
      <c r="C24" s="112">
        <v>307168</v>
      </c>
      <c r="D24" s="174">
        <v>149.9</v>
      </c>
      <c r="E24" s="137">
        <v>82322.27</v>
      </c>
      <c r="F24" s="134">
        <v>6.3678138702845679</v>
      </c>
      <c r="G24" s="137">
        <v>64631.54</v>
      </c>
      <c r="H24" s="137">
        <v>3254.5869295922171</v>
      </c>
      <c r="I24" s="34">
        <v>4202</v>
      </c>
      <c r="J24" s="136"/>
      <c r="K24" s="257"/>
    </row>
    <row r="25" spans="2:11" ht="17.25" customHeight="1" x14ac:dyDescent="0.2">
      <c r="B25" s="88" t="s">
        <v>123</v>
      </c>
      <c r="C25" s="112">
        <v>294292</v>
      </c>
      <c r="D25" s="174">
        <v>150.4</v>
      </c>
      <c r="E25" s="137">
        <v>78249.5</v>
      </c>
      <c r="F25" s="134">
        <v>3.3199199133650299</v>
      </c>
      <c r="G25" s="137">
        <v>60577.52</v>
      </c>
      <c r="H25" s="137">
        <v>3053.9473810245208</v>
      </c>
      <c r="I25" s="34">
        <v>4278</v>
      </c>
      <c r="J25" s="136"/>
      <c r="K25" s="257"/>
    </row>
    <row r="26" spans="2:11" ht="17.25" customHeight="1" x14ac:dyDescent="0.2">
      <c r="B26" s="88"/>
      <c r="C26" s="112"/>
      <c r="D26" s="174"/>
      <c r="E26" s="137"/>
      <c r="F26" s="134"/>
      <c r="G26" s="137"/>
      <c r="H26" s="137"/>
      <c r="I26" s="34"/>
      <c r="J26" s="136"/>
      <c r="K26" s="257"/>
    </row>
    <row r="27" spans="2:11" ht="17.25" customHeight="1" x14ac:dyDescent="0.2">
      <c r="B27" s="88" t="s">
        <v>124</v>
      </c>
      <c r="C27" s="112">
        <v>280876</v>
      </c>
      <c r="D27" s="174">
        <v>137.9</v>
      </c>
      <c r="E27" s="137">
        <v>206781.94</v>
      </c>
      <c r="F27" s="134">
        <v>2.1881356266363108</v>
      </c>
      <c r="G27" s="137">
        <v>206466.18</v>
      </c>
      <c r="H27" s="137">
        <v>2858.7772260057036</v>
      </c>
      <c r="I27" s="34">
        <v>13971</v>
      </c>
      <c r="J27" s="136"/>
      <c r="K27" s="257"/>
    </row>
    <row r="28" spans="2:11" ht="17.25" customHeight="1" x14ac:dyDescent="0.2">
      <c r="B28" s="88" t="s">
        <v>125</v>
      </c>
      <c r="C28" s="112">
        <v>291216</v>
      </c>
      <c r="D28" s="174">
        <v>138.30000000000001</v>
      </c>
      <c r="E28" s="137">
        <v>198112.04</v>
      </c>
      <c r="F28" s="134">
        <v>4.8939067593650005</v>
      </c>
      <c r="G28" s="137">
        <v>186938.85</v>
      </c>
      <c r="H28" s="137">
        <v>3018.8807980462257</v>
      </c>
      <c r="I28" s="34">
        <v>11917</v>
      </c>
      <c r="J28" s="136"/>
      <c r="K28" s="257"/>
    </row>
    <row r="29" spans="2:11" ht="17.25" customHeight="1" x14ac:dyDescent="0.2">
      <c r="B29" s="88" t="s">
        <v>126</v>
      </c>
      <c r="C29" s="112">
        <v>412977</v>
      </c>
      <c r="D29" s="174">
        <v>145.19999999999999</v>
      </c>
      <c r="E29" s="137">
        <v>931282.68</v>
      </c>
      <c r="F29" s="134">
        <v>1.5563707648594878</v>
      </c>
      <c r="G29" s="137">
        <v>599592.02</v>
      </c>
      <c r="H29" s="137">
        <v>4508.2544033697768</v>
      </c>
      <c r="I29" s="34">
        <v>28509</v>
      </c>
      <c r="J29" s="136"/>
      <c r="K29" s="257"/>
    </row>
    <row r="30" spans="2:11" ht="17.25" customHeight="1" x14ac:dyDescent="0.2">
      <c r="B30" s="88" t="s">
        <v>127</v>
      </c>
      <c r="C30" s="112">
        <v>322342</v>
      </c>
      <c r="D30" s="174">
        <v>138.19999999999999</v>
      </c>
      <c r="E30" s="137">
        <v>302185.40999999997</v>
      </c>
      <c r="F30" s="134">
        <v>1.2366495075903983</v>
      </c>
      <c r="G30" s="137">
        <v>269807</v>
      </c>
      <c r="H30" s="137">
        <v>2971.845632375931</v>
      </c>
      <c r="I30" s="34">
        <v>17263</v>
      </c>
      <c r="J30" s="136"/>
      <c r="K30" s="257"/>
    </row>
    <row r="31" spans="2:11" ht="17.25" customHeight="1" x14ac:dyDescent="0.2">
      <c r="B31" s="88"/>
      <c r="C31" s="112"/>
      <c r="D31" s="174"/>
      <c r="E31" s="137"/>
      <c r="F31" s="134"/>
      <c r="G31" s="137"/>
      <c r="H31" s="137"/>
      <c r="I31" s="34"/>
      <c r="J31" s="136"/>
      <c r="K31" s="257"/>
    </row>
    <row r="32" spans="2:11" ht="17.25" customHeight="1" x14ac:dyDescent="0.2">
      <c r="B32" s="88" t="s">
        <v>128</v>
      </c>
      <c r="C32" s="112">
        <v>289977</v>
      </c>
      <c r="D32" s="174">
        <v>150.6</v>
      </c>
      <c r="E32" s="137">
        <v>88335.679999999993</v>
      </c>
      <c r="F32" s="134">
        <v>1.1717944571456824</v>
      </c>
      <c r="G32" s="137">
        <v>64487.83</v>
      </c>
      <c r="H32" s="137">
        <v>2767.4246549829268</v>
      </c>
      <c r="I32" s="34">
        <v>4955</v>
      </c>
      <c r="J32" s="136"/>
      <c r="K32" s="257"/>
    </row>
    <row r="33" spans="2:11" ht="17.25" customHeight="1" x14ac:dyDescent="0.2">
      <c r="B33" s="88" t="s">
        <v>129</v>
      </c>
      <c r="C33" s="112">
        <v>306609</v>
      </c>
      <c r="D33" s="174">
        <v>150.6</v>
      </c>
      <c r="E33" s="137">
        <v>43565.81</v>
      </c>
      <c r="F33" s="134">
        <v>0.91422245379221745</v>
      </c>
      <c r="G33" s="137">
        <v>33992.32</v>
      </c>
      <c r="H33" s="137">
        <v>3159.1081867268895</v>
      </c>
      <c r="I33" s="34">
        <v>2997</v>
      </c>
      <c r="J33" s="136"/>
      <c r="K33" s="257"/>
    </row>
    <row r="34" spans="2:11" ht="17.25" customHeight="1" x14ac:dyDescent="0.2">
      <c r="B34" s="88" t="s">
        <v>130</v>
      </c>
      <c r="C34" s="112">
        <v>295152</v>
      </c>
      <c r="D34" s="174">
        <v>148.6</v>
      </c>
      <c r="E34" s="137">
        <v>45448.88</v>
      </c>
      <c r="F34" s="134">
        <v>0.46484943105441995</v>
      </c>
      <c r="G34" s="137">
        <v>34460.69</v>
      </c>
      <c r="H34" s="137">
        <v>2972.1147734260658</v>
      </c>
      <c r="I34" s="34">
        <v>3237</v>
      </c>
      <c r="J34" s="136"/>
      <c r="K34" s="257"/>
    </row>
    <row r="35" spans="2:11" ht="17.25" customHeight="1" x14ac:dyDescent="0.2">
      <c r="B35" s="88" t="s">
        <v>131</v>
      </c>
      <c r="C35" s="112">
        <v>295690</v>
      </c>
      <c r="D35" s="174">
        <v>155</v>
      </c>
      <c r="E35" s="137">
        <v>31270.77</v>
      </c>
      <c r="F35" s="134">
        <v>0.87466531946536297</v>
      </c>
      <c r="G35" s="137">
        <v>22607.64</v>
      </c>
      <c r="H35" s="137">
        <v>2845.0667357977209</v>
      </c>
      <c r="I35" s="34">
        <v>2291</v>
      </c>
      <c r="J35" s="136"/>
      <c r="K35" s="257"/>
    </row>
    <row r="36" spans="2:11" ht="17.25" customHeight="1" x14ac:dyDescent="0.2">
      <c r="B36" s="88"/>
      <c r="C36" s="112"/>
      <c r="D36" s="174"/>
      <c r="E36" s="137"/>
      <c r="F36" s="134"/>
      <c r="G36" s="137"/>
      <c r="H36" s="137"/>
      <c r="I36" s="34"/>
      <c r="J36" s="136"/>
      <c r="K36" s="257"/>
    </row>
    <row r="37" spans="2:11" ht="17.25" customHeight="1" x14ac:dyDescent="0.2">
      <c r="B37" s="88" t="s">
        <v>132</v>
      </c>
      <c r="C37" s="112">
        <v>285622</v>
      </c>
      <c r="D37" s="174">
        <v>146.80000000000001</v>
      </c>
      <c r="E37" s="137">
        <v>31298.57</v>
      </c>
      <c r="F37" s="134">
        <v>1.179332514037589</v>
      </c>
      <c r="G37" s="137">
        <v>24724.79</v>
      </c>
      <c r="H37" s="137">
        <v>2918.0679806443995</v>
      </c>
      <c r="I37" s="34">
        <v>1915</v>
      </c>
      <c r="J37" s="136"/>
      <c r="K37" s="257"/>
    </row>
    <row r="38" spans="2:11" ht="17.25" customHeight="1" x14ac:dyDescent="0.2">
      <c r="B38" s="88" t="s">
        <v>133</v>
      </c>
      <c r="C38" s="112">
        <v>294085</v>
      </c>
      <c r="D38" s="174">
        <v>149</v>
      </c>
      <c r="E38" s="137">
        <v>77522.05</v>
      </c>
      <c r="F38" s="134">
        <v>2.0243482755508762</v>
      </c>
      <c r="G38" s="137">
        <v>57588.78</v>
      </c>
      <c r="H38" s="137">
        <v>2714.4160747364008</v>
      </c>
      <c r="I38" s="34">
        <v>4884</v>
      </c>
      <c r="J38" s="136"/>
      <c r="K38" s="257"/>
    </row>
    <row r="39" spans="2:11" ht="17.25" customHeight="1" x14ac:dyDescent="0.2">
      <c r="B39" s="88" t="s">
        <v>134</v>
      </c>
      <c r="C39" s="112">
        <v>278282</v>
      </c>
      <c r="D39" s="174">
        <v>144.69999999999999</v>
      </c>
      <c r="E39" s="137">
        <v>71197.61</v>
      </c>
      <c r="F39" s="134">
        <v>-0.27380458580654676</v>
      </c>
      <c r="G39" s="137">
        <v>55914.879999999997</v>
      </c>
      <c r="H39" s="137">
        <v>2725.5661234533236</v>
      </c>
      <c r="I39" s="34">
        <v>4454</v>
      </c>
      <c r="J39" s="136"/>
      <c r="K39" s="257"/>
    </row>
    <row r="40" spans="2:11" ht="17.25" customHeight="1" x14ac:dyDescent="0.2">
      <c r="B40" s="88" t="s">
        <v>135</v>
      </c>
      <c r="C40" s="112">
        <v>308510</v>
      </c>
      <c r="D40" s="174">
        <v>146</v>
      </c>
      <c r="E40" s="137">
        <v>158763.09</v>
      </c>
      <c r="F40" s="134">
        <v>2.1599679594525396</v>
      </c>
      <c r="G40" s="137">
        <v>123816.79</v>
      </c>
      <c r="H40" s="137">
        <v>3325.7995475591997</v>
      </c>
      <c r="I40" s="34">
        <v>7853</v>
      </c>
      <c r="J40" s="136"/>
      <c r="K40" s="257"/>
    </row>
    <row r="41" spans="2:11" ht="17.25" customHeight="1" x14ac:dyDescent="0.2">
      <c r="B41" s="88" t="s">
        <v>136</v>
      </c>
      <c r="C41" s="112">
        <v>334438</v>
      </c>
      <c r="D41" s="174">
        <v>146.19999999999999</v>
      </c>
      <c r="E41" s="137">
        <v>354475.23</v>
      </c>
      <c r="F41" s="134">
        <v>1.5120331133998945</v>
      </c>
      <c r="G41" s="137">
        <v>266391</v>
      </c>
      <c r="H41" s="137">
        <v>3579.1416057829274</v>
      </c>
      <c r="I41" s="34">
        <v>15322</v>
      </c>
      <c r="J41" s="136"/>
      <c r="K41" s="257"/>
    </row>
    <row r="42" spans="2:11" ht="17.25" customHeight="1" x14ac:dyDescent="0.2">
      <c r="B42" s="88" t="s">
        <v>137</v>
      </c>
      <c r="C42" s="112">
        <v>316102</v>
      </c>
      <c r="D42" s="174">
        <v>148.80000000000001</v>
      </c>
      <c r="E42" s="137">
        <v>76888.800000000003</v>
      </c>
      <c r="F42" s="134">
        <v>4.9288189811148602</v>
      </c>
      <c r="G42" s="137">
        <v>58032.39</v>
      </c>
      <c r="H42" s="137">
        <v>3165.6384992993117</v>
      </c>
      <c r="I42" s="34">
        <v>4074</v>
      </c>
      <c r="J42" s="136"/>
      <c r="K42" s="257"/>
    </row>
    <row r="43" spans="2:11" ht="17.25" customHeight="1" x14ac:dyDescent="0.2">
      <c r="B43" s="88"/>
      <c r="C43" s="112"/>
      <c r="D43" s="174"/>
      <c r="E43" s="137"/>
      <c r="F43" s="134"/>
      <c r="G43" s="137"/>
      <c r="H43" s="137"/>
      <c r="I43" s="34"/>
      <c r="J43" s="136"/>
      <c r="K43" s="257"/>
    </row>
    <row r="44" spans="2:11" ht="17.25" customHeight="1" x14ac:dyDescent="0.2">
      <c r="B44" s="88" t="s">
        <v>138</v>
      </c>
      <c r="C44" s="112">
        <v>309564</v>
      </c>
      <c r="D44" s="174">
        <v>143.6</v>
      </c>
      <c r="E44" s="137">
        <v>59680.959999999999</v>
      </c>
      <c r="F44" s="134">
        <v>2.271392170574416</v>
      </c>
      <c r="G44" s="137">
        <v>46348.26</v>
      </c>
      <c r="H44" s="137">
        <v>3273.2238121671039</v>
      </c>
      <c r="I44" s="34">
        <v>3274</v>
      </c>
      <c r="J44" s="136"/>
      <c r="K44" s="257"/>
    </row>
    <row r="45" spans="2:11" ht="17.25" customHeight="1" x14ac:dyDescent="0.2">
      <c r="B45" s="88" t="s">
        <v>139</v>
      </c>
      <c r="C45" s="112">
        <v>288991</v>
      </c>
      <c r="D45" s="174">
        <v>139.69999999999999</v>
      </c>
      <c r="E45" s="137">
        <v>98253.95</v>
      </c>
      <c r="F45" s="134">
        <v>0.11674613384110342</v>
      </c>
      <c r="G45" s="137">
        <v>77838.59</v>
      </c>
      <c r="H45" s="137">
        <v>2973.9499577243673</v>
      </c>
      <c r="I45" s="34">
        <v>5947</v>
      </c>
      <c r="J45" s="136"/>
      <c r="K45" s="257"/>
    </row>
    <row r="46" spans="2:11" ht="17.25" customHeight="1" x14ac:dyDescent="0.2">
      <c r="B46" s="88" t="s">
        <v>140</v>
      </c>
      <c r="C46" s="112">
        <v>335304</v>
      </c>
      <c r="D46" s="174">
        <v>143</v>
      </c>
      <c r="E46" s="137">
        <v>373149.76</v>
      </c>
      <c r="F46" s="134">
        <v>1.1266576883205692</v>
      </c>
      <c r="G46" s="137">
        <v>265055.84999999998</v>
      </c>
      <c r="H46" s="137">
        <v>2995.3976654382473</v>
      </c>
      <c r="I46" s="34">
        <v>18656</v>
      </c>
      <c r="J46" s="136"/>
      <c r="K46" s="257"/>
    </row>
    <row r="47" spans="2:11" ht="17.25" customHeight="1" x14ac:dyDescent="0.2">
      <c r="B47" s="88" t="s">
        <v>141</v>
      </c>
      <c r="C47" s="112">
        <v>300322</v>
      </c>
      <c r="D47" s="174">
        <v>140.80000000000001</v>
      </c>
      <c r="E47" s="137">
        <v>192325.38</v>
      </c>
      <c r="F47" s="134">
        <v>2.605571607103673</v>
      </c>
      <c r="G47" s="137">
        <v>156508.54</v>
      </c>
      <c r="H47" s="137">
        <v>2816.150832365578</v>
      </c>
      <c r="I47" s="34">
        <v>12095</v>
      </c>
      <c r="J47" s="136"/>
      <c r="K47" s="257"/>
    </row>
    <row r="48" spans="2:11" ht="17.25" customHeight="1" x14ac:dyDescent="0.2">
      <c r="B48" s="88" t="s">
        <v>142</v>
      </c>
      <c r="C48" s="112">
        <v>264538</v>
      </c>
      <c r="D48" s="174">
        <v>136.4</v>
      </c>
      <c r="E48" s="137">
        <v>35206.19</v>
      </c>
      <c r="F48" s="134">
        <v>1.2486488580930226</v>
      </c>
      <c r="G48" s="137">
        <v>34991.15</v>
      </c>
      <c r="H48" s="137">
        <v>2529.5105894021403</v>
      </c>
      <c r="I48" s="34">
        <v>3037</v>
      </c>
      <c r="J48" s="136"/>
      <c r="K48" s="257"/>
    </row>
    <row r="49" spans="2:11" ht="17.25" customHeight="1" x14ac:dyDescent="0.2">
      <c r="B49" s="88" t="s">
        <v>143</v>
      </c>
      <c r="C49" s="112">
        <v>288831</v>
      </c>
      <c r="D49" s="174">
        <v>145.9</v>
      </c>
      <c r="E49" s="137">
        <v>35833.11</v>
      </c>
      <c r="F49" s="134">
        <v>1.6565937626179057</v>
      </c>
      <c r="G49" s="137">
        <v>27582.02</v>
      </c>
      <c r="H49" s="137">
        <v>2816.0809109630231</v>
      </c>
      <c r="I49" s="34">
        <v>2528</v>
      </c>
      <c r="J49" s="139"/>
      <c r="K49" s="257"/>
    </row>
    <row r="50" spans="2:11" ht="17.25" customHeight="1" x14ac:dyDescent="0.2">
      <c r="B50" s="88"/>
      <c r="C50" s="112"/>
      <c r="D50" s="174"/>
      <c r="E50" s="137"/>
      <c r="F50" s="134"/>
      <c r="G50" s="137"/>
      <c r="H50" s="137"/>
      <c r="I50" s="34"/>
      <c r="J50" s="139"/>
      <c r="K50" s="257"/>
    </row>
    <row r="51" spans="2:11" ht="17.25" customHeight="1" x14ac:dyDescent="0.2">
      <c r="B51" s="88" t="s">
        <v>144</v>
      </c>
      <c r="C51" s="112">
        <v>272103</v>
      </c>
      <c r="D51" s="174">
        <v>149.4</v>
      </c>
      <c r="E51" s="137">
        <v>17675.689999999999</v>
      </c>
      <c r="F51" s="134">
        <v>0.93542368531471376</v>
      </c>
      <c r="G51" s="137">
        <v>13497.26</v>
      </c>
      <c r="H51" s="137">
        <v>2336.5931096326995</v>
      </c>
      <c r="I51" s="34">
        <v>1398</v>
      </c>
      <c r="J51" s="136"/>
      <c r="K51" s="257"/>
    </row>
    <row r="52" spans="2:11" ht="17.25" customHeight="1" x14ac:dyDescent="0.2">
      <c r="B52" s="88" t="s">
        <v>145</v>
      </c>
      <c r="C52" s="112">
        <v>280677</v>
      </c>
      <c r="D52" s="174">
        <v>154.19999999999999</v>
      </c>
      <c r="E52" s="137">
        <v>23507.99</v>
      </c>
      <c r="F52" s="134">
        <v>1.0608668750297474</v>
      </c>
      <c r="G52" s="137">
        <v>17016.47</v>
      </c>
      <c r="H52" s="137">
        <v>2424.0158405686652</v>
      </c>
      <c r="I52" s="34">
        <v>1756</v>
      </c>
      <c r="J52" s="136"/>
      <c r="K52" s="257"/>
    </row>
    <row r="53" spans="2:11" ht="17.25" customHeight="1" x14ac:dyDescent="0.2">
      <c r="B53" s="88" t="s">
        <v>146</v>
      </c>
      <c r="C53" s="112">
        <v>303418</v>
      </c>
      <c r="D53" s="174">
        <v>151.19999999999999</v>
      </c>
      <c r="E53" s="137">
        <v>72734.33</v>
      </c>
      <c r="F53" s="134">
        <v>4.0845685732665888</v>
      </c>
      <c r="G53" s="137">
        <v>54037.22</v>
      </c>
      <c r="H53" s="137">
        <v>2799.6224149177192</v>
      </c>
      <c r="I53" s="34">
        <v>4707</v>
      </c>
      <c r="J53" s="136"/>
      <c r="K53" s="257"/>
    </row>
    <row r="54" spans="2:11" ht="17.25" customHeight="1" x14ac:dyDescent="0.2">
      <c r="B54" s="88" t="s">
        <v>147</v>
      </c>
      <c r="C54" s="112">
        <v>309537</v>
      </c>
      <c r="D54" s="174">
        <v>147.5</v>
      </c>
      <c r="E54" s="137">
        <v>108428.76</v>
      </c>
      <c r="F54" s="134">
        <v>1.5777005605561174</v>
      </c>
      <c r="G54" s="137">
        <v>86887.75</v>
      </c>
      <c r="H54" s="137">
        <v>3059.6432847383617</v>
      </c>
      <c r="I54" s="34">
        <v>6789</v>
      </c>
      <c r="J54" s="136"/>
      <c r="K54" s="257"/>
    </row>
    <row r="55" spans="2:11" ht="17.25" customHeight="1" x14ac:dyDescent="0.2">
      <c r="B55" s="88" t="s">
        <v>148</v>
      </c>
      <c r="C55" s="112">
        <v>297070</v>
      </c>
      <c r="D55" s="174">
        <v>148</v>
      </c>
      <c r="E55" s="137">
        <v>57789.17</v>
      </c>
      <c r="F55" s="134">
        <v>2.5150313861839391</v>
      </c>
      <c r="G55" s="137">
        <v>44357.07</v>
      </c>
      <c r="H55" s="137">
        <v>3124.7407618221064</v>
      </c>
      <c r="I55" s="34">
        <v>3387</v>
      </c>
      <c r="J55" s="136"/>
      <c r="K55" s="257"/>
    </row>
    <row r="56" spans="2:11" ht="17.25" customHeight="1" x14ac:dyDescent="0.2">
      <c r="B56" s="88"/>
      <c r="C56" s="112"/>
      <c r="D56" s="174"/>
      <c r="E56" s="137"/>
      <c r="F56" s="134"/>
      <c r="G56" s="137"/>
      <c r="H56" s="137"/>
      <c r="I56" s="34"/>
      <c r="J56" s="136"/>
      <c r="K56" s="257"/>
    </row>
    <row r="57" spans="2:11" ht="17.25" customHeight="1" x14ac:dyDescent="0.2">
      <c r="B57" s="88" t="s">
        <v>149</v>
      </c>
      <c r="C57" s="112">
        <v>298085</v>
      </c>
      <c r="D57" s="174">
        <v>151.5</v>
      </c>
      <c r="E57" s="137">
        <v>29370.9</v>
      </c>
      <c r="F57" s="134">
        <v>3.5803653493214993</v>
      </c>
      <c r="G57" s="137">
        <v>22154.720000000001</v>
      </c>
      <c r="H57" s="137">
        <v>2878.3166669048514</v>
      </c>
      <c r="I57" s="34">
        <v>1912</v>
      </c>
      <c r="J57" s="136"/>
      <c r="K57" s="257"/>
    </row>
    <row r="58" spans="2:11" ht="17.25" customHeight="1" x14ac:dyDescent="0.2">
      <c r="B58" s="88" t="s">
        <v>150</v>
      </c>
      <c r="C58" s="112">
        <v>302372</v>
      </c>
      <c r="D58" s="174">
        <v>150.1</v>
      </c>
      <c r="E58" s="137">
        <v>36470.03</v>
      </c>
      <c r="F58" s="134">
        <v>-1.2701502777615534</v>
      </c>
      <c r="G58" s="137">
        <v>27576.23</v>
      </c>
      <c r="H58" s="137">
        <v>2798.2337666554708</v>
      </c>
      <c r="I58" s="34">
        <v>2440</v>
      </c>
      <c r="J58" s="136"/>
      <c r="K58" s="257"/>
    </row>
    <row r="59" spans="2:11" ht="17.25" customHeight="1" x14ac:dyDescent="0.2">
      <c r="B59" s="88" t="s">
        <v>151</v>
      </c>
      <c r="C59" s="112">
        <v>268151</v>
      </c>
      <c r="D59" s="174">
        <v>149.30000000000001</v>
      </c>
      <c r="E59" s="137">
        <v>47766.720000000001</v>
      </c>
      <c r="F59" s="134">
        <v>2.7767121220862743</v>
      </c>
      <c r="G59" s="137">
        <v>35734.080000000002</v>
      </c>
      <c r="H59" s="137">
        <v>2543.0033760511019</v>
      </c>
      <c r="I59" s="34">
        <v>3318</v>
      </c>
      <c r="J59" s="136"/>
      <c r="K59" s="257"/>
    </row>
    <row r="60" spans="2:11" ht="17.25" customHeight="1" x14ac:dyDescent="0.2">
      <c r="B60" s="88" t="s">
        <v>152</v>
      </c>
      <c r="C60" s="112">
        <v>295001</v>
      </c>
      <c r="D60" s="174">
        <v>152</v>
      </c>
      <c r="E60" s="137">
        <v>22626.69</v>
      </c>
      <c r="F60" s="134">
        <v>3.4469472850114058</v>
      </c>
      <c r="G60" s="137">
        <v>18225.830000000002</v>
      </c>
      <c r="H60" s="137">
        <v>2446.6795807877616</v>
      </c>
      <c r="I60" s="34">
        <v>1733</v>
      </c>
      <c r="J60" s="136"/>
      <c r="K60" s="257"/>
    </row>
    <row r="61" spans="2:11" ht="17.25" customHeight="1" x14ac:dyDescent="0.2">
      <c r="B61" s="88"/>
      <c r="C61" s="112"/>
      <c r="D61" s="174"/>
      <c r="E61" s="137"/>
      <c r="F61" s="134"/>
      <c r="G61" s="137"/>
      <c r="H61" s="137"/>
      <c r="I61" s="34"/>
      <c r="J61" s="136"/>
      <c r="K61" s="257"/>
    </row>
    <row r="62" spans="2:11" ht="17.25" customHeight="1" x14ac:dyDescent="0.2">
      <c r="B62" s="88" t="s">
        <v>153</v>
      </c>
      <c r="C62" s="112">
        <v>300209</v>
      </c>
      <c r="D62" s="174">
        <v>148.80000000000001</v>
      </c>
      <c r="E62" s="137">
        <v>181899.07</v>
      </c>
      <c r="F62" s="134">
        <v>1.7867563236055539</v>
      </c>
      <c r="G62" s="137">
        <v>144064.47</v>
      </c>
      <c r="H62" s="137">
        <v>2830.5228406439151</v>
      </c>
      <c r="I62" s="34">
        <v>10943</v>
      </c>
      <c r="J62" s="136"/>
      <c r="K62" s="257"/>
    </row>
    <row r="63" spans="2:11" ht="17.25" customHeight="1" x14ac:dyDescent="0.2">
      <c r="B63" s="88" t="s">
        <v>154</v>
      </c>
      <c r="C63" s="112">
        <v>271825</v>
      </c>
      <c r="D63" s="174">
        <v>154.4</v>
      </c>
      <c r="E63" s="137">
        <v>26811.29</v>
      </c>
      <c r="F63" s="134">
        <v>2.5745218828025616</v>
      </c>
      <c r="G63" s="137">
        <v>21103.29</v>
      </c>
      <c r="H63" s="137">
        <v>2513.2837900603809</v>
      </c>
      <c r="I63" s="34">
        <v>1870</v>
      </c>
      <c r="J63" s="136"/>
      <c r="K63" s="257"/>
    </row>
    <row r="64" spans="2:11" ht="17.25" customHeight="1" x14ac:dyDescent="0.2">
      <c r="B64" s="88" t="s">
        <v>155</v>
      </c>
      <c r="C64" s="112">
        <v>252310</v>
      </c>
      <c r="D64" s="174">
        <v>149.5</v>
      </c>
      <c r="E64" s="137">
        <v>43930.01</v>
      </c>
      <c r="F64" s="134">
        <v>0.15522668120010322</v>
      </c>
      <c r="G64" s="137">
        <v>33781.58</v>
      </c>
      <c r="H64" s="137">
        <v>2418.5239675397429</v>
      </c>
      <c r="I64" s="34">
        <v>3035</v>
      </c>
      <c r="J64" s="136"/>
      <c r="K64" s="257"/>
    </row>
    <row r="65" spans="1:11" ht="17.25" customHeight="1" x14ac:dyDescent="0.2">
      <c r="B65" s="88" t="s">
        <v>156</v>
      </c>
      <c r="C65" s="112">
        <v>275739</v>
      </c>
      <c r="D65" s="174">
        <v>152.30000000000001</v>
      </c>
      <c r="E65" s="137">
        <v>55663.76</v>
      </c>
      <c r="F65" s="134">
        <v>0.10838573783757781</v>
      </c>
      <c r="G65" s="137">
        <v>43627.99</v>
      </c>
      <c r="H65" s="137">
        <v>2422.3493818365955</v>
      </c>
      <c r="I65" s="34">
        <v>3906</v>
      </c>
      <c r="J65" s="136"/>
      <c r="K65" s="257"/>
    </row>
    <row r="66" spans="1:11" ht="17.25" customHeight="1" x14ac:dyDescent="0.2">
      <c r="B66" s="88"/>
      <c r="C66" s="112"/>
      <c r="D66" s="174"/>
      <c r="E66" s="137"/>
      <c r="F66" s="134"/>
      <c r="G66" s="137"/>
      <c r="H66" s="137"/>
      <c r="I66" s="34"/>
      <c r="J66" s="136"/>
      <c r="K66" s="257"/>
    </row>
    <row r="67" spans="1:11" ht="17.25" customHeight="1" x14ac:dyDescent="0.2">
      <c r="B67" s="88" t="s">
        <v>157</v>
      </c>
      <c r="C67" s="112">
        <v>267438</v>
      </c>
      <c r="D67" s="174">
        <v>149</v>
      </c>
      <c r="E67" s="137">
        <v>41821.68</v>
      </c>
      <c r="F67" s="134">
        <v>1.5044241864305374</v>
      </c>
      <c r="G67" s="137">
        <v>30155.919999999998</v>
      </c>
      <c r="H67" s="137">
        <v>2558.8913138663834</v>
      </c>
      <c r="I67" s="34">
        <v>2705</v>
      </c>
      <c r="J67" s="136"/>
      <c r="K67" s="257"/>
    </row>
    <row r="68" spans="1:11" ht="17.25" customHeight="1" x14ac:dyDescent="0.2">
      <c r="B68" s="88" t="s">
        <v>158</v>
      </c>
      <c r="C68" s="112">
        <v>253499</v>
      </c>
      <c r="D68" s="174">
        <v>150.6</v>
      </c>
      <c r="E68" s="137">
        <v>36059.57</v>
      </c>
      <c r="F68" s="134">
        <v>3.6312352940386012</v>
      </c>
      <c r="G68" s="137">
        <v>26975.4</v>
      </c>
      <c r="H68" s="137">
        <v>2407.4667399679961</v>
      </c>
      <c r="I68" s="34">
        <v>2440</v>
      </c>
      <c r="J68" s="136"/>
      <c r="K68" s="257"/>
    </row>
    <row r="69" spans="1:11" ht="17.25" customHeight="1" x14ac:dyDescent="0.2">
      <c r="B69" s="88" t="s">
        <v>159</v>
      </c>
      <c r="C69" s="112">
        <v>257851</v>
      </c>
      <c r="D69" s="174">
        <v>150</v>
      </c>
      <c r="E69" s="137">
        <v>52865.86</v>
      </c>
      <c r="F69" s="134">
        <v>0.94355061557488984</v>
      </c>
      <c r="G69" s="137">
        <v>40293.07</v>
      </c>
      <c r="H69" s="137">
        <v>2398.9410693734712</v>
      </c>
      <c r="I69" s="34">
        <v>3620</v>
      </c>
      <c r="J69" s="136"/>
      <c r="K69" s="257"/>
    </row>
    <row r="70" spans="1:11" ht="17.25" customHeight="1" x14ac:dyDescent="0.2">
      <c r="B70" s="88" t="s">
        <v>160</v>
      </c>
      <c r="C70" s="112">
        <v>236220</v>
      </c>
      <c r="D70" s="174">
        <v>148</v>
      </c>
      <c r="E70" s="137">
        <v>38818.03</v>
      </c>
      <c r="F70" s="134">
        <v>3.7368009071177926</v>
      </c>
      <c r="G70" s="137">
        <v>29741.7</v>
      </c>
      <c r="H70" s="137">
        <v>2101.653738772447</v>
      </c>
      <c r="I70" s="112">
        <v>2917</v>
      </c>
      <c r="J70" s="140"/>
      <c r="K70" s="257"/>
    </row>
    <row r="71" spans="1:11" ht="17.25" customHeight="1" x14ac:dyDescent="0.2">
      <c r="B71" s="148"/>
      <c r="C71" s="112"/>
      <c r="D71" s="174"/>
      <c r="E71" s="137"/>
      <c r="F71" s="134"/>
      <c r="G71" s="137"/>
      <c r="H71" s="137"/>
      <c r="I71" s="37"/>
      <c r="J71" s="140"/>
    </row>
    <row r="72" spans="1:11" ht="17.25" customHeight="1" x14ac:dyDescent="0.2">
      <c r="B72" s="349" t="s">
        <v>106</v>
      </c>
      <c r="C72" s="356" t="s">
        <v>105</v>
      </c>
      <c r="D72" s="357"/>
      <c r="E72" s="360" t="s">
        <v>195</v>
      </c>
      <c r="F72" s="361"/>
      <c r="G72" s="361"/>
      <c r="H72" s="362"/>
      <c r="I72" s="245" t="s">
        <v>271</v>
      </c>
      <c r="J72" s="15"/>
    </row>
    <row r="73" spans="1:11" ht="17.25" customHeight="1" thickBot="1" x14ac:dyDescent="0.25">
      <c r="B73" s="350"/>
      <c r="C73" s="358" t="s">
        <v>107</v>
      </c>
      <c r="D73" s="359"/>
      <c r="E73" s="363"/>
      <c r="F73" s="364"/>
      <c r="G73" s="364"/>
      <c r="H73" s="365"/>
      <c r="I73" s="246" t="s">
        <v>272</v>
      </c>
      <c r="J73" s="15"/>
    </row>
    <row r="74" spans="1:11" ht="17.25" customHeight="1" x14ac:dyDescent="0.15">
      <c r="A74" s="19"/>
      <c r="J74" s="15"/>
    </row>
  </sheetData>
  <mergeCells count="9">
    <mergeCell ref="B6:J6"/>
    <mergeCell ref="B72:B73"/>
    <mergeCell ref="C72:D72"/>
    <mergeCell ref="C73:D73"/>
    <mergeCell ref="E72:H73"/>
    <mergeCell ref="E11:H11"/>
    <mergeCell ref="C8:D8"/>
    <mergeCell ref="C9:D9"/>
    <mergeCell ref="C11:D11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view="pageBreakPreview" zoomScale="75" zoomScaleNormal="75" zoomScaleSheetLayoutView="75" workbookViewId="0">
      <selection activeCell="F14" sqref="F14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1" width="19.625" customWidth="1"/>
  </cols>
  <sheetData>
    <row r="2" spans="2:11" ht="17.25" customHeight="1" x14ac:dyDescent="0.15">
      <c r="B2" s="227"/>
    </row>
    <row r="6" spans="2:11" ht="24" customHeight="1" x14ac:dyDescent="0.25">
      <c r="B6" s="327" t="s">
        <v>216</v>
      </c>
      <c r="C6" s="327"/>
      <c r="D6" s="327"/>
      <c r="E6" s="327"/>
      <c r="F6" s="327"/>
      <c r="G6" s="327"/>
      <c r="H6" s="327"/>
      <c r="I6" s="327"/>
      <c r="J6" s="327"/>
    </row>
    <row r="7" spans="2:11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1" ht="17.25" customHeight="1" x14ac:dyDescent="0.2">
      <c r="B8" s="229"/>
      <c r="C8" s="104"/>
      <c r="D8" s="105"/>
      <c r="E8" s="260"/>
      <c r="F8" s="221" t="s">
        <v>4</v>
      </c>
      <c r="G8" s="3"/>
      <c r="H8" s="380" t="s">
        <v>217</v>
      </c>
      <c r="I8" s="381"/>
      <c r="J8" s="106" t="s">
        <v>14</v>
      </c>
    </row>
    <row r="9" spans="2:11" ht="17.25" customHeight="1" x14ac:dyDescent="0.2">
      <c r="B9" s="230"/>
      <c r="C9" s="107" t="s">
        <v>15</v>
      </c>
      <c r="D9" s="106" t="s">
        <v>33</v>
      </c>
      <c r="E9" s="59" t="s">
        <v>218</v>
      </c>
      <c r="F9" s="275" t="s">
        <v>219</v>
      </c>
      <c r="G9" s="273" t="s">
        <v>16</v>
      </c>
      <c r="H9" s="3"/>
      <c r="I9" s="3"/>
      <c r="J9" s="106" t="s">
        <v>17</v>
      </c>
    </row>
    <row r="10" spans="2:11" ht="17.25" customHeight="1" x14ac:dyDescent="0.2">
      <c r="B10" s="231"/>
      <c r="C10" s="108"/>
      <c r="D10" s="109" t="s">
        <v>34</v>
      </c>
      <c r="E10" s="60" t="s">
        <v>220</v>
      </c>
      <c r="F10" s="222" t="s">
        <v>5</v>
      </c>
      <c r="G10" s="4"/>
      <c r="H10" s="276" t="s">
        <v>18</v>
      </c>
      <c r="I10" s="276" t="s">
        <v>221</v>
      </c>
      <c r="J10" s="109" t="s">
        <v>222</v>
      </c>
    </row>
    <row r="11" spans="2:11" ht="17.25" customHeight="1" x14ac:dyDescent="0.2">
      <c r="B11" s="272" t="s">
        <v>109</v>
      </c>
      <c r="C11" s="268" t="s">
        <v>299</v>
      </c>
      <c r="D11" s="378" t="s">
        <v>300</v>
      </c>
      <c r="E11" s="379"/>
      <c r="F11" s="379"/>
      <c r="G11" s="379"/>
      <c r="H11" s="379"/>
      <c r="I11" s="379"/>
      <c r="J11" s="379"/>
    </row>
    <row r="12" spans="2:11" ht="17.25" customHeight="1" x14ac:dyDescent="0.2">
      <c r="B12" s="223"/>
      <c r="C12" s="110" t="s">
        <v>19</v>
      </c>
      <c r="D12" s="6" t="s">
        <v>65</v>
      </c>
      <c r="E12" s="6" t="s">
        <v>65</v>
      </c>
      <c r="F12" s="6" t="s">
        <v>20</v>
      </c>
      <c r="G12" s="6" t="s">
        <v>223</v>
      </c>
      <c r="H12" s="6" t="s">
        <v>189</v>
      </c>
      <c r="I12" s="6" t="s">
        <v>65</v>
      </c>
      <c r="J12" s="6" t="s">
        <v>224</v>
      </c>
      <c r="K12" s="111"/>
    </row>
    <row r="13" spans="2:11" ht="17.25" customHeight="1" x14ac:dyDescent="0.2">
      <c r="B13" s="183" t="s">
        <v>112</v>
      </c>
      <c r="C13" s="151">
        <v>1329591</v>
      </c>
      <c r="D13" s="278">
        <v>84279</v>
      </c>
      <c r="E13" s="279">
        <v>27965</v>
      </c>
      <c r="F13" s="280">
        <v>24082</v>
      </c>
      <c r="G13" s="281">
        <v>19916</v>
      </c>
      <c r="H13" s="282">
        <v>47037</v>
      </c>
      <c r="I13" s="283">
        <v>14107.07</v>
      </c>
      <c r="J13" s="284">
        <v>64474</v>
      </c>
    </row>
    <row r="14" spans="2:11" ht="17.25" customHeight="1" x14ac:dyDescent="0.2">
      <c r="B14" s="78"/>
      <c r="C14" s="151"/>
      <c r="D14" s="152"/>
      <c r="E14" s="152"/>
      <c r="F14" s="153"/>
      <c r="G14" s="154"/>
      <c r="H14" s="154"/>
      <c r="I14" s="154"/>
      <c r="J14" s="156"/>
    </row>
    <row r="15" spans="2:11" ht="17.25" customHeight="1" x14ac:dyDescent="0.2">
      <c r="B15" s="78" t="s">
        <v>113</v>
      </c>
      <c r="C15" s="157">
        <v>38086</v>
      </c>
      <c r="D15" s="285">
        <v>11110</v>
      </c>
      <c r="E15" s="286">
        <v>3966</v>
      </c>
      <c r="F15" s="280">
        <v>2303</v>
      </c>
      <c r="G15" s="281">
        <v>3287</v>
      </c>
      <c r="H15" s="282">
        <v>12423</v>
      </c>
      <c r="I15" s="283">
        <v>3085.24</v>
      </c>
      <c r="J15" s="155">
        <v>11446</v>
      </c>
      <c r="K15" s="113"/>
    </row>
    <row r="16" spans="2:11" ht="17.25" customHeight="1" x14ac:dyDescent="0.2">
      <c r="B16" s="78" t="s">
        <v>114</v>
      </c>
      <c r="C16" s="157">
        <v>34866</v>
      </c>
      <c r="D16" s="285">
        <v>2879</v>
      </c>
      <c r="E16" s="286">
        <v>1002</v>
      </c>
      <c r="F16" s="142">
        <v>632</v>
      </c>
      <c r="G16" s="281">
        <v>803</v>
      </c>
      <c r="H16" s="282">
        <v>1913</v>
      </c>
      <c r="I16" s="283">
        <v>478.26</v>
      </c>
      <c r="J16" s="155">
        <v>5430</v>
      </c>
      <c r="K16" s="113"/>
    </row>
    <row r="17" spans="2:11" ht="17.25" customHeight="1" x14ac:dyDescent="0.2">
      <c r="B17" s="78" t="s">
        <v>116</v>
      </c>
      <c r="C17" s="157">
        <v>45254</v>
      </c>
      <c r="D17" s="285">
        <v>2352</v>
      </c>
      <c r="E17" s="286">
        <v>655</v>
      </c>
      <c r="F17" s="142">
        <v>1370</v>
      </c>
      <c r="G17" s="281">
        <v>1398</v>
      </c>
      <c r="H17" s="282">
        <v>1461</v>
      </c>
      <c r="I17" s="283">
        <v>357.26</v>
      </c>
      <c r="J17" s="155">
        <v>1512</v>
      </c>
      <c r="K17" s="113"/>
    </row>
    <row r="18" spans="2:11" ht="17.25" customHeight="1" x14ac:dyDescent="0.2">
      <c r="B18" s="78" t="s">
        <v>117</v>
      </c>
      <c r="C18" s="157">
        <v>37533</v>
      </c>
      <c r="D18" s="285">
        <v>1629</v>
      </c>
      <c r="E18" s="286">
        <v>573</v>
      </c>
      <c r="F18" s="141">
        <v>402</v>
      </c>
      <c r="G18" s="281">
        <v>530</v>
      </c>
      <c r="H18" s="282">
        <v>2502</v>
      </c>
      <c r="I18" s="283">
        <v>667.78</v>
      </c>
      <c r="J18" s="155">
        <v>785</v>
      </c>
      <c r="K18" s="113"/>
    </row>
    <row r="19" spans="2:11" ht="17.25" customHeight="1" x14ac:dyDescent="0.2">
      <c r="B19" s="78" t="s">
        <v>118</v>
      </c>
      <c r="C19" s="157">
        <v>37810</v>
      </c>
      <c r="D19" s="285">
        <v>1473</v>
      </c>
      <c r="E19" s="286">
        <v>467</v>
      </c>
      <c r="F19" s="141">
        <v>1065</v>
      </c>
      <c r="G19" s="281">
        <v>1217</v>
      </c>
      <c r="H19" s="282">
        <v>74</v>
      </c>
      <c r="I19" s="283">
        <v>32.5</v>
      </c>
      <c r="J19" s="155">
        <v>396</v>
      </c>
      <c r="K19" s="113"/>
    </row>
    <row r="20" spans="2:11" ht="17.25" customHeight="1" x14ac:dyDescent="0.2">
      <c r="B20" s="78"/>
      <c r="C20" s="157"/>
      <c r="D20" s="2"/>
      <c r="E20" s="2"/>
      <c r="F20" s="141"/>
      <c r="G20" s="141"/>
      <c r="H20" s="287"/>
      <c r="I20" s="156"/>
      <c r="J20" s="155"/>
      <c r="K20" s="113"/>
    </row>
    <row r="21" spans="2:11" ht="17.25" customHeight="1" x14ac:dyDescent="0.2">
      <c r="B21" s="78" t="s">
        <v>119</v>
      </c>
      <c r="C21" s="157">
        <v>32355</v>
      </c>
      <c r="D21" s="285">
        <v>2128</v>
      </c>
      <c r="E21" s="286">
        <v>851</v>
      </c>
      <c r="F21" s="280">
        <v>416</v>
      </c>
      <c r="G21" s="281">
        <v>322</v>
      </c>
      <c r="H21" s="284">
        <v>0</v>
      </c>
      <c r="I21" s="179" t="s">
        <v>191</v>
      </c>
      <c r="J21" s="155">
        <v>718</v>
      </c>
      <c r="K21" s="113"/>
    </row>
    <row r="22" spans="2:11" ht="17.25" customHeight="1" x14ac:dyDescent="0.2">
      <c r="B22" s="78" t="s">
        <v>120</v>
      </c>
      <c r="C22" s="157">
        <v>52270</v>
      </c>
      <c r="D22" s="285">
        <v>1837</v>
      </c>
      <c r="E22" s="286">
        <v>782</v>
      </c>
      <c r="F22" s="280">
        <v>549</v>
      </c>
      <c r="G22" s="281">
        <v>655</v>
      </c>
      <c r="H22" s="284">
        <v>0</v>
      </c>
      <c r="I22" s="179">
        <v>86.28</v>
      </c>
      <c r="J22" s="155">
        <v>1373</v>
      </c>
      <c r="K22" s="113"/>
    </row>
    <row r="23" spans="2:11" ht="17.25" customHeight="1" x14ac:dyDescent="0.2">
      <c r="B23" s="78" t="s">
        <v>121</v>
      </c>
      <c r="C23" s="157">
        <v>57239</v>
      </c>
      <c r="D23" s="285">
        <v>4292</v>
      </c>
      <c r="E23" s="286">
        <v>1384</v>
      </c>
      <c r="F23" s="280">
        <v>459</v>
      </c>
      <c r="G23" s="281">
        <v>414</v>
      </c>
      <c r="H23" s="284" t="s">
        <v>226</v>
      </c>
      <c r="I23" s="179" t="s">
        <v>191</v>
      </c>
      <c r="J23" s="155">
        <v>3626</v>
      </c>
      <c r="K23" s="113"/>
    </row>
    <row r="24" spans="2:11" ht="17.25" customHeight="1" x14ac:dyDescent="0.2">
      <c r="B24" s="78" t="s">
        <v>122</v>
      </c>
      <c r="C24" s="157">
        <v>39810</v>
      </c>
      <c r="D24" s="285">
        <v>2495</v>
      </c>
      <c r="E24" s="286">
        <v>681</v>
      </c>
      <c r="F24" s="280">
        <v>518</v>
      </c>
      <c r="G24" s="281">
        <v>440</v>
      </c>
      <c r="H24" s="155">
        <v>0</v>
      </c>
      <c r="I24" s="155">
        <v>0</v>
      </c>
      <c r="J24" s="155">
        <v>1032</v>
      </c>
      <c r="K24" s="113"/>
    </row>
    <row r="25" spans="2:11" ht="17.25" customHeight="1" x14ac:dyDescent="0.2">
      <c r="B25" s="78" t="s">
        <v>123</v>
      </c>
      <c r="C25" s="157">
        <v>25520</v>
      </c>
      <c r="D25" s="285">
        <v>2335</v>
      </c>
      <c r="E25" s="286">
        <v>639</v>
      </c>
      <c r="F25" s="280">
        <v>326</v>
      </c>
      <c r="G25" s="281">
        <v>213</v>
      </c>
      <c r="H25" s="155">
        <v>0</v>
      </c>
      <c r="I25" s="155">
        <v>0</v>
      </c>
      <c r="J25" s="155">
        <v>368</v>
      </c>
      <c r="K25" s="113"/>
    </row>
    <row r="26" spans="2:11" ht="17.25" customHeight="1" x14ac:dyDescent="0.2">
      <c r="B26" s="78"/>
      <c r="C26" s="157"/>
      <c r="D26" s="2"/>
      <c r="E26" s="2"/>
      <c r="F26" s="141"/>
      <c r="G26" s="141"/>
      <c r="H26" s="287"/>
      <c r="I26" s="102"/>
      <c r="J26" s="155"/>
      <c r="K26" s="113"/>
    </row>
    <row r="27" spans="2:11" ht="17.25" customHeight="1" x14ac:dyDescent="0.2">
      <c r="B27" s="78" t="s">
        <v>124</v>
      </c>
      <c r="C27" s="157">
        <v>36743</v>
      </c>
      <c r="D27" s="285">
        <v>1902</v>
      </c>
      <c r="E27" s="286">
        <v>643</v>
      </c>
      <c r="F27" s="280">
        <v>129</v>
      </c>
      <c r="G27" s="281">
        <v>81</v>
      </c>
      <c r="H27" s="155">
        <v>0</v>
      </c>
      <c r="I27" s="155">
        <v>0</v>
      </c>
      <c r="J27" s="155">
        <v>5</v>
      </c>
      <c r="K27" s="113"/>
    </row>
    <row r="28" spans="2:11" ht="17.25" customHeight="1" x14ac:dyDescent="0.2">
      <c r="B28" s="78" t="s">
        <v>125</v>
      </c>
      <c r="C28" s="157">
        <v>44039</v>
      </c>
      <c r="D28" s="285">
        <v>4151</v>
      </c>
      <c r="E28" s="286">
        <v>1361</v>
      </c>
      <c r="F28" s="280">
        <v>55</v>
      </c>
      <c r="G28" s="281">
        <v>68</v>
      </c>
      <c r="H28" s="155">
        <v>1452</v>
      </c>
      <c r="I28" s="283">
        <v>324.77</v>
      </c>
      <c r="J28" s="155">
        <v>140</v>
      </c>
      <c r="K28" s="113"/>
    </row>
    <row r="29" spans="2:11" ht="17.25" customHeight="1" x14ac:dyDescent="0.2">
      <c r="B29" s="78" t="s">
        <v>126</v>
      </c>
      <c r="C29" s="157">
        <v>5623</v>
      </c>
      <c r="D29" s="285">
        <v>295</v>
      </c>
      <c r="E29" s="286">
        <v>73</v>
      </c>
      <c r="F29" s="280">
        <v>54</v>
      </c>
      <c r="G29" s="281">
        <v>54</v>
      </c>
      <c r="H29" s="284" t="s">
        <v>226</v>
      </c>
      <c r="I29" s="179" t="s">
        <v>191</v>
      </c>
      <c r="J29" s="155">
        <v>574</v>
      </c>
      <c r="K29" s="113"/>
    </row>
    <row r="30" spans="2:11" ht="17.25" customHeight="1" x14ac:dyDescent="0.2">
      <c r="B30" s="78" t="s">
        <v>127</v>
      </c>
      <c r="C30" s="157">
        <v>12685</v>
      </c>
      <c r="D30" s="285">
        <v>781</v>
      </c>
      <c r="E30" s="286">
        <v>295</v>
      </c>
      <c r="F30" s="280">
        <v>24</v>
      </c>
      <c r="G30" s="281">
        <v>21</v>
      </c>
      <c r="H30" s="282">
        <v>406</v>
      </c>
      <c r="I30" s="283">
        <v>166.16</v>
      </c>
      <c r="J30" s="155">
        <v>459</v>
      </c>
      <c r="K30" s="113"/>
    </row>
    <row r="31" spans="2:11" ht="17.25" customHeight="1" x14ac:dyDescent="0.2">
      <c r="B31" s="78"/>
      <c r="C31" s="157"/>
      <c r="D31" s="2"/>
      <c r="E31" s="2"/>
      <c r="F31" s="141"/>
      <c r="G31" s="141"/>
      <c r="H31" s="282"/>
      <c r="I31" s="156"/>
      <c r="J31" s="155"/>
      <c r="K31" s="113"/>
    </row>
    <row r="32" spans="2:11" ht="17.25" customHeight="1" x14ac:dyDescent="0.2">
      <c r="B32" s="78" t="s">
        <v>128</v>
      </c>
      <c r="C32" s="157">
        <v>54409</v>
      </c>
      <c r="D32" s="285">
        <v>2448</v>
      </c>
      <c r="E32" s="286">
        <v>846</v>
      </c>
      <c r="F32" s="280">
        <v>1461</v>
      </c>
      <c r="G32" s="281">
        <v>140</v>
      </c>
      <c r="H32" s="262">
        <v>327</v>
      </c>
      <c r="I32" s="283">
        <v>116.27</v>
      </c>
      <c r="J32" s="155">
        <v>882</v>
      </c>
      <c r="K32" s="113"/>
    </row>
    <row r="33" spans="2:11" ht="17.25" customHeight="1" x14ac:dyDescent="0.2">
      <c r="B33" s="78" t="s">
        <v>129</v>
      </c>
      <c r="C33" s="157">
        <v>16744</v>
      </c>
      <c r="D33" s="285">
        <v>581</v>
      </c>
      <c r="E33" s="286">
        <v>189</v>
      </c>
      <c r="F33" s="280">
        <v>152</v>
      </c>
      <c r="G33" s="281">
        <v>46</v>
      </c>
      <c r="H33" s="262">
        <v>478</v>
      </c>
      <c r="I33" s="283">
        <v>144.47</v>
      </c>
      <c r="J33" s="155">
        <v>279</v>
      </c>
      <c r="K33" s="113"/>
    </row>
    <row r="34" spans="2:11" ht="17.25" customHeight="1" x14ac:dyDescent="0.2">
      <c r="B34" s="78" t="s">
        <v>130</v>
      </c>
      <c r="C34" s="157">
        <v>13048</v>
      </c>
      <c r="D34" s="285">
        <v>475</v>
      </c>
      <c r="E34" s="286">
        <v>169</v>
      </c>
      <c r="F34" s="280">
        <v>137</v>
      </c>
      <c r="G34" s="281">
        <v>128</v>
      </c>
      <c r="H34" s="156">
        <v>609</v>
      </c>
      <c r="I34" s="283">
        <v>199.55</v>
      </c>
      <c r="J34" s="155">
        <v>64</v>
      </c>
      <c r="K34" s="113"/>
    </row>
    <row r="35" spans="2:11" ht="17.25" customHeight="1" x14ac:dyDescent="0.2">
      <c r="B35" s="78" t="s">
        <v>131</v>
      </c>
      <c r="C35" s="157">
        <v>15245</v>
      </c>
      <c r="D35" s="285">
        <v>400</v>
      </c>
      <c r="E35" s="286">
        <v>179</v>
      </c>
      <c r="F35" s="280">
        <v>87</v>
      </c>
      <c r="G35" s="281">
        <v>92</v>
      </c>
      <c r="H35" s="156">
        <v>152</v>
      </c>
      <c r="I35" s="283">
        <v>81.48</v>
      </c>
      <c r="J35" s="179" t="s">
        <v>226</v>
      </c>
      <c r="K35" s="113"/>
    </row>
    <row r="36" spans="2:11" ht="17.25" customHeight="1" x14ac:dyDescent="0.2">
      <c r="B36" s="78"/>
      <c r="C36" s="157"/>
      <c r="D36" s="2"/>
      <c r="E36" s="2"/>
      <c r="F36" s="141"/>
      <c r="G36" s="141"/>
      <c r="H36" s="287"/>
      <c r="I36" s="156"/>
      <c r="J36" s="155"/>
      <c r="K36" s="113"/>
    </row>
    <row r="37" spans="2:11" ht="17.25" customHeight="1" x14ac:dyDescent="0.2">
      <c r="B37" s="78" t="s">
        <v>132</v>
      </c>
      <c r="C37" s="157">
        <v>17020</v>
      </c>
      <c r="D37" s="285">
        <v>797</v>
      </c>
      <c r="E37" s="286">
        <v>357</v>
      </c>
      <c r="F37" s="280">
        <v>102</v>
      </c>
      <c r="G37" s="281">
        <v>156</v>
      </c>
      <c r="H37" s="155">
        <v>0</v>
      </c>
      <c r="I37" s="155">
        <v>0</v>
      </c>
      <c r="J37" s="179" t="s">
        <v>226</v>
      </c>
      <c r="K37" s="113"/>
    </row>
    <row r="38" spans="2:11" ht="17.25" customHeight="1" x14ac:dyDescent="0.2">
      <c r="B38" s="78" t="s">
        <v>133</v>
      </c>
      <c r="C38" s="157">
        <v>51777</v>
      </c>
      <c r="D38" s="285">
        <v>1322</v>
      </c>
      <c r="E38" s="286">
        <v>779</v>
      </c>
      <c r="F38" s="280">
        <v>2804</v>
      </c>
      <c r="G38" s="281">
        <v>437</v>
      </c>
      <c r="H38" s="155">
        <v>0</v>
      </c>
      <c r="I38" s="155">
        <v>0</v>
      </c>
      <c r="J38" s="155">
        <v>1709</v>
      </c>
      <c r="K38" s="113"/>
    </row>
    <row r="39" spans="2:11" ht="17.25" customHeight="1" x14ac:dyDescent="0.2">
      <c r="B39" s="78" t="s">
        <v>134</v>
      </c>
      <c r="C39" s="157">
        <v>28511</v>
      </c>
      <c r="D39" s="285">
        <v>1099</v>
      </c>
      <c r="E39" s="286">
        <v>336</v>
      </c>
      <c r="F39" s="280">
        <v>550</v>
      </c>
      <c r="G39" s="281">
        <v>371</v>
      </c>
      <c r="H39" s="155">
        <v>0</v>
      </c>
      <c r="I39" s="155">
        <v>0</v>
      </c>
      <c r="J39" s="155">
        <v>1814</v>
      </c>
      <c r="K39" s="113"/>
    </row>
    <row r="40" spans="2:11" ht="17.25" customHeight="1" x14ac:dyDescent="0.2">
      <c r="B40" s="78" t="s">
        <v>135</v>
      </c>
      <c r="C40" s="157">
        <v>31864</v>
      </c>
      <c r="D40" s="285">
        <v>2154</v>
      </c>
      <c r="E40" s="286">
        <v>693</v>
      </c>
      <c r="F40" s="280">
        <v>485</v>
      </c>
      <c r="G40" s="281">
        <v>267</v>
      </c>
      <c r="H40" s="156">
        <v>2002</v>
      </c>
      <c r="I40" s="283">
        <v>531.5</v>
      </c>
      <c r="J40" s="155">
        <v>2865</v>
      </c>
      <c r="K40" s="113"/>
    </row>
    <row r="41" spans="2:11" ht="17.25" customHeight="1" x14ac:dyDescent="0.2">
      <c r="B41" s="78" t="s">
        <v>136</v>
      </c>
      <c r="C41" s="157">
        <v>35068</v>
      </c>
      <c r="D41" s="285">
        <v>3010</v>
      </c>
      <c r="E41" s="286">
        <v>869</v>
      </c>
      <c r="F41" s="280">
        <v>198</v>
      </c>
      <c r="G41" s="281">
        <v>141</v>
      </c>
      <c r="H41" s="156">
        <v>959</v>
      </c>
      <c r="I41" s="283">
        <v>212.61</v>
      </c>
      <c r="J41" s="155">
        <v>6414</v>
      </c>
      <c r="K41" s="113"/>
    </row>
    <row r="42" spans="2:11" ht="17.25" customHeight="1" x14ac:dyDescent="0.2">
      <c r="B42" s="78" t="s">
        <v>137</v>
      </c>
      <c r="C42" s="157">
        <v>25696</v>
      </c>
      <c r="D42" s="285">
        <v>1056</v>
      </c>
      <c r="E42" s="286">
        <v>328</v>
      </c>
      <c r="F42" s="280">
        <v>405</v>
      </c>
      <c r="G42" s="281">
        <v>275</v>
      </c>
      <c r="H42" s="156">
        <v>2802</v>
      </c>
      <c r="I42" s="283">
        <v>484.25</v>
      </c>
      <c r="J42" s="155">
        <v>674</v>
      </c>
      <c r="K42" s="113"/>
    </row>
    <row r="43" spans="2:11" ht="17.25" customHeight="1" x14ac:dyDescent="0.2">
      <c r="B43" s="78"/>
      <c r="C43" s="157"/>
      <c r="D43" s="2"/>
      <c r="E43" s="2"/>
      <c r="F43" s="142"/>
      <c r="G43" s="141"/>
      <c r="H43" s="287"/>
      <c r="I43" s="156"/>
      <c r="J43" s="155"/>
      <c r="K43" s="113"/>
    </row>
    <row r="44" spans="2:11" ht="17.25" customHeight="1" x14ac:dyDescent="0.2">
      <c r="B44" s="78" t="s">
        <v>138</v>
      </c>
      <c r="C44" s="157">
        <v>19306</v>
      </c>
      <c r="D44" s="285">
        <v>554</v>
      </c>
      <c r="E44" s="286">
        <v>296</v>
      </c>
      <c r="F44" s="280">
        <v>47</v>
      </c>
      <c r="G44" s="281">
        <v>56</v>
      </c>
      <c r="H44" s="155">
        <v>0</v>
      </c>
      <c r="I44" s="155">
        <v>0</v>
      </c>
      <c r="J44" s="179" t="s">
        <v>226</v>
      </c>
      <c r="K44" s="113"/>
    </row>
    <row r="45" spans="2:11" ht="17.25" customHeight="1" x14ac:dyDescent="0.2">
      <c r="B45" s="78" t="s">
        <v>139</v>
      </c>
      <c r="C45" s="157">
        <v>17485</v>
      </c>
      <c r="D45" s="285">
        <v>663</v>
      </c>
      <c r="E45" s="286">
        <v>243</v>
      </c>
      <c r="F45" s="280">
        <v>129</v>
      </c>
      <c r="G45" s="281">
        <v>156</v>
      </c>
      <c r="H45" s="156">
        <v>113</v>
      </c>
      <c r="I45" s="283">
        <v>41.18</v>
      </c>
      <c r="J45" s="155">
        <v>16</v>
      </c>
      <c r="K45" s="113"/>
    </row>
    <row r="46" spans="2:11" ht="17.25" customHeight="1" x14ac:dyDescent="0.2">
      <c r="B46" s="78" t="s">
        <v>140</v>
      </c>
      <c r="C46" s="157">
        <v>9028</v>
      </c>
      <c r="D46" s="285">
        <v>320</v>
      </c>
      <c r="E46" s="286">
        <v>100</v>
      </c>
      <c r="F46" s="280">
        <v>9</v>
      </c>
      <c r="G46" s="281">
        <v>5</v>
      </c>
      <c r="H46" s="156">
        <v>192</v>
      </c>
      <c r="I46" s="283">
        <v>39.72</v>
      </c>
      <c r="J46" s="155" t="s">
        <v>225</v>
      </c>
      <c r="K46" s="113"/>
    </row>
    <row r="47" spans="2:11" ht="17.25" customHeight="1" x14ac:dyDescent="0.2">
      <c r="B47" s="78" t="s">
        <v>141</v>
      </c>
      <c r="C47" s="157">
        <v>46831</v>
      </c>
      <c r="D47" s="285">
        <v>1491</v>
      </c>
      <c r="E47" s="286">
        <v>519</v>
      </c>
      <c r="F47" s="280">
        <v>227</v>
      </c>
      <c r="G47" s="281">
        <v>252</v>
      </c>
      <c r="H47" s="156">
        <v>1227</v>
      </c>
      <c r="I47" s="283">
        <v>407.23</v>
      </c>
      <c r="J47" s="179">
        <v>73</v>
      </c>
      <c r="K47" s="113"/>
    </row>
    <row r="48" spans="2:11" ht="17.25" customHeight="1" x14ac:dyDescent="0.2">
      <c r="B48" s="78" t="s">
        <v>142</v>
      </c>
      <c r="C48" s="157">
        <v>12930</v>
      </c>
      <c r="D48" s="285">
        <v>402</v>
      </c>
      <c r="E48" s="286">
        <v>133</v>
      </c>
      <c r="F48" s="280">
        <v>210</v>
      </c>
      <c r="G48" s="281">
        <v>172</v>
      </c>
      <c r="H48" s="288" t="s">
        <v>301</v>
      </c>
      <c r="I48" s="288" t="s">
        <v>301</v>
      </c>
      <c r="J48" s="155">
        <v>19</v>
      </c>
      <c r="K48" s="113"/>
    </row>
    <row r="49" spans="2:11" ht="17.25" customHeight="1" x14ac:dyDescent="0.2">
      <c r="B49" s="78" t="s">
        <v>143</v>
      </c>
      <c r="C49" s="157">
        <v>20352</v>
      </c>
      <c r="D49" s="285">
        <v>952</v>
      </c>
      <c r="E49" s="286">
        <v>252</v>
      </c>
      <c r="F49" s="280">
        <v>199</v>
      </c>
      <c r="G49" s="281">
        <v>168</v>
      </c>
      <c r="H49" s="156">
        <v>250</v>
      </c>
      <c r="I49" s="283">
        <v>150.22</v>
      </c>
      <c r="J49" s="155">
        <v>1010</v>
      </c>
      <c r="K49" s="114"/>
    </row>
    <row r="50" spans="2:11" ht="17.25" customHeight="1" x14ac:dyDescent="0.2">
      <c r="B50" s="78"/>
      <c r="C50" s="157"/>
      <c r="D50" s="2"/>
      <c r="E50" s="2"/>
      <c r="F50" s="142"/>
      <c r="G50" s="141"/>
      <c r="H50" s="287"/>
      <c r="I50" s="156"/>
      <c r="J50" s="155"/>
      <c r="K50" s="114"/>
    </row>
    <row r="51" spans="2:11" ht="17.25" customHeight="1" x14ac:dyDescent="0.2">
      <c r="B51" s="78" t="s">
        <v>144</v>
      </c>
      <c r="C51" s="157">
        <v>17846</v>
      </c>
      <c r="D51" s="285">
        <v>653</v>
      </c>
      <c r="E51" s="286">
        <v>218</v>
      </c>
      <c r="F51" s="280">
        <v>136</v>
      </c>
      <c r="G51" s="281">
        <v>187</v>
      </c>
      <c r="H51" s="262">
        <v>682</v>
      </c>
      <c r="I51" s="283">
        <v>190.25</v>
      </c>
      <c r="J51" s="155">
        <v>86</v>
      </c>
      <c r="K51" s="113"/>
    </row>
    <row r="52" spans="2:11" ht="17.25" customHeight="1" x14ac:dyDescent="0.2">
      <c r="B52" s="78" t="s">
        <v>145</v>
      </c>
      <c r="C52" s="157">
        <v>19173</v>
      </c>
      <c r="D52" s="285">
        <v>531</v>
      </c>
      <c r="E52" s="286">
        <v>212</v>
      </c>
      <c r="F52" s="280">
        <v>261</v>
      </c>
      <c r="G52" s="281">
        <v>361</v>
      </c>
      <c r="H52" s="262">
        <v>1175</v>
      </c>
      <c r="I52" s="283">
        <v>214.07</v>
      </c>
      <c r="J52" s="155">
        <v>3751</v>
      </c>
      <c r="K52" s="113"/>
    </row>
    <row r="53" spans="2:11" ht="17.25" customHeight="1" x14ac:dyDescent="0.2">
      <c r="B53" s="78" t="s">
        <v>146</v>
      </c>
      <c r="C53" s="157">
        <v>36077</v>
      </c>
      <c r="D53" s="285">
        <v>1235</v>
      </c>
      <c r="E53" s="286">
        <v>381</v>
      </c>
      <c r="F53" s="280">
        <v>364</v>
      </c>
      <c r="G53" s="281">
        <v>407</v>
      </c>
      <c r="H53" s="262">
        <v>273</v>
      </c>
      <c r="I53" s="283">
        <v>84.25</v>
      </c>
      <c r="J53" s="155">
        <v>386</v>
      </c>
      <c r="K53" s="113"/>
    </row>
    <row r="54" spans="2:11" ht="17.25" customHeight="1" x14ac:dyDescent="0.2">
      <c r="B54" s="78" t="s">
        <v>147</v>
      </c>
      <c r="C54" s="157">
        <v>28169</v>
      </c>
      <c r="D54" s="285">
        <v>1086</v>
      </c>
      <c r="E54" s="286">
        <v>349</v>
      </c>
      <c r="F54" s="280">
        <v>505</v>
      </c>
      <c r="G54" s="281">
        <v>297</v>
      </c>
      <c r="H54" s="156">
        <v>1381</v>
      </c>
      <c r="I54" s="283">
        <v>265.19</v>
      </c>
      <c r="J54" s="155">
        <v>102</v>
      </c>
      <c r="K54" s="113"/>
    </row>
    <row r="55" spans="2:11" ht="17.25" customHeight="1" x14ac:dyDescent="0.2">
      <c r="B55" s="78" t="s">
        <v>148</v>
      </c>
      <c r="C55" s="157">
        <v>20307</v>
      </c>
      <c r="D55" s="285">
        <v>614</v>
      </c>
      <c r="E55" s="286">
        <v>237</v>
      </c>
      <c r="F55" s="280">
        <v>136</v>
      </c>
      <c r="G55" s="281">
        <v>207</v>
      </c>
      <c r="H55" s="156">
        <v>300</v>
      </c>
      <c r="I55" s="283">
        <v>159.33000000000001</v>
      </c>
      <c r="J55" s="155">
        <v>60</v>
      </c>
      <c r="K55" s="113"/>
    </row>
    <row r="56" spans="2:11" ht="17.25" customHeight="1" x14ac:dyDescent="0.2">
      <c r="B56" s="78"/>
      <c r="C56" s="157"/>
      <c r="D56" s="2"/>
      <c r="E56" s="2"/>
      <c r="F56" s="142"/>
      <c r="G56" s="141"/>
      <c r="H56" s="287"/>
      <c r="I56" s="153"/>
      <c r="J56" s="155"/>
      <c r="K56" s="113"/>
    </row>
    <row r="57" spans="2:11" ht="17.25" customHeight="1" x14ac:dyDescent="0.2">
      <c r="B57" s="78" t="s">
        <v>149</v>
      </c>
      <c r="C57" s="157">
        <v>17958</v>
      </c>
      <c r="D57" s="285">
        <v>953</v>
      </c>
      <c r="E57" s="286">
        <v>257</v>
      </c>
      <c r="F57" s="280">
        <v>450</v>
      </c>
      <c r="G57" s="281">
        <v>279</v>
      </c>
      <c r="H57" s="156">
        <v>261</v>
      </c>
      <c r="I57" s="283">
        <v>123.34</v>
      </c>
      <c r="J57" s="155">
        <v>677</v>
      </c>
      <c r="K57" s="113"/>
    </row>
    <row r="58" spans="2:11" ht="17.25" customHeight="1" x14ac:dyDescent="0.2">
      <c r="B58" s="78" t="s">
        <v>150</v>
      </c>
      <c r="C58" s="157">
        <v>20316</v>
      </c>
      <c r="D58" s="285">
        <v>758</v>
      </c>
      <c r="E58" s="286">
        <v>233</v>
      </c>
      <c r="F58" s="280">
        <v>168</v>
      </c>
      <c r="G58" s="281">
        <v>4</v>
      </c>
      <c r="H58" s="156">
        <v>389</v>
      </c>
      <c r="I58" s="283">
        <v>183.47</v>
      </c>
      <c r="J58" s="155" t="s">
        <v>225</v>
      </c>
      <c r="K58" s="113"/>
    </row>
    <row r="59" spans="2:11" ht="17.25" customHeight="1" x14ac:dyDescent="0.2">
      <c r="B59" s="78" t="s">
        <v>151</v>
      </c>
      <c r="C59" s="157">
        <v>25697</v>
      </c>
      <c r="D59" s="285">
        <v>1186</v>
      </c>
      <c r="E59" s="286">
        <v>415</v>
      </c>
      <c r="F59" s="280">
        <v>380</v>
      </c>
      <c r="G59" s="281">
        <v>530</v>
      </c>
      <c r="H59" s="262">
        <v>1373</v>
      </c>
      <c r="I59" s="283">
        <v>804.42</v>
      </c>
      <c r="J59" s="155">
        <v>292</v>
      </c>
      <c r="K59" s="113"/>
    </row>
    <row r="60" spans="2:11" ht="17.25" customHeight="1" x14ac:dyDescent="0.2">
      <c r="B60" s="78" t="s">
        <v>152</v>
      </c>
      <c r="C60" s="157">
        <v>15387</v>
      </c>
      <c r="D60" s="285">
        <v>962</v>
      </c>
      <c r="E60" s="286">
        <v>267</v>
      </c>
      <c r="F60" s="280">
        <v>487</v>
      </c>
      <c r="G60" s="281">
        <v>610</v>
      </c>
      <c r="H60" s="156">
        <v>921</v>
      </c>
      <c r="I60" s="283">
        <v>495.34</v>
      </c>
      <c r="J60" s="155">
        <v>414</v>
      </c>
      <c r="K60" s="113"/>
    </row>
    <row r="61" spans="2:11" ht="17.25" customHeight="1" x14ac:dyDescent="0.2">
      <c r="B61" s="78"/>
      <c r="C61" s="157"/>
      <c r="D61" s="2"/>
      <c r="E61" s="2"/>
      <c r="F61" s="142"/>
      <c r="G61" s="141"/>
      <c r="H61" s="287"/>
      <c r="I61" s="153"/>
      <c r="J61" s="155"/>
      <c r="K61" s="113"/>
    </row>
    <row r="62" spans="2:11" ht="17.25" customHeight="1" x14ac:dyDescent="0.2">
      <c r="B62" s="78" t="s">
        <v>153</v>
      </c>
      <c r="C62" s="157">
        <v>34659</v>
      </c>
      <c r="D62" s="285">
        <v>2170</v>
      </c>
      <c r="E62" s="286">
        <v>775</v>
      </c>
      <c r="F62" s="280">
        <v>479</v>
      </c>
      <c r="G62" s="281">
        <v>141</v>
      </c>
      <c r="H62" s="156">
        <v>688</v>
      </c>
      <c r="I62" s="283">
        <v>254.75</v>
      </c>
      <c r="J62" s="155">
        <v>479</v>
      </c>
      <c r="K62" s="113"/>
    </row>
    <row r="63" spans="2:11" ht="17.25" customHeight="1" x14ac:dyDescent="0.2">
      <c r="B63" s="78" t="s">
        <v>154</v>
      </c>
      <c r="C63" s="157">
        <v>15819</v>
      </c>
      <c r="D63" s="285">
        <v>1230</v>
      </c>
      <c r="E63" s="286">
        <v>545</v>
      </c>
      <c r="F63" s="280">
        <v>94</v>
      </c>
      <c r="G63" s="281">
        <v>127</v>
      </c>
      <c r="H63" s="158">
        <v>783</v>
      </c>
      <c r="I63" s="283">
        <v>248.61</v>
      </c>
      <c r="J63" s="155">
        <v>14</v>
      </c>
      <c r="K63" s="113"/>
    </row>
    <row r="64" spans="2:11" ht="17.25" customHeight="1" x14ac:dyDescent="0.2">
      <c r="B64" s="78" t="s">
        <v>155</v>
      </c>
      <c r="C64" s="157">
        <v>21304</v>
      </c>
      <c r="D64" s="285">
        <v>1477</v>
      </c>
      <c r="E64" s="286">
        <v>428</v>
      </c>
      <c r="F64" s="280">
        <v>402</v>
      </c>
      <c r="G64" s="281">
        <v>91</v>
      </c>
      <c r="H64" s="262">
        <v>2625</v>
      </c>
      <c r="I64" s="283">
        <v>964.34</v>
      </c>
      <c r="J64" s="155" t="s">
        <v>225</v>
      </c>
      <c r="K64" s="113"/>
    </row>
    <row r="65" spans="1:11" ht="17.25" customHeight="1" x14ac:dyDescent="0.2">
      <c r="B65" s="78" t="s">
        <v>156</v>
      </c>
      <c r="C65" s="157">
        <v>40103</v>
      </c>
      <c r="D65" s="285">
        <v>3283</v>
      </c>
      <c r="E65" s="286">
        <v>1186</v>
      </c>
      <c r="F65" s="280">
        <v>1138</v>
      </c>
      <c r="G65" s="281">
        <v>929</v>
      </c>
      <c r="H65" s="156">
        <v>713</v>
      </c>
      <c r="I65" s="283">
        <v>339.8</v>
      </c>
      <c r="J65" s="155">
        <v>553</v>
      </c>
      <c r="K65" s="113"/>
    </row>
    <row r="66" spans="1:11" ht="17.25" customHeight="1" x14ac:dyDescent="0.2">
      <c r="B66" s="78"/>
      <c r="C66" s="157"/>
      <c r="D66" s="2"/>
      <c r="E66" s="2"/>
      <c r="F66" s="141"/>
      <c r="G66" s="141"/>
      <c r="H66" s="287"/>
      <c r="I66" s="153"/>
      <c r="J66" s="155"/>
      <c r="K66" s="113"/>
    </row>
    <row r="67" spans="1:11" ht="17.25" customHeight="1" x14ac:dyDescent="0.2">
      <c r="B67" s="78" t="s">
        <v>157</v>
      </c>
      <c r="C67" s="157">
        <v>24300</v>
      </c>
      <c r="D67" s="285">
        <v>1268</v>
      </c>
      <c r="E67" s="286">
        <v>415</v>
      </c>
      <c r="F67" s="280">
        <v>1299</v>
      </c>
      <c r="G67" s="281">
        <v>963</v>
      </c>
      <c r="H67" s="156">
        <v>659</v>
      </c>
      <c r="I67" s="283">
        <v>430.36</v>
      </c>
      <c r="J67" s="155">
        <v>397</v>
      </c>
      <c r="K67" s="113"/>
    </row>
    <row r="68" spans="1:11" ht="17.25" customHeight="1" x14ac:dyDescent="0.2">
      <c r="B68" s="78" t="s">
        <v>158</v>
      </c>
      <c r="C68" s="157">
        <v>25552</v>
      </c>
      <c r="D68" s="285">
        <v>3326</v>
      </c>
      <c r="E68" s="286">
        <v>834</v>
      </c>
      <c r="F68" s="280">
        <v>1537</v>
      </c>
      <c r="G68" s="281">
        <v>1683</v>
      </c>
      <c r="H68" s="158">
        <v>1129</v>
      </c>
      <c r="I68" s="283">
        <v>334.54</v>
      </c>
      <c r="J68" s="155">
        <v>3956</v>
      </c>
      <c r="K68" s="113"/>
    </row>
    <row r="69" spans="1:11" ht="17.25" customHeight="1" x14ac:dyDescent="0.2">
      <c r="B69" s="78" t="s">
        <v>159</v>
      </c>
      <c r="C69" s="157">
        <v>37536</v>
      </c>
      <c r="D69" s="285">
        <v>4263</v>
      </c>
      <c r="E69" s="286">
        <v>1153</v>
      </c>
      <c r="F69" s="280">
        <v>716</v>
      </c>
      <c r="G69" s="281">
        <v>732</v>
      </c>
      <c r="H69" s="153">
        <v>1341</v>
      </c>
      <c r="I69" s="283">
        <v>799.16</v>
      </c>
      <c r="J69" s="179" t="s">
        <v>226</v>
      </c>
      <c r="K69" s="113"/>
    </row>
    <row r="70" spans="1:11" ht="17.25" customHeight="1" x14ac:dyDescent="0.2">
      <c r="B70" s="78" t="s">
        <v>160</v>
      </c>
      <c r="C70" s="157">
        <v>14241</v>
      </c>
      <c r="D70" s="285">
        <v>901</v>
      </c>
      <c r="E70" s="286">
        <v>400</v>
      </c>
      <c r="F70" s="280">
        <v>23</v>
      </c>
      <c r="G70" s="281">
        <v>3</v>
      </c>
      <c r="H70" s="153">
        <v>365</v>
      </c>
      <c r="I70" s="283">
        <v>186.91</v>
      </c>
      <c r="J70" s="179" t="s">
        <v>225</v>
      </c>
      <c r="K70" s="116"/>
    </row>
    <row r="71" spans="1:11" ht="17.25" customHeight="1" x14ac:dyDescent="0.2">
      <c r="B71" s="130"/>
      <c r="C71" s="160"/>
      <c r="D71" s="161"/>
      <c r="E71" s="162"/>
      <c r="F71" s="149"/>
      <c r="G71" s="162"/>
      <c r="H71" s="153"/>
      <c r="I71" s="153"/>
      <c r="J71" s="163"/>
      <c r="K71" s="116"/>
    </row>
    <row r="72" spans="1:11" ht="17.25" customHeight="1" x14ac:dyDescent="0.2">
      <c r="B72" s="349" t="s">
        <v>227</v>
      </c>
      <c r="C72" s="107" t="s">
        <v>35</v>
      </c>
      <c r="D72" s="374" t="s">
        <v>36</v>
      </c>
      <c r="E72" s="375"/>
      <c r="F72" s="150" t="s">
        <v>21</v>
      </c>
      <c r="G72" s="50" t="s">
        <v>35</v>
      </c>
      <c r="H72" s="382" t="s">
        <v>230</v>
      </c>
      <c r="I72" s="383"/>
      <c r="J72" s="384"/>
    </row>
    <row r="73" spans="1:11" ht="17.25" customHeight="1" thickBot="1" x14ac:dyDescent="0.25">
      <c r="B73" s="350"/>
      <c r="C73" s="176" t="s">
        <v>22</v>
      </c>
      <c r="D73" s="376" t="s">
        <v>228</v>
      </c>
      <c r="E73" s="377"/>
      <c r="F73" s="118" t="s">
        <v>23</v>
      </c>
      <c r="G73" s="177" t="s">
        <v>6</v>
      </c>
      <c r="H73" s="376" t="s">
        <v>229</v>
      </c>
      <c r="I73" s="385"/>
      <c r="J73" s="385"/>
    </row>
    <row r="74" spans="1:11" ht="17.25" customHeight="1" x14ac:dyDescent="0.15">
      <c r="A74" s="19"/>
    </row>
  </sheetData>
  <mergeCells count="8">
    <mergeCell ref="D72:E72"/>
    <mergeCell ref="D73:E73"/>
    <mergeCell ref="B6:J6"/>
    <mergeCell ref="D11:J11"/>
    <mergeCell ref="B72:B73"/>
    <mergeCell ref="H8:I8"/>
    <mergeCell ref="H72:J72"/>
    <mergeCell ref="H73:J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4"/>
  <sheetViews>
    <sheetView view="pageBreakPreview" zoomScale="75" zoomScaleNormal="75" zoomScaleSheetLayoutView="75" workbookViewId="0">
      <selection activeCell="H11" sqref="H11:I11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4" width="16.625" style="182" customWidth="1"/>
    <col min="5" max="5" width="16.625" style="185" customWidth="1"/>
    <col min="6" max="9" width="16.625" customWidth="1"/>
    <col min="10" max="10" width="8.625" customWidth="1"/>
  </cols>
  <sheetData>
    <row r="2" spans="1:15" ht="17.25" customHeight="1" x14ac:dyDescent="0.15">
      <c r="B2" s="227"/>
    </row>
    <row r="6" spans="1:15" ht="24" customHeight="1" x14ac:dyDescent="0.25">
      <c r="B6" s="327" t="s">
        <v>231</v>
      </c>
      <c r="C6" s="327"/>
      <c r="D6" s="327"/>
      <c r="E6" s="327"/>
      <c r="F6" s="327"/>
      <c r="G6" s="327"/>
      <c r="H6" s="327"/>
      <c r="I6" s="327"/>
      <c r="J6" s="15"/>
    </row>
    <row r="7" spans="1:15" ht="17.25" customHeight="1" thickBot="1" x14ac:dyDescent="0.2">
      <c r="B7" s="228"/>
      <c r="C7" s="168"/>
      <c r="D7" s="168"/>
      <c r="E7" s="168"/>
      <c r="F7" s="45"/>
      <c r="G7" s="45"/>
      <c r="H7" s="45"/>
      <c r="I7" s="45"/>
      <c r="J7" s="15"/>
    </row>
    <row r="8" spans="1:15" ht="17.25" customHeight="1" x14ac:dyDescent="0.2">
      <c r="B8" s="229"/>
      <c r="C8" s="386" t="s">
        <v>232</v>
      </c>
      <c r="D8" s="387"/>
      <c r="E8" s="131"/>
      <c r="F8" s="380" t="s">
        <v>233</v>
      </c>
      <c r="G8" s="388"/>
      <c r="H8" s="388"/>
      <c r="I8" s="388"/>
      <c r="J8" s="15"/>
    </row>
    <row r="9" spans="1:15" ht="17.25" customHeight="1" x14ac:dyDescent="0.2">
      <c r="B9" s="230"/>
      <c r="C9" s="104"/>
      <c r="D9" s="131"/>
      <c r="E9" s="171" t="s">
        <v>234</v>
      </c>
      <c r="F9" s="3"/>
      <c r="G9" s="3"/>
      <c r="H9" s="119" t="s">
        <v>37</v>
      </c>
      <c r="I9" s="120"/>
      <c r="J9" s="15"/>
    </row>
    <row r="10" spans="1:15" ht="17.25" customHeight="1" x14ac:dyDescent="0.2">
      <c r="B10" s="231"/>
      <c r="C10" s="299" t="s">
        <v>24</v>
      </c>
      <c r="D10" s="297" t="s">
        <v>235</v>
      </c>
      <c r="E10" s="297" t="s">
        <v>25</v>
      </c>
      <c r="F10" s="276" t="s">
        <v>26</v>
      </c>
      <c r="G10" s="276" t="s">
        <v>27</v>
      </c>
      <c r="H10" s="121" t="s">
        <v>38</v>
      </c>
      <c r="I10" s="122" t="s">
        <v>39</v>
      </c>
      <c r="J10" s="15"/>
    </row>
    <row r="11" spans="1:15" ht="17.25" customHeight="1" x14ac:dyDescent="0.2">
      <c r="B11" s="277" t="s">
        <v>109</v>
      </c>
      <c r="C11" s="366" t="s">
        <v>280</v>
      </c>
      <c r="D11" s="367"/>
      <c r="E11" s="270" t="s">
        <v>281</v>
      </c>
      <c r="F11" s="332" t="s">
        <v>302</v>
      </c>
      <c r="G11" s="367"/>
      <c r="H11" s="332" t="s">
        <v>300</v>
      </c>
      <c r="I11" s="366"/>
      <c r="J11" s="15"/>
    </row>
    <row r="12" spans="1:15" ht="17.25" customHeight="1" x14ac:dyDescent="0.2">
      <c r="B12" s="223"/>
      <c r="C12" s="110" t="s">
        <v>65</v>
      </c>
      <c r="D12" s="110" t="s">
        <v>65</v>
      </c>
      <c r="E12" s="110" t="s">
        <v>236</v>
      </c>
      <c r="F12" s="2"/>
      <c r="G12" s="6" t="s">
        <v>93</v>
      </c>
      <c r="H12" s="6" t="s">
        <v>65</v>
      </c>
      <c r="I12" s="6" t="s">
        <v>65</v>
      </c>
    </row>
    <row r="13" spans="1:15" ht="17.25" customHeight="1" x14ac:dyDescent="0.2">
      <c r="A13" s="123"/>
      <c r="B13" s="274" t="s">
        <v>112</v>
      </c>
      <c r="C13" s="190">
        <v>291757.67</v>
      </c>
      <c r="D13" s="190">
        <v>219081.03</v>
      </c>
      <c r="E13" s="34">
        <v>909299</v>
      </c>
      <c r="F13" s="36">
        <v>202410</v>
      </c>
      <c r="G13" s="36">
        <v>7403269</v>
      </c>
      <c r="H13" s="36">
        <v>3051399.89</v>
      </c>
      <c r="I13" s="36">
        <v>922888.71</v>
      </c>
      <c r="J13" s="123"/>
      <c r="L13" s="186"/>
    </row>
    <row r="14" spans="1:15" ht="17.25" customHeight="1" x14ac:dyDescent="0.2">
      <c r="A14" s="123"/>
      <c r="B14" s="88"/>
      <c r="C14" s="190"/>
      <c r="D14" s="190"/>
      <c r="E14" s="186"/>
      <c r="F14" s="36"/>
      <c r="G14" s="36"/>
      <c r="H14" s="36"/>
      <c r="I14" s="36"/>
      <c r="J14" s="123"/>
      <c r="L14" s="186"/>
    </row>
    <row r="15" spans="1:15" ht="17.25" customHeight="1" x14ac:dyDescent="0.2">
      <c r="B15" s="88" t="s">
        <v>113</v>
      </c>
      <c r="C15" s="34">
        <v>10526.28</v>
      </c>
      <c r="D15" s="34">
        <v>15682.91</v>
      </c>
      <c r="E15" s="34">
        <v>33776</v>
      </c>
      <c r="F15" s="36">
        <v>5464</v>
      </c>
      <c r="G15" s="36">
        <v>164716</v>
      </c>
      <c r="H15" s="36">
        <v>66728.09</v>
      </c>
      <c r="I15" s="36">
        <v>14326.86</v>
      </c>
      <c r="L15" s="34"/>
      <c r="N15" s="17"/>
      <c r="O15" s="17"/>
    </row>
    <row r="16" spans="1:15" ht="17.25" customHeight="1" x14ac:dyDescent="0.2">
      <c r="B16" s="88" t="s">
        <v>114</v>
      </c>
      <c r="C16" s="34">
        <v>3096.31</v>
      </c>
      <c r="D16" s="34">
        <v>3131.01</v>
      </c>
      <c r="E16" s="34">
        <v>5686</v>
      </c>
      <c r="F16" s="31">
        <v>1449</v>
      </c>
      <c r="G16" s="31">
        <v>55464</v>
      </c>
      <c r="H16" s="31">
        <v>15951.32</v>
      </c>
      <c r="I16" s="31">
        <v>5924.15</v>
      </c>
      <c r="L16" s="34"/>
      <c r="N16" s="17"/>
      <c r="O16" s="17"/>
    </row>
    <row r="17" spans="2:15" ht="17.25" customHeight="1" x14ac:dyDescent="0.2">
      <c r="B17" s="88" t="s">
        <v>116</v>
      </c>
      <c r="C17" s="34">
        <v>3042.44</v>
      </c>
      <c r="D17" s="34">
        <v>10423.719999999999</v>
      </c>
      <c r="E17" s="34">
        <v>8628</v>
      </c>
      <c r="F17" s="31">
        <v>2130</v>
      </c>
      <c r="G17" s="31">
        <v>82600</v>
      </c>
      <c r="H17" s="31">
        <v>22706.959999999999</v>
      </c>
      <c r="I17" s="31">
        <v>6348.26</v>
      </c>
      <c r="L17" s="34"/>
      <c r="N17" s="17"/>
      <c r="O17" s="17"/>
    </row>
    <row r="18" spans="2:15" ht="17.25" customHeight="1" x14ac:dyDescent="0.2">
      <c r="B18" s="88" t="s">
        <v>117</v>
      </c>
      <c r="C18" s="34">
        <v>8105.54</v>
      </c>
      <c r="D18" s="34">
        <v>16189.24</v>
      </c>
      <c r="E18" s="34">
        <v>23719</v>
      </c>
      <c r="F18" s="31">
        <v>2647</v>
      </c>
      <c r="G18" s="31">
        <v>108908</v>
      </c>
      <c r="H18" s="31">
        <v>39721.71</v>
      </c>
      <c r="I18" s="31">
        <v>11402.23</v>
      </c>
      <c r="L18" s="34"/>
      <c r="N18" s="17"/>
      <c r="O18" s="17"/>
    </row>
    <row r="19" spans="2:15" ht="17.25" customHeight="1" x14ac:dyDescent="0.2">
      <c r="B19" s="88" t="s">
        <v>118</v>
      </c>
      <c r="C19" s="34">
        <v>1879.15</v>
      </c>
      <c r="D19" s="34">
        <v>2213.58</v>
      </c>
      <c r="E19" s="34">
        <v>3853</v>
      </c>
      <c r="F19" s="31">
        <v>1897</v>
      </c>
      <c r="G19" s="31">
        <v>60659</v>
      </c>
      <c r="H19" s="31">
        <v>12149.36</v>
      </c>
      <c r="I19" s="31">
        <v>4694.66</v>
      </c>
      <c r="L19" s="34"/>
      <c r="N19" s="17"/>
      <c r="O19" s="17"/>
    </row>
    <row r="20" spans="2:15" ht="17.25" customHeight="1" x14ac:dyDescent="0.2">
      <c r="B20" s="88"/>
      <c r="C20" s="34"/>
      <c r="D20" s="34"/>
      <c r="F20" s="31"/>
      <c r="G20" s="31"/>
      <c r="H20" s="31"/>
      <c r="I20" s="31"/>
      <c r="L20" s="34"/>
      <c r="N20" s="17"/>
      <c r="O20" s="17"/>
    </row>
    <row r="21" spans="2:15" ht="17.25" customHeight="1" x14ac:dyDescent="0.2">
      <c r="B21" s="88" t="s">
        <v>119</v>
      </c>
      <c r="C21" s="34">
        <v>1898.55</v>
      </c>
      <c r="D21" s="34">
        <v>2484.9699999999998</v>
      </c>
      <c r="E21" s="34">
        <v>5403</v>
      </c>
      <c r="F21" s="31">
        <v>2634</v>
      </c>
      <c r="G21" s="31">
        <v>98434</v>
      </c>
      <c r="H21" s="31">
        <v>26080.74</v>
      </c>
      <c r="I21" s="31">
        <v>8358.1200000000008</v>
      </c>
      <c r="L21" s="34"/>
      <c r="N21" s="17"/>
      <c r="O21" s="17"/>
    </row>
    <row r="22" spans="2:15" ht="17.25" customHeight="1" x14ac:dyDescent="0.2">
      <c r="B22" s="88" t="s">
        <v>120</v>
      </c>
      <c r="C22" s="34">
        <v>7151.52</v>
      </c>
      <c r="D22" s="34">
        <v>9975.68</v>
      </c>
      <c r="E22" s="34">
        <v>15568</v>
      </c>
      <c r="F22" s="31">
        <v>3798</v>
      </c>
      <c r="G22" s="31">
        <v>152768</v>
      </c>
      <c r="H22" s="31">
        <v>50989.99</v>
      </c>
      <c r="I22" s="31">
        <v>16150.51</v>
      </c>
      <c r="L22" s="34"/>
      <c r="N22" s="17"/>
      <c r="O22" s="17"/>
    </row>
    <row r="23" spans="2:15" ht="17.25" customHeight="1" x14ac:dyDescent="0.2">
      <c r="B23" s="88" t="s">
        <v>121</v>
      </c>
      <c r="C23" s="34">
        <v>7873.47</v>
      </c>
      <c r="D23" s="34">
        <v>5125.16</v>
      </c>
      <c r="E23" s="34">
        <v>22310</v>
      </c>
      <c r="F23" s="31">
        <v>5485</v>
      </c>
      <c r="G23" s="31">
        <v>259595</v>
      </c>
      <c r="H23" s="31">
        <v>114084.97</v>
      </c>
      <c r="I23" s="31">
        <v>34943.25</v>
      </c>
      <c r="L23" s="34"/>
      <c r="N23" s="17"/>
      <c r="O23" s="17"/>
    </row>
    <row r="24" spans="2:15" ht="17.25" customHeight="1" x14ac:dyDescent="0.2">
      <c r="B24" s="88" t="s">
        <v>122</v>
      </c>
      <c r="C24" s="34">
        <v>5148.28</v>
      </c>
      <c r="D24" s="34">
        <v>2187.85</v>
      </c>
      <c r="E24" s="34">
        <v>13120</v>
      </c>
      <c r="F24" s="31">
        <v>4354</v>
      </c>
      <c r="G24" s="31">
        <v>190191</v>
      </c>
      <c r="H24" s="31">
        <v>82937.8</v>
      </c>
      <c r="I24" s="31">
        <v>26506.32</v>
      </c>
      <c r="L24" s="34"/>
      <c r="N24" s="17"/>
      <c r="O24" s="17"/>
    </row>
    <row r="25" spans="2:15" ht="17.25" customHeight="1" x14ac:dyDescent="0.2">
      <c r="B25" s="88" t="s">
        <v>123</v>
      </c>
      <c r="C25" s="34">
        <v>5248.75</v>
      </c>
      <c r="D25" s="34">
        <v>2576.0500000000002</v>
      </c>
      <c r="E25" s="34">
        <v>13174</v>
      </c>
      <c r="F25" s="31">
        <v>5064</v>
      </c>
      <c r="G25" s="31">
        <v>199877</v>
      </c>
      <c r="H25" s="31">
        <v>83635.100000000006</v>
      </c>
      <c r="I25" s="31">
        <v>29341.56</v>
      </c>
      <c r="L25" s="34"/>
      <c r="N25" s="17"/>
      <c r="O25" s="17"/>
    </row>
    <row r="26" spans="2:15" ht="17.25" customHeight="1" x14ac:dyDescent="0.2">
      <c r="B26" s="88"/>
      <c r="C26" s="34"/>
      <c r="D26" s="34"/>
      <c r="F26" s="31"/>
      <c r="G26" s="31"/>
      <c r="H26" s="31"/>
      <c r="I26" s="31"/>
      <c r="L26" s="34"/>
      <c r="N26" s="17"/>
      <c r="O26" s="17"/>
    </row>
    <row r="27" spans="2:15" ht="17.25" customHeight="1" x14ac:dyDescent="0.2">
      <c r="B27" s="88" t="s">
        <v>124</v>
      </c>
      <c r="C27" s="34">
        <v>15501.08</v>
      </c>
      <c r="D27" s="34">
        <v>6421.86</v>
      </c>
      <c r="E27" s="34">
        <v>57357</v>
      </c>
      <c r="F27" s="31">
        <v>11614</v>
      </c>
      <c r="G27" s="31">
        <v>379238</v>
      </c>
      <c r="H27" s="31">
        <v>123908.03</v>
      </c>
      <c r="I27" s="31">
        <v>41383.879999999997</v>
      </c>
      <c r="L27" s="34"/>
      <c r="N27" s="17"/>
      <c r="O27" s="17"/>
    </row>
    <row r="28" spans="2:15" ht="17.25" customHeight="1" x14ac:dyDescent="0.2">
      <c r="B28" s="88" t="s">
        <v>125</v>
      </c>
      <c r="C28" s="34">
        <v>15162.02</v>
      </c>
      <c r="D28" s="34">
        <v>6995.36</v>
      </c>
      <c r="E28" s="34">
        <v>45784</v>
      </c>
      <c r="F28" s="31">
        <v>5101</v>
      </c>
      <c r="G28" s="31">
        <v>200718</v>
      </c>
      <c r="H28" s="31">
        <v>138743.29999999999</v>
      </c>
      <c r="I28" s="31">
        <v>26905.84</v>
      </c>
      <c r="L28" s="34"/>
      <c r="N28" s="17"/>
      <c r="O28" s="17"/>
    </row>
    <row r="29" spans="2:15" ht="17.25" customHeight="1" x14ac:dyDescent="0.2">
      <c r="B29" s="88" t="s">
        <v>126</v>
      </c>
      <c r="C29" s="34">
        <v>41463.9</v>
      </c>
      <c r="D29" s="34">
        <v>20487.97</v>
      </c>
      <c r="E29" s="34">
        <v>141978</v>
      </c>
      <c r="F29" s="31">
        <v>12156</v>
      </c>
      <c r="G29" s="31">
        <v>269815</v>
      </c>
      <c r="H29" s="31">
        <v>81593.509999999995</v>
      </c>
      <c r="I29" s="31">
        <v>31931.74</v>
      </c>
      <c r="L29" s="34"/>
      <c r="N29" s="17"/>
      <c r="O29" s="17"/>
    </row>
    <row r="30" spans="2:15" ht="17.25" customHeight="1" x14ac:dyDescent="0.2">
      <c r="B30" s="88" t="s">
        <v>127</v>
      </c>
      <c r="C30" s="34">
        <v>19283.82</v>
      </c>
      <c r="D30" s="34">
        <v>8776.7999999999993</v>
      </c>
      <c r="E30" s="34">
        <v>73271</v>
      </c>
      <c r="F30" s="31">
        <v>8140</v>
      </c>
      <c r="G30" s="31">
        <v>349732</v>
      </c>
      <c r="H30" s="31">
        <v>177210.51</v>
      </c>
      <c r="I30" s="31">
        <v>46828.57</v>
      </c>
      <c r="L30" s="34"/>
      <c r="N30" s="17"/>
      <c r="O30" s="17"/>
    </row>
    <row r="31" spans="2:15" ht="17.25" customHeight="1" x14ac:dyDescent="0.2">
      <c r="B31" s="88"/>
      <c r="C31" s="34"/>
      <c r="D31" s="34"/>
      <c r="F31" s="31"/>
      <c r="G31" s="31"/>
      <c r="H31" s="31"/>
      <c r="I31" s="31"/>
      <c r="L31" s="34"/>
      <c r="N31" s="17"/>
      <c r="O31" s="17"/>
    </row>
    <row r="32" spans="2:15" ht="17.25" customHeight="1" x14ac:dyDescent="0.2">
      <c r="B32" s="88" t="s">
        <v>128</v>
      </c>
      <c r="C32" s="34">
        <v>4905.7</v>
      </c>
      <c r="D32" s="34">
        <v>5695.51</v>
      </c>
      <c r="E32" s="34">
        <v>11554</v>
      </c>
      <c r="F32" s="31">
        <v>5564</v>
      </c>
      <c r="G32" s="31">
        <v>180932</v>
      </c>
      <c r="H32" s="31">
        <v>46426.239999999998</v>
      </c>
      <c r="I32" s="31">
        <v>16730.650000000001</v>
      </c>
      <c r="L32" s="34"/>
      <c r="N32" s="17"/>
      <c r="O32" s="17"/>
    </row>
    <row r="33" spans="2:15" ht="17.25" customHeight="1" x14ac:dyDescent="0.2">
      <c r="B33" s="88" t="s">
        <v>129</v>
      </c>
      <c r="C33" s="34">
        <v>2853.26</v>
      </c>
      <c r="D33" s="34">
        <v>2384.39</v>
      </c>
      <c r="E33" s="34">
        <v>5828</v>
      </c>
      <c r="F33" s="31">
        <v>2812</v>
      </c>
      <c r="G33" s="31">
        <v>119663</v>
      </c>
      <c r="H33" s="31">
        <v>35672.230000000003</v>
      </c>
      <c r="I33" s="31">
        <v>12490.6</v>
      </c>
      <c r="L33" s="34"/>
      <c r="N33" s="17"/>
      <c r="O33" s="17"/>
    </row>
    <row r="34" spans="2:15" ht="17.25" customHeight="1" x14ac:dyDescent="0.2">
      <c r="B34" s="88" t="s">
        <v>130</v>
      </c>
      <c r="C34" s="34">
        <v>3442.54</v>
      </c>
      <c r="D34" s="34">
        <v>2063.98</v>
      </c>
      <c r="E34" s="34">
        <v>7286</v>
      </c>
      <c r="F34" s="31">
        <v>2931</v>
      </c>
      <c r="G34" s="31">
        <v>95083</v>
      </c>
      <c r="H34" s="31">
        <v>26019.43</v>
      </c>
      <c r="I34" s="31">
        <v>9842.84</v>
      </c>
      <c r="L34" s="34"/>
      <c r="N34" s="17"/>
      <c r="O34" s="17"/>
    </row>
    <row r="35" spans="2:15" ht="17.25" customHeight="1" x14ac:dyDescent="0.2">
      <c r="B35" s="88" t="s">
        <v>131</v>
      </c>
      <c r="C35" s="34">
        <v>2376.6</v>
      </c>
      <c r="D35" s="34">
        <v>2070.9499999999998</v>
      </c>
      <c r="E35" s="34">
        <v>3911</v>
      </c>
      <c r="F35" s="31">
        <v>2215</v>
      </c>
      <c r="G35" s="31">
        <v>68502</v>
      </c>
      <c r="H35" s="31">
        <v>18918.29</v>
      </c>
      <c r="I35" s="31">
        <v>6883.01</v>
      </c>
      <c r="L35" s="34"/>
      <c r="N35" s="17"/>
      <c r="O35" s="17"/>
    </row>
    <row r="36" spans="2:15" ht="17.25" customHeight="1" x14ac:dyDescent="0.2">
      <c r="B36" s="88"/>
      <c r="C36" s="34"/>
      <c r="D36" s="34"/>
      <c r="F36" s="31"/>
      <c r="G36" s="31"/>
      <c r="H36" s="31"/>
      <c r="I36" s="31"/>
      <c r="L36" s="34"/>
      <c r="N36" s="17"/>
      <c r="O36" s="17"/>
    </row>
    <row r="37" spans="2:15" ht="17.25" customHeight="1" x14ac:dyDescent="0.2">
      <c r="B37" s="88" t="s">
        <v>132</v>
      </c>
      <c r="C37" s="34">
        <v>1700.39</v>
      </c>
      <c r="D37" s="34">
        <v>2098.83</v>
      </c>
      <c r="E37" s="34">
        <v>4608</v>
      </c>
      <c r="F37" s="31">
        <v>1858</v>
      </c>
      <c r="G37" s="31">
        <v>68912</v>
      </c>
      <c r="H37" s="31">
        <v>21331.33</v>
      </c>
      <c r="I37" s="31">
        <v>8287.51</v>
      </c>
      <c r="L37" s="34"/>
      <c r="N37" s="17"/>
      <c r="O37" s="17"/>
    </row>
    <row r="38" spans="2:15" ht="17.25" customHeight="1" x14ac:dyDescent="0.2">
      <c r="B38" s="88" t="s">
        <v>133</v>
      </c>
      <c r="C38" s="34">
        <v>3797.39</v>
      </c>
      <c r="D38" s="34">
        <v>3543.53</v>
      </c>
      <c r="E38" s="34">
        <v>10609</v>
      </c>
      <c r="F38" s="31">
        <v>5193</v>
      </c>
      <c r="G38" s="31">
        <v>190884</v>
      </c>
      <c r="H38" s="31">
        <v>54547.839999999997</v>
      </c>
      <c r="I38" s="31">
        <v>19658.990000000002</v>
      </c>
      <c r="L38" s="34"/>
      <c r="N38" s="17"/>
      <c r="O38" s="17"/>
    </row>
    <row r="39" spans="2:15" ht="17.25" customHeight="1" x14ac:dyDescent="0.2">
      <c r="B39" s="88" t="s">
        <v>134</v>
      </c>
      <c r="C39" s="34">
        <v>3930.73</v>
      </c>
      <c r="D39" s="34">
        <v>3581.85</v>
      </c>
      <c r="E39" s="34">
        <v>10436</v>
      </c>
      <c r="F39" s="31">
        <v>6035</v>
      </c>
      <c r="G39" s="31">
        <v>191987</v>
      </c>
      <c r="H39" s="31">
        <v>51011.78</v>
      </c>
      <c r="I39" s="31">
        <v>17703.240000000002</v>
      </c>
      <c r="L39" s="34"/>
      <c r="N39" s="17"/>
      <c r="O39" s="17"/>
    </row>
    <row r="40" spans="2:15" ht="17.25" customHeight="1" x14ac:dyDescent="0.2">
      <c r="B40" s="88" t="s">
        <v>135</v>
      </c>
      <c r="C40" s="34">
        <v>8875.01</v>
      </c>
      <c r="D40" s="34">
        <v>4762.6099999999997</v>
      </c>
      <c r="E40" s="34">
        <v>24052</v>
      </c>
      <c r="F40" s="31">
        <v>9777</v>
      </c>
      <c r="G40" s="31">
        <v>386924</v>
      </c>
      <c r="H40" s="31">
        <v>160507.24</v>
      </c>
      <c r="I40" s="31">
        <v>55261.81</v>
      </c>
      <c r="L40" s="34"/>
      <c r="N40" s="17"/>
      <c r="O40" s="17"/>
    </row>
    <row r="41" spans="2:15" ht="17.25" customHeight="1" x14ac:dyDescent="0.2">
      <c r="B41" s="88" t="s">
        <v>136</v>
      </c>
      <c r="C41" s="34">
        <v>20072.97</v>
      </c>
      <c r="D41" s="34">
        <v>9719.33</v>
      </c>
      <c r="E41" s="34">
        <v>58720</v>
      </c>
      <c r="F41" s="31">
        <v>16795</v>
      </c>
      <c r="G41" s="31">
        <v>795496</v>
      </c>
      <c r="H41" s="31">
        <v>438313.29</v>
      </c>
      <c r="I41" s="31">
        <v>128645.7</v>
      </c>
      <c r="L41" s="34"/>
      <c r="N41" s="17"/>
      <c r="O41" s="17"/>
    </row>
    <row r="42" spans="2:15" ht="17.25" customHeight="1" x14ac:dyDescent="0.2">
      <c r="B42" s="88" t="s">
        <v>137</v>
      </c>
      <c r="C42" s="34">
        <v>3980.74</v>
      </c>
      <c r="D42" s="34">
        <v>3784.65</v>
      </c>
      <c r="E42" s="34">
        <v>10059</v>
      </c>
      <c r="F42" s="31">
        <v>3647</v>
      </c>
      <c r="G42" s="31">
        <v>189459</v>
      </c>
      <c r="H42" s="31">
        <v>105427.1</v>
      </c>
      <c r="I42" s="31">
        <v>29874.07</v>
      </c>
      <c r="L42" s="34"/>
      <c r="N42" s="17"/>
      <c r="O42" s="17"/>
    </row>
    <row r="43" spans="2:15" ht="17.25" customHeight="1" x14ac:dyDescent="0.2">
      <c r="B43" s="88"/>
      <c r="C43" s="34"/>
      <c r="D43" s="34"/>
      <c r="F43" s="31"/>
      <c r="G43" s="31"/>
      <c r="H43" s="31"/>
      <c r="I43" s="31"/>
      <c r="L43" s="34"/>
      <c r="N43" s="17"/>
      <c r="O43" s="17"/>
    </row>
    <row r="44" spans="2:15" ht="17.25" customHeight="1" x14ac:dyDescent="0.2">
      <c r="B44" s="88" t="s">
        <v>138</v>
      </c>
      <c r="C44" s="34">
        <v>3020.03</v>
      </c>
      <c r="D44" s="34">
        <v>1617.98</v>
      </c>
      <c r="E44" s="34">
        <v>8208</v>
      </c>
      <c r="F44" s="31">
        <v>2774</v>
      </c>
      <c r="G44" s="31">
        <v>152036</v>
      </c>
      <c r="H44" s="31">
        <v>68139.289999999994</v>
      </c>
      <c r="I44" s="31">
        <v>22787.93</v>
      </c>
      <c r="L44" s="34"/>
      <c r="N44" s="17"/>
      <c r="O44" s="17"/>
    </row>
    <row r="45" spans="2:15" ht="17.25" customHeight="1" x14ac:dyDescent="0.2">
      <c r="B45" s="88" t="s">
        <v>139</v>
      </c>
      <c r="C45" s="34">
        <v>5065.49</v>
      </c>
      <c r="D45" s="34">
        <v>3006.54</v>
      </c>
      <c r="E45" s="34">
        <v>17644</v>
      </c>
      <c r="F45" s="31">
        <v>4401</v>
      </c>
      <c r="G45" s="31">
        <v>136210</v>
      </c>
      <c r="H45" s="31">
        <v>48151.55</v>
      </c>
      <c r="I45" s="31">
        <v>18836.73</v>
      </c>
      <c r="L45" s="34"/>
      <c r="N45" s="17"/>
      <c r="O45" s="17"/>
    </row>
    <row r="46" spans="2:15" ht="17.25" customHeight="1" x14ac:dyDescent="0.2">
      <c r="B46" s="88" t="s">
        <v>140</v>
      </c>
      <c r="C46" s="34">
        <v>18171.36</v>
      </c>
      <c r="D46" s="34">
        <v>7960.99</v>
      </c>
      <c r="E46" s="34">
        <v>64204</v>
      </c>
      <c r="F46" s="31">
        <v>17501</v>
      </c>
      <c r="G46" s="31">
        <v>443634</v>
      </c>
      <c r="H46" s="31">
        <v>165291.65</v>
      </c>
      <c r="I46" s="31">
        <v>52360.41</v>
      </c>
      <c r="L46" s="34"/>
      <c r="N46" s="17"/>
      <c r="O46" s="17"/>
    </row>
    <row r="47" spans="2:15" ht="17.25" customHeight="1" x14ac:dyDescent="0.2">
      <c r="B47" s="88" t="s">
        <v>141</v>
      </c>
      <c r="C47" s="34">
        <v>10275.48</v>
      </c>
      <c r="D47" s="34">
        <v>6074.81</v>
      </c>
      <c r="E47" s="34">
        <v>32696</v>
      </c>
      <c r="F47" s="31">
        <v>8710</v>
      </c>
      <c r="G47" s="31">
        <v>350429</v>
      </c>
      <c r="H47" s="31">
        <v>148883.56</v>
      </c>
      <c r="I47" s="31">
        <v>46746.080000000002</v>
      </c>
      <c r="L47" s="34"/>
      <c r="N47" s="17"/>
      <c r="O47" s="17"/>
    </row>
    <row r="48" spans="2:15" ht="17.25" customHeight="1" x14ac:dyDescent="0.2">
      <c r="B48" s="88" t="s">
        <v>142</v>
      </c>
      <c r="C48" s="34">
        <v>1904.17</v>
      </c>
      <c r="D48" s="34">
        <v>1157.28</v>
      </c>
      <c r="E48" s="34">
        <v>6517</v>
      </c>
      <c r="F48" s="31">
        <v>2077</v>
      </c>
      <c r="G48" s="31">
        <v>61555</v>
      </c>
      <c r="H48" s="31">
        <v>18968.810000000001</v>
      </c>
      <c r="I48" s="31">
        <v>6429.26</v>
      </c>
      <c r="L48" s="34"/>
      <c r="N48" s="17"/>
      <c r="O48" s="17"/>
    </row>
    <row r="49" spans="2:15" ht="17.25" customHeight="1" x14ac:dyDescent="0.2">
      <c r="B49" s="88" t="s">
        <v>143</v>
      </c>
      <c r="C49" s="34">
        <v>1756.92</v>
      </c>
      <c r="D49" s="34">
        <v>2883.93</v>
      </c>
      <c r="E49" s="34">
        <v>4909</v>
      </c>
      <c r="F49" s="34">
        <v>1829</v>
      </c>
      <c r="G49" s="34">
        <v>50141</v>
      </c>
      <c r="H49" s="34">
        <v>29949.7</v>
      </c>
      <c r="I49" s="34">
        <v>7924.64</v>
      </c>
      <c r="L49" s="34"/>
      <c r="N49" s="17"/>
      <c r="O49" s="17"/>
    </row>
    <row r="50" spans="2:15" ht="17.25" customHeight="1" x14ac:dyDescent="0.2">
      <c r="B50" s="88"/>
      <c r="C50" s="34"/>
      <c r="D50" s="34"/>
      <c r="F50" s="34"/>
      <c r="G50" s="34"/>
      <c r="H50" s="34"/>
      <c r="I50" s="34"/>
      <c r="L50" s="34"/>
      <c r="N50" s="17"/>
      <c r="O50" s="17"/>
    </row>
    <row r="51" spans="2:15" ht="17.25" customHeight="1" x14ac:dyDescent="0.2">
      <c r="B51" s="88" t="s">
        <v>144</v>
      </c>
      <c r="C51" s="34">
        <v>869.43</v>
      </c>
      <c r="D51" s="34">
        <v>1350.15</v>
      </c>
      <c r="E51" s="34">
        <v>2549</v>
      </c>
      <c r="F51" s="34">
        <v>815</v>
      </c>
      <c r="G51" s="34">
        <v>29890</v>
      </c>
      <c r="H51" s="34">
        <v>6804.21</v>
      </c>
      <c r="I51" s="34">
        <v>2122.06</v>
      </c>
      <c r="L51" s="34"/>
      <c r="N51" s="17"/>
      <c r="O51" s="17"/>
    </row>
    <row r="52" spans="2:15" ht="17.25" customHeight="1" x14ac:dyDescent="0.2">
      <c r="B52" s="88" t="s">
        <v>145</v>
      </c>
      <c r="C52" s="34">
        <v>1496.46</v>
      </c>
      <c r="D52" s="34">
        <v>2239.5700000000002</v>
      </c>
      <c r="E52" s="34">
        <v>3088</v>
      </c>
      <c r="F52" s="31">
        <v>1186</v>
      </c>
      <c r="G52" s="31">
        <v>38373</v>
      </c>
      <c r="H52" s="31">
        <v>10566.95</v>
      </c>
      <c r="I52" s="31">
        <v>3489.95</v>
      </c>
      <c r="L52" s="34"/>
      <c r="N52" s="17"/>
      <c r="O52" s="17"/>
    </row>
    <row r="53" spans="2:15" ht="17.25" customHeight="1" x14ac:dyDescent="0.2">
      <c r="B53" s="88" t="s">
        <v>146</v>
      </c>
      <c r="C53" s="34">
        <v>4445.2700000000004</v>
      </c>
      <c r="D53" s="34">
        <v>1904.81</v>
      </c>
      <c r="E53" s="34">
        <v>12392</v>
      </c>
      <c r="F53" s="31">
        <v>3476</v>
      </c>
      <c r="G53" s="31">
        <v>140309</v>
      </c>
      <c r="H53" s="31">
        <v>82556.66</v>
      </c>
      <c r="I53" s="31">
        <v>16711.669999999998</v>
      </c>
      <c r="L53" s="34"/>
      <c r="N53" s="17"/>
      <c r="O53" s="17"/>
    </row>
    <row r="54" spans="2:15" ht="17.25" customHeight="1" x14ac:dyDescent="0.2">
      <c r="B54" s="88" t="s">
        <v>147</v>
      </c>
      <c r="C54" s="34">
        <v>5679.78</v>
      </c>
      <c r="D54" s="34">
        <v>3018.56</v>
      </c>
      <c r="E54" s="34">
        <v>16289</v>
      </c>
      <c r="F54" s="31">
        <v>5086</v>
      </c>
      <c r="G54" s="31">
        <v>209515</v>
      </c>
      <c r="H54" s="31">
        <v>95684.52</v>
      </c>
      <c r="I54" s="31">
        <v>28404.43</v>
      </c>
      <c r="L54" s="34"/>
      <c r="N54" s="17"/>
      <c r="O54" s="17"/>
    </row>
    <row r="55" spans="2:15" ht="17.25" customHeight="1" x14ac:dyDescent="0.2">
      <c r="B55" s="88" t="s">
        <v>148</v>
      </c>
      <c r="C55" s="34">
        <v>2695.11</v>
      </c>
      <c r="D55" s="34">
        <v>2493.5500000000002</v>
      </c>
      <c r="E55" s="34">
        <v>7596</v>
      </c>
      <c r="F55" s="31">
        <v>1838</v>
      </c>
      <c r="G55" s="31">
        <v>91378</v>
      </c>
      <c r="H55" s="31">
        <v>65195.51</v>
      </c>
      <c r="I55" s="31">
        <v>17777.939999999999</v>
      </c>
      <c r="L55" s="34"/>
      <c r="N55" s="17"/>
      <c r="O55" s="17"/>
    </row>
    <row r="56" spans="2:15" ht="17.25" customHeight="1" x14ac:dyDescent="0.2">
      <c r="B56" s="88"/>
      <c r="C56" s="34"/>
      <c r="D56" s="34"/>
      <c r="F56" s="31"/>
      <c r="G56" s="31"/>
      <c r="H56" s="31"/>
      <c r="I56" s="31"/>
      <c r="L56" s="34"/>
      <c r="N56" s="17"/>
      <c r="O56" s="17"/>
    </row>
    <row r="57" spans="2:15" ht="17.25" customHeight="1" x14ac:dyDescent="0.2">
      <c r="B57" s="88" t="s">
        <v>149</v>
      </c>
      <c r="C57" s="34">
        <v>1140.93</v>
      </c>
      <c r="D57" s="34">
        <v>1511.1</v>
      </c>
      <c r="E57" s="34">
        <v>3802</v>
      </c>
      <c r="F57" s="31">
        <v>1256</v>
      </c>
      <c r="G57" s="31">
        <v>45652</v>
      </c>
      <c r="H57" s="31">
        <v>17838.63</v>
      </c>
      <c r="I57" s="31">
        <v>8531.4500000000007</v>
      </c>
      <c r="L57" s="34"/>
      <c r="N57" s="17"/>
      <c r="O57" s="17"/>
    </row>
    <row r="58" spans="2:15" ht="17.25" customHeight="1" x14ac:dyDescent="0.2">
      <c r="B58" s="88" t="s">
        <v>150</v>
      </c>
      <c r="C58" s="34">
        <v>2147.58</v>
      </c>
      <c r="D58" s="34">
        <v>1776.18</v>
      </c>
      <c r="E58" s="34">
        <v>6412</v>
      </c>
      <c r="F58" s="31">
        <v>1999</v>
      </c>
      <c r="G58" s="31">
        <v>68248</v>
      </c>
      <c r="H58" s="31">
        <v>23713.85</v>
      </c>
      <c r="I58" s="31">
        <v>7327.61</v>
      </c>
      <c r="L58" s="34"/>
      <c r="N58" s="17"/>
      <c r="O58" s="17"/>
    </row>
    <row r="59" spans="2:15" ht="17.25" customHeight="1" x14ac:dyDescent="0.2">
      <c r="B59" s="88" t="s">
        <v>151</v>
      </c>
      <c r="C59" s="34">
        <v>2692.69</v>
      </c>
      <c r="D59" s="34">
        <v>2151.61</v>
      </c>
      <c r="E59" s="34">
        <v>6817</v>
      </c>
      <c r="F59" s="31">
        <v>2318</v>
      </c>
      <c r="G59" s="31">
        <v>75274</v>
      </c>
      <c r="H59" s="31">
        <v>41391.78</v>
      </c>
      <c r="I59" s="31">
        <v>9017.2800000000007</v>
      </c>
      <c r="L59" s="34"/>
      <c r="N59" s="17"/>
      <c r="O59" s="17"/>
    </row>
    <row r="60" spans="2:15" ht="17.25" customHeight="1" x14ac:dyDescent="0.2">
      <c r="B60" s="88" t="s">
        <v>152</v>
      </c>
      <c r="C60" s="34">
        <v>1064.71</v>
      </c>
      <c r="D60" s="34">
        <v>1838.92</v>
      </c>
      <c r="E60" s="34">
        <v>2734</v>
      </c>
      <c r="F60" s="31">
        <v>1043</v>
      </c>
      <c r="G60" s="31">
        <v>23697</v>
      </c>
      <c r="H60" s="31">
        <v>5259.66</v>
      </c>
      <c r="I60" s="31">
        <v>1772.52</v>
      </c>
      <c r="L60" s="34"/>
      <c r="N60" s="17"/>
      <c r="O60" s="17"/>
    </row>
    <row r="61" spans="2:15" ht="17.25" customHeight="1" x14ac:dyDescent="0.2">
      <c r="B61" s="88"/>
      <c r="C61" s="34"/>
      <c r="D61" s="34"/>
      <c r="F61" s="31"/>
      <c r="G61" s="31"/>
      <c r="H61" s="31"/>
      <c r="I61" s="31"/>
      <c r="L61" s="34"/>
      <c r="N61" s="17"/>
      <c r="O61" s="17"/>
    </row>
    <row r="62" spans="2:15" ht="17.25" customHeight="1" x14ac:dyDescent="0.2">
      <c r="B62" s="88" t="s">
        <v>153</v>
      </c>
      <c r="C62" s="34">
        <v>10223.120000000001</v>
      </c>
      <c r="D62" s="34">
        <v>6879.05</v>
      </c>
      <c r="E62" s="34">
        <v>40415</v>
      </c>
      <c r="F62" s="31">
        <v>5599</v>
      </c>
      <c r="G62" s="31">
        <v>209864</v>
      </c>
      <c r="H62" s="31">
        <v>84336.42</v>
      </c>
      <c r="I62" s="31">
        <v>22365.11</v>
      </c>
      <c r="L62" s="34"/>
      <c r="N62" s="17"/>
      <c r="O62" s="17"/>
    </row>
    <row r="63" spans="2:15" ht="17.25" customHeight="1" x14ac:dyDescent="0.2">
      <c r="B63" s="88" t="s">
        <v>154</v>
      </c>
      <c r="C63" s="34">
        <v>1573.59</v>
      </c>
      <c r="D63" s="34">
        <v>1841.5</v>
      </c>
      <c r="E63" s="34">
        <v>4941</v>
      </c>
      <c r="F63" s="31">
        <v>1407</v>
      </c>
      <c r="G63" s="31">
        <v>58424</v>
      </c>
      <c r="H63" s="31">
        <v>17356.55</v>
      </c>
      <c r="I63" s="31">
        <v>6164.34</v>
      </c>
      <c r="L63" s="34"/>
      <c r="N63" s="17"/>
      <c r="O63" s="17"/>
    </row>
    <row r="64" spans="2:15" ht="17.25" customHeight="1" x14ac:dyDescent="0.2">
      <c r="B64" s="88" t="s">
        <v>155</v>
      </c>
      <c r="C64" s="34">
        <v>1858.27</v>
      </c>
      <c r="D64" s="34">
        <v>3102.08</v>
      </c>
      <c r="E64" s="34">
        <v>6262</v>
      </c>
      <c r="F64" s="31">
        <v>1794</v>
      </c>
      <c r="G64" s="31">
        <v>55126</v>
      </c>
      <c r="H64" s="31">
        <v>15624.94</v>
      </c>
      <c r="I64" s="31">
        <v>3849.27</v>
      </c>
      <c r="L64" s="34"/>
      <c r="N64" s="17"/>
      <c r="O64" s="17"/>
    </row>
    <row r="65" spans="1:15" ht="17.25" customHeight="1" x14ac:dyDescent="0.2">
      <c r="B65" s="88" t="s">
        <v>156</v>
      </c>
      <c r="C65" s="34">
        <v>3073.24</v>
      </c>
      <c r="D65" s="34">
        <v>2495.91</v>
      </c>
      <c r="E65" s="34">
        <v>10723</v>
      </c>
      <c r="F65" s="31">
        <v>2119</v>
      </c>
      <c r="G65" s="31">
        <v>89637</v>
      </c>
      <c r="H65" s="31">
        <v>24740.35</v>
      </c>
      <c r="I65" s="31">
        <v>8565.49</v>
      </c>
      <c r="L65" s="34"/>
      <c r="N65" s="17"/>
      <c r="O65" s="17"/>
    </row>
    <row r="66" spans="1:15" ht="17.25" customHeight="1" x14ac:dyDescent="0.2">
      <c r="B66" s="88"/>
      <c r="C66" s="34"/>
      <c r="D66" s="34"/>
      <c r="F66" s="31"/>
      <c r="G66" s="31"/>
      <c r="H66" s="31"/>
      <c r="I66" s="31"/>
      <c r="L66" s="34"/>
      <c r="N66" s="17"/>
      <c r="O66" s="17"/>
    </row>
    <row r="67" spans="1:15" ht="17.25" customHeight="1" x14ac:dyDescent="0.2">
      <c r="B67" s="88" t="s">
        <v>157</v>
      </c>
      <c r="C67" s="34">
        <v>2337.8000000000002</v>
      </c>
      <c r="D67" s="34">
        <v>1614.26</v>
      </c>
      <c r="E67" s="34">
        <v>7254</v>
      </c>
      <c r="F67" s="31">
        <v>1535</v>
      </c>
      <c r="G67" s="31">
        <v>65115</v>
      </c>
      <c r="H67" s="31">
        <v>45589.47</v>
      </c>
      <c r="I67" s="31">
        <v>8753.89</v>
      </c>
      <c r="L67" s="34"/>
      <c r="N67" s="17"/>
      <c r="O67" s="17"/>
    </row>
    <row r="68" spans="1:15" ht="17.25" customHeight="1" x14ac:dyDescent="0.2">
      <c r="B68" s="88" t="s">
        <v>158</v>
      </c>
      <c r="C68" s="34">
        <v>2175.89</v>
      </c>
      <c r="D68" s="34">
        <v>2215.25</v>
      </c>
      <c r="E68" s="34">
        <v>6443</v>
      </c>
      <c r="F68" s="31">
        <v>1508</v>
      </c>
      <c r="G68" s="31">
        <v>54905</v>
      </c>
      <c r="H68" s="31">
        <v>15275.85</v>
      </c>
      <c r="I68" s="31">
        <v>5212.92</v>
      </c>
      <c r="L68" s="34"/>
      <c r="N68" s="17"/>
      <c r="O68" s="17"/>
    </row>
    <row r="69" spans="1:15" ht="17.25" customHeight="1" x14ac:dyDescent="0.2">
      <c r="B69" s="88" t="s">
        <v>159</v>
      </c>
      <c r="C69" s="34">
        <v>3120.11</v>
      </c>
      <c r="D69" s="34">
        <v>3180.69</v>
      </c>
      <c r="E69" s="34">
        <v>10578</v>
      </c>
      <c r="F69" s="31">
        <v>2200</v>
      </c>
      <c r="G69" s="31">
        <v>68868</v>
      </c>
      <c r="H69" s="31">
        <v>19127.93</v>
      </c>
      <c r="I69" s="31">
        <v>6097.6</v>
      </c>
      <c r="L69" s="34"/>
      <c r="N69" s="17"/>
      <c r="O69" s="17"/>
    </row>
    <row r="70" spans="1:15" ht="17.25" customHeight="1" x14ac:dyDescent="0.2">
      <c r="B70" s="88" t="s">
        <v>160</v>
      </c>
      <c r="C70" s="112">
        <v>3653.78</v>
      </c>
      <c r="D70" s="112">
        <v>4388.55</v>
      </c>
      <c r="E70" s="112">
        <v>16136</v>
      </c>
      <c r="F70" s="37">
        <v>1179</v>
      </c>
      <c r="G70" s="37">
        <v>24432</v>
      </c>
      <c r="H70" s="37">
        <v>6335.91</v>
      </c>
      <c r="I70" s="37">
        <v>1215.78</v>
      </c>
      <c r="J70" s="15"/>
      <c r="L70" s="112"/>
      <c r="N70" s="17"/>
      <c r="O70" s="17"/>
    </row>
    <row r="71" spans="1:15" ht="17.25" customHeight="1" x14ac:dyDescent="0.2">
      <c r="B71" s="148"/>
      <c r="C71" s="187"/>
      <c r="D71" s="187"/>
      <c r="E71" s="263"/>
      <c r="F71" s="35"/>
      <c r="G71" s="35"/>
      <c r="H71" s="35"/>
      <c r="I71" s="35"/>
      <c r="J71" s="15"/>
    </row>
    <row r="72" spans="1:15" ht="17.25" customHeight="1" x14ac:dyDescent="0.15">
      <c r="B72" s="349" t="s">
        <v>227</v>
      </c>
      <c r="C72" s="104" t="s">
        <v>40</v>
      </c>
      <c r="D72" s="104"/>
      <c r="E72" s="188" t="s">
        <v>41</v>
      </c>
      <c r="F72" s="389" t="s">
        <v>196</v>
      </c>
      <c r="G72" s="390"/>
      <c r="H72" s="390"/>
      <c r="I72" s="390"/>
      <c r="J72" s="15"/>
    </row>
    <row r="73" spans="1:15" ht="17.25" customHeight="1" thickBot="1" x14ac:dyDescent="0.25">
      <c r="B73" s="350"/>
      <c r="C73" s="393" t="s">
        <v>42</v>
      </c>
      <c r="D73" s="359"/>
      <c r="E73" s="189" t="s">
        <v>200</v>
      </c>
      <c r="F73" s="391"/>
      <c r="G73" s="392"/>
      <c r="H73" s="392"/>
      <c r="I73" s="392"/>
    </row>
    <row r="74" spans="1:15" ht="17.25" customHeight="1" x14ac:dyDescent="0.15">
      <c r="A74" s="19"/>
    </row>
  </sheetData>
  <mergeCells count="9">
    <mergeCell ref="B72:B73"/>
    <mergeCell ref="B6:I6"/>
    <mergeCell ref="C8:D8"/>
    <mergeCell ref="F8:I8"/>
    <mergeCell ref="F72:I73"/>
    <mergeCell ref="C73:D73"/>
    <mergeCell ref="H11:I11"/>
    <mergeCell ref="F11:G11"/>
    <mergeCell ref="C11:D11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view="pageBreakPreview" topLeftCell="B1" zoomScale="75" zoomScaleNormal="75" zoomScaleSheetLayoutView="75" workbookViewId="0">
      <selection activeCell="J65" sqref="J65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6" width="15.625" customWidth="1"/>
    <col min="7" max="8" width="15.625" style="74" customWidth="1"/>
    <col min="9" max="9" width="16.125" style="248" customWidth="1"/>
    <col min="10" max="10" width="15.125" style="249" customWidth="1"/>
    <col min="11" max="11" width="19.625" style="17" customWidth="1"/>
    <col min="12" max="12" width="14.75" style="17" bestFit="1" customWidth="1"/>
    <col min="13" max="13" width="14.625" style="17"/>
  </cols>
  <sheetData>
    <row r="2" spans="1:16" ht="17.25" customHeight="1" x14ac:dyDescent="0.15">
      <c r="B2" s="227"/>
    </row>
    <row r="3" spans="1:16" ht="17.25" customHeight="1" x14ac:dyDescent="0.15">
      <c r="G3" s="319"/>
      <c r="H3" s="319"/>
    </row>
    <row r="6" spans="1:16" ht="24" customHeight="1" x14ac:dyDescent="0.25">
      <c r="B6" s="327" t="s">
        <v>237</v>
      </c>
      <c r="C6" s="327"/>
      <c r="D6" s="327"/>
      <c r="E6" s="327"/>
      <c r="F6" s="327"/>
      <c r="G6" s="327"/>
      <c r="H6" s="327"/>
      <c r="I6" s="327"/>
      <c r="J6" s="327"/>
    </row>
    <row r="7" spans="1:16" ht="17.25" customHeight="1" thickBot="1" x14ac:dyDescent="0.2">
      <c r="B7" s="228"/>
      <c r="C7" s="45"/>
      <c r="D7" s="45"/>
      <c r="E7" s="45"/>
      <c r="F7" s="45"/>
      <c r="G7" s="45"/>
      <c r="H7" s="45"/>
      <c r="I7" s="191"/>
      <c r="J7" s="168"/>
    </row>
    <row r="8" spans="1:16" ht="17.25" customHeight="1" x14ac:dyDescent="0.2">
      <c r="B8" s="229"/>
      <c r="C8" s="5" t="s">
        <v>238</v>
      </c>
      <c r="D8" s="47"/>
      <c r="E8" s="47"/>
      <c r="F8" s="3"/>
      <c r="G8" s="131"/>
      <c r="H8" s="104"/>
      <c r="I8" s="300"/>
      <c r="J8" s="131"/>
    </row>
    <row r="9" spans="1:16" ht="17.25" customHeight="1" x14ac:dyDescent="0.2">
      <c r="B9" s="230"/>
      <c r="C9" s="2"/>
      <c r="D9" s="3"/>
      <c r="E9" s="3"/>
      <c r="F9" s="101" t="s">
        <v>276</v>
      </c>
      <c r="G9" s="370" t="s">
        <v>211</v>
      </c>
      <c r="H9" s="371"/>
      <c r="I9" s="301" t="s">
        <v>43</v>
      </c>
      <c r="J9" s="171" t="s">
        <v>28</v>
      </c>
    </row>
    <row r="10" spans="1:16" ht="17.25" customHeight="1" x14ac:dyDescent="0.2">
      <c r="B10" s="231"/>
      <c r="C10" s="46" t="s">
        <v>171</v>
      </c>
      <c r="D10" s="276" t="s">
        <v>239</v>
      </c>
      <c r="E10" s="276" t="s">
        <v>240</v>
      </c>
      <c r="F10" s="276" t="s">
        <v>29</v>
      </c>
      <c r="G10" s="297" t="s">
        <v>241</v>
      </c>
      <c r="H10" s="297" t="s">
        <v>242</v>
      </c>
      <c r="I10" s="302"/>
      <c r="J10" s="297" t="s">
        <v>30</v>
      </c>
    </row>
    <row r="11" spans="1:16" ht="17.25" customHeight="1" x14ac:dyDescent="0.2">
      <c r="B11" s="277" t="s">
        <v>109</v>
      </c>
      <c r="C11" s="366" t="s">
        <v>277</v>
      </c>
      <c r="D11" s="366"/>
      <c r="E11" s="367"/>
      <c r="F11" s="271" t="s">
        <v>281</v>
      </c>
      <c r="G11" s="332" t="s">
        <v>282</v>
      </c>
      <c r="H11" s="373"/>
      <c r="I11" s="332" t="s">
        <v>283</v>
      </c>
      <c r="J11" s="366"/>
    </row>
    <row r="12" spans="1:16" ht="17.25" customHeight="1" x14ac:dyDescent="0.2">
      <c r="B12" s="223"/>
      <c r="C12" s="2"/>
      <c r="D12" s="6" t="s">
        <v>93</v>
      </c>
      <c r="E12" s="6" t="s">
        <v>65</v>
      </c>
      <c r="F12" s="6" t="s">
        <v>65</v>
      </c>
      <c r="G12" s="6" t="s">
        <v>65</v>
      </c>
      <c r="H12" s="6" t="s">
        <v>65</v>
      </c>
      <c r="I12" s="218" t="s">
        <v>31</v>
      </c>
      <c r="J12" s="110" t="s">
        <v>31</v>
      </c>
      <c r="N12" s="174"/>
      <c r="O12" s="174"/>
      <c r="P12" s="174"/>
    </row>
    <row r="13" spans="1:16" ht="17.25" customHeight="1" x14ac:dyDescent="0.2">
      <c r="A13" s="123"/>
      <c r="B13" s="274" t="s">
        <v>112</v>
      </c>
      <c r="C13" s="36">
        <v>775196</v>
      </c>
      <c r="D13" s="36">
        <v>5810925</v>
      </c>
      <c r="E13" s="36">
        <v>1221767.25</v>
      </c>
      <c r="F13" s="36">
        <v>200490.78</v>
      </c>
      <c r="G13" s="32">
        <v>7015109</v>
      </c>
      <c r="H13" s="32">
        <v>4645609</v>
      </c>
      <c r="I13" s="214">
        <v>1218771.6000000001</v>
      </c>
      <c r="J13" s="214">
        <v>8427.7000000000007</v>
      </c>
      <c r="K13" s="124"/>
      <c r="N13" s="174"/>
      <c r="O13" s="174"/>
      <c r="P13" s="174"/>
    </row>
    <row r="14" spans="1:16" ht="17.25" customHeight="1" x14ac:dyDescent="0.2">
      <c r="A14" s="123"/>
      <c r="B14" s="88"/>
      <c r="C14" s="36"/>
      <c r="D14" s="36"/>
      <c r="E14" s="36"/>
      <c r="F14" s="36"/>
      <c r="G14" s="32"/>
      <c r="H14" s="32"/>
      <c r="I14" s="214"/>
      <c r="J14" s="250"/>
      <c r="K14" s="124"/>
      <c r="N14" s="174"/>
      <c r="O14" s="174"/>
      <c r="P14" s="174"/>
    </row>
    <row r="15" spans="1:16" ht="17.25" customHeight="1" x14ac:dyDescent="0.2">
      <c r="B15" s="88" t="s">
        <v>113</v>
      </c>
      <c r="C15" s="37">
        <v>31942</v>
      </c>
      <c r="D15" s="37">
        <v>265367</v>
      </c>
      <c r="E15" s="37">
        <v>58814.400000000001</v>
      </c>
      <c r="F15" s="37">
        <v>9644.18</v>
      </c>
      <c r="G15" s="36">
        <v>151545</v>
      </c>
      <c r="H15" s="36">
        <v>97152</v>
      </c>
      <c r="I15" s="216">
        <f>84653.1+5669</f>
        <v>90322.1</v>
      </c>
      <c r="J15" s="216">
        <f>657.9+38</f>
        <v>695.9</v>
      </c>
      <c r="N15" s="174"/>
      <c r="O15" s="174"/>
      <c r="P15" s="174"/>
    </row>
    <row r="16" spans="1:16" ht="17.25" customHeight="1" x14ac:dyDescent="0.2">
      <c r="B16" s="88" t="s">
        <v>114</v>
      </c>
      <c r="C16" s="37">
        <v>10114</v>
      </c>
      <c r="D16" s="37">
        <v>64969</v>
      </c>
      <c r="E16" s="37">
        <v>12350.32</v>
      </c>
      <c r="F16" s="37">
        <v>1724.65</v>
      </c>
      <c r="G16" s="36">
        <v>40185</v>
      </c>
      <c r="H16" s="36">
        <v>24891</v>
      </c>
      <c r="I16" s="216">
        <v>19947.599999999999</v>
      </c>
      <c r="J16" s="217">
        <v>100</v>
      </c>
      <c r="N16" s="174"/>
      <c r="O16" s="174"/>
      <c r="P16" s="174"/>
    </row>
    <row r="17" spans="2:16" ht="17.25" customHeight="1" x14ac:dyDescent="0.2">
      <c r="B17" s="88" t="s">
        <v>116</v>
      </c>
      <c r="C17" s="37">
        <v>10191</v>
      </c>
      <c r="D17" s="37">
        <v>64510</v>
      </c>
      <c r="E17" s="37">
        <v>12504.35</v>
      </c>
      <c r="F17" s="37">
        <v>1381.86</v>
      </c>
      <c r="G17" s="36">
        <v>47432</v>
      </c>
      <c r="H17" s="36">
        <v>23133</v>
      </c>
      <c r="I17" s="216">
        <v>33321.800000000003</v>
      </c>
      <c r="J17" s="217">
        <v>289.39999999999998</v>
      </c>
      <c r="N17" s="174"/>
      <c r="O17" s="174"/>
      <c r="P17" s="174"/>
    </row>
    <row r="18" spans="2:16" ht="17.25" customHeight="1" x14ac:dyDescent="0.2">
      <c r="B18" s="88" t="s">
        <v>117</v>
      </c>
      <c r="C18" s="37">
        <v>14011</v>
      </c>
      <c r="D18" s="37">
        <v>105358</v>
      </c>
      <c r="E18" s="37">
        <v>23626.81</v>
      </c>
      <c r="F18" s="37">
        <v>4238.3999999999996</v>
      </c>
      <c r="G18" s="36">
        <v>103338</v>
      </c>
      <c r="H18" s="36">
        <v>61659</v>
      </c>
      <c r="I18" s="216">
        <f>21356.4+3612.5</f>
        <v>24968.9</v>
      </c>
      <c r="J18" s="216">
        <f>144.9+24.3</f>
        <v>169.20000000000002</v>
      </c>
      <c r="N18" s="174"/>
      <c r="O18" s="174"/>
      <c r="P18" s="174"/>
    </row>
    <row r="19" spans="2:16" ht="17.25" customHeight="1" x14ac:dyDescent="0.2">
      <c r="B19" s="88" t="s">
        <v>118</v>
      </c>
      <c r="C19" s="37">
        <v>8854</v>
      </c>
      <c r="D19" s="37">
        <v>55488</v>
      </c>
      <c r="E19" s="37">
        <v>10507.14</v>
      </c>
      <c r="F19" s="37">
        <v>1222.8399999999999</v>
      </c>
      <c r="G19" s="36">
        <v>34940</v>
      </c>
      <c r="H19" s="36">
        <v>20075</v>
      </c>
      <c r="I19" s="216">
        <v>23858.7</v>
      </c>
      <c r="J19" s="217">
        <v>203.2</v>
      </c>
      <c r="N19" s="174"/>
      <c r="O19" s="174"/>
      <c r="P19" s="215"/>
    </row>
    <row r="20" spans="2:16" ht="17.25" customHeight="1" x14ac:dyDescent="0.2">
      <c r="B20" s="88"/>
      <c r="C20" s="37"/>
      <c r="D20" s="37"/>
      <c r="E20" s="37"/>
      <c r="F20" s="37"/>
      <c r="G20" s="36"/>
      <c r="I20" s="216"/>
      <c r="J20" s="217"/>
      <c r="N20" s="174"/>
      <c r="O20" s="174"/>
      <c r="P20" s="174"/>
    </row>
    <row r="21" spans="2:16" ht="17.25" customHeight="1" x14ac:dyDescent="0.2">
      <c r="B21" s="88" t="s">
        <v>119</v>
      </c>
      <c r="C21" s="37">
        <v>9701</v>
      </c>
      <c r="D21" s="37">
        <v>57433</v>
      </c>
      <c r="E21" s="37">
        <v>11424.9</v>
      </c>
      <c r="F21" s="37">
        <v>1481.04</v>
      </c>
      <c r="G21" s="36">
        <v>40867</v>
      </c>
      <c r="H21" s="36">
        <v>23574</v>
      </c>
      <c r="I21" s="216">
        <v>16674.8</v>
      </c>
      <c r="J21" s="217">
        <v>162.69999999999999</v>
      </c>
      <c r="N21" s="174"/>
      <c r="O21" s="174"/>
      <c r="P21" s="174"/>
    </row>
    <row r="22" spans="2:16" ht="17.25" customHeight="1" x14ac:dyDescent="0.2">
      <c r="B22" s="88" t="s">
        <v>120</v>
      </c>
      <c r="C22" s="37">
        <v>13816</v>
      </c>
      <c r="D22" s="37">
        <v>87493</v>
      </c>
      <c r="E22" s="37">
        <v>19414.25</v>
      </c>
      <c r="F22" s="37">
        <v>2539.5500000000002</v>
      </c>
      <c r="G22" s="36">
        <v>75168</v>
      </c>
      <c r="H22" s="36">
        <v>32433</v>
      </c>
      <c r="I22" s="216">
        <v>39119</v>
      </c>
      <c r="J22" s="217">
        <v>348.1</v>
      </c>
      <c r="N22" s="174"/>
      <c r="O22" s="174"/>
      <c r="P22" s="174"/>
    </row>
    <row r="23" spans="2:16" ht="17.25" customHeight="1" x14ac:dyDescent="0.2">
      <c r="B23" s="88" t="s">
        <v>121</v>
      </c>
      <c r="C23" s="37">
        <v>18522</v>
      </c>
      <c r="D23" s="37">
        <v>131744</v>
      </c>
      <c r="E23" s="37">
        <v>27863.02</v>
      </c>
      <c r="F23" s="37">
        <v>2903.07</v>
      </c>
      <c r="G23" s="36">
        <v>109563</v>
      </c>
      <c r="H23" s="36">
        <v>58743</v>
      </c>
      <c r="I23" s="216">
        <v>56021.7</v>
      </c>
      <c r="J23" s="217">
        <v>192.7</v>
      </c>
      <c r="N23" s="174"/>
      <c r="O23" s="174"/>
      <c r="P23" s="174"/>
    </row>
    <row r="24" spans="2:16" ht="17.25" customHeight="1" x14ac:dyDescent="0.2">
      <c r="B24" s="88" t="s">
        <v>122</v>
      </c>
      <c r="C24" s="37">
        <v>13636</v>
      </c>
      <c r="D24" s="37">
        <v>94141</v>
      </c>
      <c r="E24" s="37">
        <v>19710.38</v>
      </c>
      <c r="F24" s="37">
        <v>2723.05</v>
      </c>
      <c r="G24" s="36">
        <v>76407</v>
      </c>
      <c r="H24" s="36">
        <v>46249</v>
      </c>
      <c r="I24" s="216">
        <v>25299.9</v>
      </c>
      <c r="J24" s="217">
        <v>173</v>
      </c>
      <c r="N24" s="174"/>
      <c r="O24" s="174"/>
      <c r="P24" s="174"/>
    </row>
    <row r="25" spans="2:16" ht="17.25" customHeight="1" x14ac:dyDescent="0.2">
      <c r="B25" s="88" t="s">
        <v>123</v>
      </c>
      <c r="C25" s="37">
        <v>13624</v>
      </c>
      <c r="D25" s="37">
        <v>95854</v>
      </c>
      <c r="E25" s="37">
        <v>20215.009999999998</v>
      </c>
      <c r="F25" s="37">
        <v>2533.04</v>
      </c>
      <c r="G25" s="36">
        <v>72629</v>
      </c>
      <c r="H25" s="36">
        <v>39440</v>
      </c>
      <c r="I25" s="216">
        <v>34981.199999999997</v>
      </c>
      <c r="J25" s="217">
        <v>177.8</v>
      </c>
      <c r="N25" s="174"/>
      <c r="O25" s="174"/>
      <c r="P25" s="174"/>
    </row>
    <row r="26" spans="2:16" ht="17.25" customHeight="1" x14ac:dyDescent="0.2">
      <c r="B26" s="88"/>
      <c r="C26" s="37"/>
      <c r="D26" s="37"/>
      <c r="E26" s="37"/>
      <c r="F26" s="37"/>
      <c r="G26" s="36"/>
      <c r="I26" s="216"/>
      <c r="J26" s="217"/>
      <c r="N26" s="174"/>
      <c r="O26" s="174"/>
      <c r="P26" s="174"/>
    </row>
    <row r="27" spans="2:16" ht="17.25" customHeight="1" x14ac:dyDescent="0.2">
      <c r="B27" s="88" t="s">
        <v>124</v>
      </c>
      <c r="C27" s="37">
        <v>32188</v>
      </c>
      <c r="D27" s="37">
        <v>289647</v>
      </c>
      <c r="E27" s="37">
        <v>60529.73</v>
      </c>
      <c r="F27" s="37">
        <v>10572.5</v>
      </c>
      <c r="G27" s="36">
        <v>282083</v>
      </c>
      <c r="H27" s="36">
        <v>152698</v>
      </c>
      <c r="I27" s="216">
        <f>42774+4243.3</f>
        <v>47017.3</v>
      </c>
      <c r="J27" s="216">
        <f>138.5+15.1</f>
        <v>153.6</v>
      </c>
      <c r="N27" s="174"/>
      <c r="O27" s="174"/>
      <c r="P27" s="174"/>
    </row>
    <row r="28" spans="2:16" ht="17.25" customHeight="1" x14ac:dyDescent="0.2">
      <c r="B28" s="88" t="s">
        <v>125</v>
      </c>
      <c r="C28" s="37">
        <v>28276</v>
      </c>
      <c r="D28" s="37">
        <v>257305</v>
      </c>
      <c r="E28" s="37">
        <v>52888.12</v>
      </c>
      <c r="F28" s="37">
        <v>9461.92</v>
      </c>
      <c r="G28" s="36">
        <v>272177</v>
      </c>
      <c r="H28" s="36">
        <v>133878</v>
      </c>
      <c r="I28" s="216">
        <f>37163.6+3415</f>
        <v>40578.6</v>
      </c>
      <c r="J28" s="216">
        <f>127.4+12.7</f>
        <v>140.1</v>
      </c>
      <c r="N28" s="174"/>
      <c r="O28" s="174"/>
      <c r="P28" s="174"/>
    </row>
    <row r="29" spans="2:16" ht="17.25" customHeight="1" x14ac:dyDescent="0.2">
      <c r="B29" s="88" t="s">
        <v>126</v>
      </c>
      <c r="C29" s="37">
        <v>69956</v>
      </c>
      <c r="D29" s="37">
        <v>613203</v>
      </c>
      <c r="E29" s="37">
        <v>158550.62</v>
      </c>
      <c r="F29" s="37">
        <v>31642.93</v>
      </c>
      <c r="G29" s="36">
        <v>2258224</v>
      </c>
      <c r="H29" s="36">
        <v>1957327</v>
      </c>
      <c r="I29" s="216">
        <v>24196.400000000001</v>
      </c>
      <c r="J29" s="217">
        <v>49.3</v>
      </c>
      <c r="N29" s="174"/>
      <c r="O29" s="174"/>
      <c r="P29" s="174"/>
    </row>
    <row r="30" spans="2:16" ht="17.25" customHeight="1" x14ac:dyDescent="0.2">
      <c r="B30" s="88" t="s">
        <v>127</v>
      </c>
      <c r="C30" s="37">
        <v>37703</v>
      </c>
      <c r="D30" s="37">
        <v>369316</v>
      </c>
      <c r="E30" s="37">
        <v>76088.69</v>
      </c>
      <c r="F30" s="37">
        <v>15016.81</v>
      </c>
      <c r="G30" s="36">
        <v>391657</v>
      </c>
      <c r="H30" s="36">
        <v>185868</v>
      </c>
      <c r="I30" s="216">
        <f>12974.1+7734.6+2517.3+2381.7</f>
        <v>25607.7</v>
      </c>
      <c r="J30" s="216">
        <f>50.9+12.9+5.3+9.8</f>
        <v>78.899999999999991</v>
      </c>
      <c r="N30" s="174"/>
      <c r="O30" s="174"/>
      <c r="P30" s="174"/>
    </row>
    <row r="31" spans="2:16" ht="17.25" customHeight="1" x14ac:dyDescent="0.2">
      <c r="B31" s="88"/>
      <c r="C31" s="37"/>
      <c r="D31" s="37"/>
      <c r="E31" s="37"/>
      <c r="F31" s="37"/>
      <c r="G31" s="36"/>
      <c r="I31" s="216"/>
      <c r="J31" s="217"/>
      <c r="N31" s="174"/>
      <c r="O31" s="174"/>
      <c r="P31" s="174"/>
    </row>
    <row r="32" spans="2:16" ht="17.25" customHeight="1" x14ac:dyDescent="0.2">
      <c r="B32" s="88" t="s">
        <v>128</v>
      </c>
      <c r="C32" s="37">
        <v>18718</v>
      </c>
      <c r="D32" s="37">
        <v>119761</v>
      </c>
      <c r="E32" s="37">
        <v>22849.18</v>
      </c>
      <c r="F32" s="37">
        <v>3445.08</v>
      </c>
      <c r="G32" s="36">
        <v>84600</v>
      </c>
      <c r="H32" s="36">
        <v>46273</v>
      </c>
      <c r="I32" s="216">
        <f>30626.1+6924.5</f>
        <v>37550.6</v>
      </c>
      <c r="J32" s="216">
        <f>379.5+61.2</f>
        <v>440.7</v>
      </c>
      <c r="N32" s="174"/>
      <c r="O32" s="174"/>
      <c r="P32" s="174"/>
    </row>
    <row r="33" spans="2:16" ht="17.25" customHeight="1" x14ac:dyDescent="0.2">
      <c r="B33" s="88" t="s">
        <v>129</v>
      </c>
      <c r="C33" s="37">
        <v>8543</v>
      </c>
      <c r="D33" s="37">
        <v>51284</v>
      </c>
      <c r="E33" s="37">
        <v>10590.97</v>
      </c>
      <c r="F33" s="37">
        <v>1255.06</v>
      </c>
      <c r="G33" s="36">
        <v>51710</v>
      </c>
      <c r="H33" s="36">
        <v>31600</v>
      </c>
      <c r="I33" s="216">
        <v>13891.3</v>
      </c>
      <c r="J33" s="217">
        <v>133.19999999999999</v>
      </c>
      <c r="N33" s="174"/>
      <c r="O33" s="174"/>
      <c r="P33" s="174"/>
    </row>
    <row r="34" spans="2:16" ht="17.25" customHeight="1" x14ac:dyDescent="0.2">
      <c r="B34" s="88" t="s">
        <v>130</v>
      </c>
      <c r="C34" s="37">
        <v>8777</v>
      </c>
      <c r="D34" s="37">
        <v>57576</v>
      </c>
      <c r="E34" s="37">
        <v>11746.16</v>
      </c>
      <c r="F34" s="37">
        <v>1678.7</v>
      </c>
      <c r="G34" s="36">
        <v>46585</v>
      </c>
      <c r="H34" s="36">
        <v>27519</v>
      </c>
      <c r="I34" s="216">
        <v>13074.5</v>
      </c>
      <c r="J34" s="217">
        <v>67</v>
      </c>
      <c r="N34" s="174"/>
      <c r="O34" s="174"/>
      <c r="P34" s="174"/>
    </row>
    <row r="35" spans="2:16" ht="17.25" customHeight="1" x14ac:dyDescent="0.2">
      <c r="B35" s="88" t="s">
        <v>131</v>
      </c>
      <c r="C35" s="37">
        <v>6501</v>
      </c>
      <c r="D35" s="37">
        <v>40506</v>
      </c>
      <c r="E35" s="37">
        <v>7297.32</v>
      </c>
      <c r="F35" s="37">
        <v>754.71</v>
      </c>
      <c r="G35" s="36">
        <v>30567</v>
      </c>
      <c r="H35" s="36">
        <v>16961</v>
      </c>
      <c r="I35" s="216">
        <v>10890.3</v>
      </c>
      <c r="J35" s="217">
        <v>119.9</v>
      </c>
      <c r="N35" s="174"/>
      <c r="O35" s="215"/>
      <c r="P35" s="174"/>
    </row>
    <row r="36" spans="2:16" ht="17.25" customHeight="1" x14ac:dyDescent="0.2">
      <c r="B36" s="88"/>
      <c r="C36" s="37"/>
      <c r="D36" s="37"/>
      <c r="E36" s="37"/>
      <c r="F36" s="37"/>
      <c r="G36" s="36"/>
      <c r="I36" s="216"/>
      <c r="J36" s="217"/>
      <c r="N36" s="174"/>
      <c r="O36" s="174"/>
      <c r="P36" s="174"/>
    </row>
    <row r="37" spans="2:16" ht="17.25" customHeight="1" x14ac:dyDescent="0.2">
      <c r="B37" s="88" t="s">
        <v>132</v>
      </c>
      <c r="C37" s="37">
        <v>6321</v>
      </c>
      <c r="D37" s="37">
        <v>40954</v>
      </c>
      <c r="E37" s="37">
        <v>7749.51</v>
      </c>
      <c r="F37" s="37">
        <v>913.42</v>
      </c>
      <c r="G37" s="36">
        <v>27484</v>
      </c>
      <c r="H37" s="36">
        <v>11316</v>
      </c>
      <c r="I37" s="216">
        <v>11219.8</v>
      </c>
      <c r="J37" s="217">
        <v>139.9</v>
      </c>
      <c r="N37" s="174"/>
      <c r="O37" s="174"/>
      <c r="P37" s="174"/>
    </row>
    <row r="38" spans="2:16" ht="17.25" customHeight="1" x14ac:dyDescent="0.2">
      <c r="B38" s="88" t="s">
        <v>133</v>
      </c>
      <c r="C38" s="37">
        <v>15427</v>
      </c>
      <c r="D38" s="37">
        <v>104953</v>
      </c>
      <c r="E38" s="37">
        <v>21494.79</v>
      </c>
      <c r="F38" s="37">
        <v>2253.0700000000002</v>
      </c>
      <c r="G38" s="36">
        <v>72387</v>
      </c>
      <c r="H38" s="36">
        <v>33562</v>
      </c>
      <c r="I38" s="216">
        <v>47985.599999999999</v>
      </c>
      <c r="J38" s="217">
        <v>316.5</v>
      </c>
      <c r="N38" s="174"/>
      <c r="O38" s="174"/>
      <c r="P38" s="174"/>
    </row>
    <row r="39" spans="2:16" ht="17.25" customHeight="1" x14ac:dyDescent="0.2">
      <c r="B39" s="88" t="s">
        <v>134</v>
      </c>
      <c r="C39" s="37">
        <v>14853</v>
      </c>
      <c r="D39" s="37">
        <v>98800</v>
      </c>
      <c r="E39" s="37">
        <v>19019.22</v>
      </c>
      <c r="F39" s="37">
        <v>2852.91</v>
      </c>
      <c r="G39" s="36">
        <v>72394</v>
      </c>
      <c r="H39" s="36">
        <v>40179</v>
      </c>
      <c r="I39" s="216">
        <v>30683.200000000001</v>
      </c>
      <c r="J39" s="217">
        <v>234.6</v>
      </c>
      <c r="N39" s="174"/>
      <c r="O39" s="174"/>
      <c r="P39" s="174"/>
    </row>
    <row r="40" spans="2:16" ht="17.25" customHeight="1" x14ac:dyDescent="0.2">
      <c r="B40" s="88" t="s">
        <v>135</v>
      </c>
      <c r="C40" s="37">
        <v>26768</v>
      </c>
      <c r="D40" s="37">
        <v>176737</v>
      </c>
      <c r="E40" s="37">
        <v>37224.81</v>
      </c>
      <c r="F40" s="37">
        <v>4251.01</v>
      </c>
      <c r="G40" s="36">
        <v>138851</v>
      </c>
      <c r="H40" s="36">
        <v>100310</v>
      </c>
      <c r="I40" s="216">
        <f>25142.2+3282.5+8497.2</f>
        <v>36921.9</v>
      </c>
      <c r="J40" s="216">
        <f>210.5+76+65.2</f>
        <v>351.7</v>
      </c>
      <c r="N40" s="174"/>
      <c r="O40" s="174"/>
      <c r="P40" s="174"/>
    </row>
    <row r="41" spans="2:16" ht="17.25" customHeight="1" x14ac:dyDescent="0.2">
      <c r="B41" s="88" t="s">
        <v>136</v>
      </c>
      <c r="C41" s="37">
        <v>39648</v>
      </c>
      <c r="D41" s="37">
        <v>326353</v>
      </c>
      <c r="E41" s="37">
        <v>73036.13</v>
      </c>
      <c r="F41" s="37">
        <v>14088.02</v>
      </c>
      <c r="G41" s="36">
        <v>355791</v>
      </c>
      <c r="H41" s="36">
        <v>172965</v>
      </c>
      <c r="I41" s="251">
        <f>43694.1+6439</f>
        <v>50133.1</v>
      </c>
      <c r="J41" s="251">
        <f>181.8+39.9</f>
        <v>221.70000000000002</v>
      </c>
      <c r="N41" s="174"/>
      <c r="O41" s="174"/>
      <c r="P41" s="174"/>
    </row>
    <row r="42" spans="2:16" ht="17.25" customHeight="1" x14ac:dyDescent="0.2">
      <c r="B42" s="88" t="s">
        <v>137</v>
      </c>
      <c r="C42" s="37">
        <v>12997</v>
      </c>
      <c r="D42" s="37">
        <v>88534</v>
      </c>
      <c r="E42" s="37">
        <v>17494.78</v>
      </c>
      <c r="F42" s="37">
        <v>2670.47</v>
      </c>
      <c r="G42" s="36">
        <v>76580</v>
      </c>
      <c r="H42" s="36">
        <v>33467</v>
      </c>
      <c r="I42" s="216">
        <v>25316.400000000001</v>
      </c>
      <c r="J42" s="217">
        <v>189.3</v>
      </c>
      <c r="N42" s="174"/>
      <c r="O42" s="174"/>
      <c r="P42" s="174"/>
    </row>
    <row r="43" spans="2:16" ht="17.25" customHeight="1" x14ac:dyDescent="0.2">
      <c r="B43" s="88"/>
      <c r="C43" s="37"/>
      <c r="D43" s="37"/>
      <c r="E43" s="37"/>
      <c r="F43" s="37"/>
      <c r="G43" s="36"/>
      <c r="I43" s="216"/>
      <c r="J43" s="217"/>
      <c r="N43" s="174"/>
      <c r="O43" s="174"/>
      <c r="P43" s="174"/>
    </row>
    <row r="44" spans="2:16" ht="17.25" customHeight="1" x14ac:dyDescent="0.2">
      <c r="B44" s="88" t="s">
        <v>138</v>
      </c>
      <c r="C44" s="37">
        <v>8150</v>
      </c>
      <c r="D44" s="37">
        <v>68033</v>
      </c>
      <c r="E44" s="37">
        <v>12673.2</v>
      </c>
      <c r="F44" s="37">
        <v>2739.54</v>
      </c>
      <c r="G44" s="36">
        <v>53060</v>
      </c>
      <c r="H44" s="36">
        <v>31238</v>
      </c>
      <c r="I44" s="216">
        <v>12488.8</v>
      </c>
      <c r="J44" s="217">
        <v>161.4</v>
      </c>
      <c r="N44" s="174"/>
      <c r="O44" s="174"/>
      <c r="P44" s="174"/>
    </row>
    <row r="45" spans="2:16" ht="17.25" customHeight="1" x14ac:dyDescent="0.2">
      <c r="B45" s="88" t="s">
        <v>139</v>
      </c>
      <c r="C45" s="37">
        <v>16846</v>
      </c>
      <c r="D45" s="37">
        <v>128144</v>
      </c>
      <c r="E45" s="37">
        <v>25536.82</v>
      </c>
      <c r="F45" s="37">
        <v>5024.87</v>
      </c>
      <c r="G45" s="36">
        <v>118489</v>
      </c>
      <c r="H45" s="36">
        <v>55885</v>
      </c>
      <c r="I45" s="251">
        <f>11923+3594.2</f>
        <v>15517.2</v>
      </c>
      <c r="J45" s="251">
        <f>55.1+14.3</f>
        <v>69.400000000000006</v>
      </c>
      <c r="N45" s="174"/>
      <c r="O45" s="174"/>
      <c r="P45" s="174"/>
    </row>
    <row r="46" spans="2:16" ht="17.25" customHeight="1" x14ac:dyDescent="0.2">
      <c r="B46" s="88" t="s">
        <v>140</v>
      </c>
      <c r="C46" s="37">
        <v>45560</v>
      </c>
      <c r="D46" s="37">
        <v>372792</v>
      </c>
      <c r="E46" s="37">
        <v>84014.35</v>
      </c>
      <c r="F46" s="37">
        <v>18170.54</v>
      </c>
      <c r="G46" s="36">
        <v>615544</v>
      </c>
      <c r="H46" s="36">
        <v>376983</v>
      </c>
      <c r="I46" s="251">
        <f>13605.8+3788.8+2070.3</f>
        <v>19464.899999999998</v>
      </c>
      <c r="J46" s="251">
        <f>114.8+4.7+13.2</f>
        <v>132.69999999999999</v>
      </c>
      <c r="N46" s="174"/>
      <c r="O46" s="174"/>
      <c r="P46" s="174"/>
    </row>
    <row r="47" spans="2:16" ht="17.25" customHeight="1" x14ac:dyDescent="0.2">
      <c r="B47" s="88" t="s">
        <v>141</v>
      </c>
      <c r="C47" s="37">
        <v>32220</v>
      </c>
      <c r="D47" s="37">
        <v>247285</v>
      </c>
      <c r="E47" s="37">
        <v>49572.77</v>
      </c>
      <c r="F47" s="37">
        <v>8835.0400000000009</v>
      </c>
      <c r="G47" s="36">
        <v>219770</v>
      </c>
      <c r="H47" s="36">
        <v>104895</v>
      </c>
      <c r="I47" s="216">
        <f>30474.3+5987.5</f>
        <v>36461.800000000003</v>
      </c>
      <c r="J47" s="216">
        <f>267.5+30.8</f>
        <v>298.3</v>
      </c>
      <c r="N47" s="174"/>
      <c r="O47" s="174"/>
      <c r="P47" s="174"/>
    </row>
    <row r="48" spans="2:16" ht="17.25" customHeight="1" x14ac:dyDescent="0.2">
      <c r="B48" s="88" t="s">
        <v>142</v>
      </c>
      <c r="C48" s="37">
        <v>7717</v>
      </c>
      <c r="D48" s="37">
        <v>56211</v>
      </c>
      <c r="E48" s="37">
        <v>10664.87</v>
      </c>
      <c r="F48" s="37">
        <v>2330.9</v>
      </c>
      <c r="G48" s="36">
        <v>63913</v>
      </c>
      <c r="H48" s="36">
        <v>25689</v>
      </c>
      <c r="I48" s="216">
        <v>12670.2</v>
      </c>
      <c r="J48" s="217">
        <v>18.2</v>
      </c>
      <c r="N48" s="174"/>
      <c r="O48" s="174"/>
      <c r="P48" s="174"/>
    </row>
    <row r="49" spans="2:16" ht="17.25" customHeight="1" x14ac:dyDescent="0.2">
      <c r="B49" s="88" t="s">
        <v>143</v>
      </c>
      <c r="C49" s="112">
        <v>8457</v>
      </c>
      <c r="D49" s="112">
        <v>47190</v>
      </c>
      <c r="E49" s="112">
        <v>8649</v>
      </c>
      <c r="F49" s="37">
        <v>1242.28</v>
      </c>
      <c r="G49" s="36">
        <v>39711</v>
      </c>
      <c r="H49" s="36">
        <v>16048</v>
      </c>
      <c r="I49" s="216">
        <v>13602.6</v>
      </c>
      <c r="J49" s="217">
        <v>59.6</v>
      </c>
      <c r="N49" s="174"/>
      <c r="O49" s="174"/>
      <c r="P49" s="174"/>
    </row>
    <row r="50" spans="2:16" ht="17.25" customHeight="1" x14ac:dyDescent="0.2">
      <c r="B50" s="88"/>
      <c r="C50" s="112"/>
      <c r="D50" s="112"/>
      <c r="E50" s="112"/>
      <c r="F50" s="37"/>
      <c r="G50" s="36"/>
      <c r="I50" s="216"/>
      <c r="J50" s="250"/>
      <c r="N50" s="174"/>
      <c r="O50" s="174"/>
      <c r="P50" s="174"/>
    </row>
    <row r="51" spans="2:16" ht="17.25" customHeight="1" x14ac:dyDescent="0.2">
      <c r="B51" s="88" t="s">
        <v>144</v>
      </c>
      <c r="C51" s="37">
        <v>4392</v>
      </c>
      <c r="D51" s="37">
        <v>28140</v>
      </c>
      <c r="E51" s="37">
        <v>5437.8</v>
      </c>
      <c r="F51" s="37">
        <v>587.69000000000005</v>
      </c>
      <c r="G51" s="36">
        <v>22532</v>
      </c>
      <c r="H51" s="36">
        <v>12882</v>
      </c>
      <c r="I51" s="216">
        <v>8844.6</v>
      </c>
      <c r="J51" s="217">
        <v>51.8</v>
      </c>
      <c r="N51" s="174"/>
      <c r="O51" s="174"/>
      <c r="P51" s="174"/>
    </row>
    <row r="52" spans="2:16" ht="17.25" customHeight="1" x14ac:dyDescent="0.2">
      <c r="B52" s="88" t="s">
        <v>145</v>
      </c>
      <c r="C52" s="37">
        <v>6621</v>
      </c>
      <c r="D52" s="37">
        <v>36657</v>
      </c>
      <c r="E52" s="37">
        <v>6690.36</v>
      </c>
      <c r="F52" s="37">
        <v>549.29999999999995</v>
      </c>
      <c r="G52" s="36">
        <v>23026</v>
      </c>
      <c r="H52" s="36">
        <v>11615</v>
      </c>
      <c r="I52" s="216">
        <v>18249.900000000001</v>
      </c>
      <c r="J52" s="217">
        <v>128</v>
      </c>
      <c r="N52" s="174"/>
      <c r="O52" s="174"/>
      <c r="P52" s="174"/>
    </row>
    <row r="53" spans="2:16" ht="17.25" customHeight="1" x14ac:dyDescent="0.2">
      <c r="B53" s="88" t="s">
        <v>146</v>
      </c>
      <c r="C53" s="37">
        <v>12641</v>
      </c>
      <c r="D53" s="37">
        <v>93683</v>
      </c>
      <c r="E53" s="37">
        <v>18685.03</v>
      </c>
      <c r="F53" s="37">
        <v>2849.28</v>
      </c>
      <c r="G53" s="36">
        <v>76872</v>
      </c>
      <c r="H53" s="36">
        <v>44563</v>
      </c>
      <c r="I53" s="216">
        <f>25641.3+6569.1</f>
        <v>32210.400000000001</v>
      </c>
      <c r="J53" s="216">
        <f>276.8+26.4</f>
        <v>303.2</v>
      </c>
      <c r="N53" s="174"/>
      <c r="O53" s="174"/>
      <c r="P53" s="174"/>
    </row>
    <row r="54" spans="2:16" ht="17.25" customHeight="1" x14ac:dyDescent="0.2">
      <c r="B54" s="88" t="s">
        <v>147</v>
      </c>
      <c r="C54" s="37">
        <v>19172</v>
      </c>
      <c r="D54" s="37">
        <v>141001</v>
      </c>
      <c r="E54" s="37">
        <v>28089.65</v>
      </c>
      <c r="F54" s="37">
        <v>4408.78</v>
      </c>
      <c r="G54" s="36">
        <v>122718</v>
      </c>
      <c r="H54" s="36">
        <v>86678</v>
      </c>
      <c r="I54" s="251">
        <f>24628.1+4426.5</f>
        <v>29054.6</v>
      </c>
      <c r="J54" s="251">
        <f>309.9+59.4</f>
        <v>369.29999999999995</v>
      </c>
      <c r="N54" s="174"/>
      <c r="O54" s="174"/>
      <c r="P54" s="174"/>
    </row>
    <row r="55" spans="2:16" ht="17.25" customHeight="1" x14ac:dyDescent="0.2">
      <c r="B55" s="88" t="s">
        <v>148</v>
      </c>
      <c r="C55" s="37">
        <v>10824</v>
      </c>
      <c r="D55" s="37">
        <v>67486</v>
      </c>
      <c r="E55" s="37">
        <v>12855.27</v>
      </c>
      <c r="F55" s="37">
        <v>1651.27</v>
      </c>
      <c r="G55" s="36">
        <v>58847</v>
      </c>
      <c r="H55" s="36">
        <v>31249</v>
      </c>
      <c r="I55" s="216">
        <v>16602.900000000001</v>
      </c>
      <c r="J55" s="217">
        <v>257</v>
      </c>
      <c r="N55" s="174"/>
      <c r="O55" s="174"/>
      <c r="P55" s="174"/>
    </row>
    <row r="56" spans="2:16" ht="17.25" customHeight="1" x14ac:dyDescent="0.2">
      <c r="B56" s="88"/>
      <c r="C56" s="37"/>
      <c r="D56" s="37"/>
      <c r="E56" s="37"/>
      <c r="F56" s="37"/>
      <c r="G56" s="36"/>
      <c r="I56" s="216"/>
      <c r="J56" s="217"/>
      <c r="N56" s="174"/>
      <c r="O56" s="174"/>
      <c r="P56" s="174"/>
    </row>
    <row r="57" spans="2:16" ht="17.25" customHeight="1" x14ac:dyDescent="0.2">
      <c r="B57" s="88" t="s">
        <v>149</v>
      </c>
      <c r="C57" s="37">
        <v>5853</v>
      </c>
      <c r="D57" s="37">
        <v>33443</v>
      </c>
      <c r="E57" s="37">
        <v>6204.77</v>
      </c>
      <c r="F57" s="37">
        <v>747.93</v>
      </c>
      <c r="G57" s="36">
        <v>44174</v>
      </c>
      <c r="H57" s="36">
        <v>18593</v>
      </c>
      <c r="I57" s="216">
        <v>15155.3</v>
      </c>
      <c r="J57" s="217">
        <v>105.2</v>
      </c>
      <c r="N57" s="174"/>
      <c r="O57" s="174"/>
      <c r="P57" s="174"/>
    </row>
    <row r="58" spans="2:16" ht="17.25" customHeight="1" x14ac:dyDescent="0.2">
      <c r="B58" s="88" t="s">
        <v>150</v>
      </c>
      <c r="C58" s="37">
        <v>6962</v>
      </c>
      <c r="D58" s="37">
        <v>48123</v>
      </c>
      <c r="E58" s="37">
        <v>10028.14</v>
      </c>
      <c r="F58" s="37">
        <v>1553.62</v>
      </c>
      <c r="G58" s="36">
        <v>51951</v>
      </c>
      <c r="H58" s="36">
        <v>25827</v>
      </c>
      <c r="I58" s="216">
        <v>10283.1</v>
      </c>
      <c r="J58" s="217">
        <v>88</v>
      </c>
      <c r="N58" s="174"/>
      <c r="O58" s="174"/>
      <c r="P58" s="174"/>
    </row>
    <row r="59" spans="2:16" ht="17.25" customHeight="1" x14ac:dyDescent="0.2">
      <c r="B59" s="88" t="s">
        <v>151</v>
      </c>
      <c r="C59" s="37">
        <v>9988</v>
      </c>
      <c r="D59" s="37">
        <v>65266</v>
      </c>
      <c r="E59" s="37">
        <v>12086.67</v>
      </c>
      <c r="F59" s="37">
        <v>2096.06</v>
      </c>
      <c r="G59" s="36">
        <v>68814</v>
      </c>
      <c r="H59" s="36">
        <v>54025</v>
      </c>
      <c r="I59" s="216">
        <v>18273.2</v>
      </c>
      <c r="J59" s="217">
        <v>185.6</v>
      </c>
      <c r="N59" s="174"/>
      <c r="O59" s="174"/>
      <c r="P59" s="174"/>
    </row>
    <row r="60" spans="2:16" ht="17.25" customHeight="1" x14ac:dyDescent="0.2">
      <c r="B60" s="88" t="s">
        <v>152</v>
      </c>
      <c r="C60" s="37">
        <v>6509</v>
      </c>
      <c r="D60" s="37">
        <v>38427</v>
      </c>
      <c r="E60" s="37">
        <v>6738.39</v>
      </c>
      <c r="F60" s="37">
        <v>719.71</v>
      </c>
      <c r="G60" s="36">
        <v>25905</v>
      </c>
      <c r="H60" s="36">
        <v>15153</v>
      </c>
      <c r="I60" s="216">
        <v>14044.8</v>
      </c>
      <c r="J60" s="217">
        <v>97.6</v>
      </c>
      <c r="N60" s="215"/>
      <c r="O60" s="174"/>
      <c r="P60" s="174"/>
    </row>
    <row r="61" spans="2:16" ht="17.25" customHeight="1" x14ac:dyDescent="0.2">
      <c r="B61" s="88"/>
      <c r="C61" s="37"/>
      <c r="D61" s="37"/>
      <c r="E61" s="37"/>
      <c r="F61" s="37"/>
      <c r="G61" s="36"/>
      <c r="I61" s="250"/>
      <c r="J61" s="217"/>
      <c r="N61" s="174"/>
      <c r="O61" s="174"/>
      <c r="P61" s="174"/>
    </row>
    <row r="62" spans="2:16" ht="17.25" customHeight="1" x14ac:dyDescent="0.2">
      <c r="B62" s="88" t="s">
        <v>153</v>
      </c>
      <c r="C62" s="37">
        <v>31164</v>
      </c>
      <c r="D62" s="37">
        <v>232690</v>
      </c>
      <c r="E62" s="37">
        <v>47607.81</v>
      </c>
      <c r="F62" s="37">
        <v>6966.1</v>
      </c>
      <c r="G62" s="36">
        <v>213976</v>
      </c>
      <c r="H62" s="36">
        <v>174282</v>
      </c>
      <c r="I62" s="251">
        <f>29320.4+4284.3+3943.9</f>
        <v>37548.600000000006</v>
      </c>
      <c r="J62" s="251">
        <f>130.3+49+2.4</f>
        <v>181.70000000000002</v>
      </c>
      <c r="N62" s="174"/>
      <c r="O62" s="174"/>
      <c r="P62" s="174"/>
    </row>
    <row r="63" spans="2:16" ht="17.25" customHeight="1" x14ac:dyDescent="0.2">
      <c r="B63" s="88" t="s">
        <v>154</v>
      </c>
      <c r="C63" s="37">
        <v>6613</v>
      </c>
      <c r="D63" s="37">
        <v>40448</v>
      </c>
      <c r="E63" s="37">
        <v>7090.37</v>
      </c>
      <c r="F63" s="37">
        <v>661.11</v>
      </c>
      <c r="G63" s="36">
        <v>23500</v>
      </c>
      <c r="H63" s="36">
        <v>12680</v>
      </c>
      <c r="I63" s="216">
        <v>10929.9</v>
      </c>
      <c r="J63" s="217">
        <v>77.8</v>
      </c>
      <c r="N63" s="174"/>
      <c r="O63" s="174"/>
      <c r="P63" s="174"/>
    </row>
    <row r="64" spans="2:16" ht="17.25" customHeight="1" x14ac:dyDescent="0.2">
      <c r="B64" s="88" t="s">
        <v>155</v>
      </c>
      <c r="C64" s="37">
        <v>11329</v>
      </c>
      <c r="D64" s="37">
        <v>68334</v>
      </c>
      <c r="E64" s="37">
        <v>13428.58</v>
      </c>
      <c r="F64" s="37">
        <v>1139.73</v>
      </c>
      <c r="G64" s="36">
        <v>48388</v>
      </c>
      <c r="H64" s="36">
        <v>26678</v>
      </c>
      <c r="I64" s="216">
        <v>18022.099999999999</v>
      </c>
      <c r="J64" s="217">
        <v>46.2</v>
      </c>
      <c r="N64" s="174"/>
      <c r="O64" s="174"/>
      <c r="P64" s="174"/>
    </row>
    <row r="65" spans="1:16" ht="17.25" customHeight="1" x14ac:dyDescent="0.2">
      <c r="B65" s="88" t="s">
        <v>156</v>
      </c>
      <c r="C65" s="37">
        <v>12908</v>
      </c>
      <c r="D65" s="37">
        <v>84868</v>
      </c>
      <c r="E65" s="37">
        <v>16174.77</v>
      </c>
      <c r="F65" s="37">
        <v>1650.25</v>
      </c>
      <c r="G65" s="36">
        <v>57202</v>
      </c>
      <c r="H65" s="36">
        <v>35732</v>
      </c>
      <c r="I65" s="216">
        <f>22147.4+3793.3</f>
        <v>25940.7</v>
      </c>
      <c r="J65" s="217">
        <f>111.9+23.6</f>
        <v>135.5</v>
      </c>
      <c r="N65" s="174"/>
      <c r="O65" s="215"/>
      <c r="P65" s="174"/>
    </row>
    <row r="66" spans="1:16" ht="17.25" customHeight="1" x14ac:dyDescent="0.2">
      <c r="B66" s="88"/>
      <c r="C66" s="37"/>
      <c r="D66" s="37"/>
      <c r="E66" s="37"/>
      <c r="F66" s="37"/>
      <c r="G66" s="36"/>
      <c r="H66" s="36"/>
      <c r="I66" s="216"/>
      <c r="J66" s="217"/>
      <c r="N66" s="174"/>
      <c r="O66" s="174"/>
      <c r="P66" s="174"/>
    </row>
    <row r="67" spans="1:16" ht="17.25" customHeight="1" x14ac:dyDescent="0.2">
      <c r="B67" s="88" t="s">
        <v>157</v>
      </c>
      <c r="C67" s="37">
        <v>8915</v>
      </c>
      <c r="D67" s="37">
        <v>58256</v>
      </c>
      <c r="E67" s="37">
        <v>10849.89</v>
      </c>
      <c r="F67" s="37">
        <v>1142.26</v>
      </c>
      <c r="G67" s="36">
        <v>36365</v>
      </c>
      <c r="H67" s="36">
        <v>23519</v>
      </c>
      <c r="I67" s="216">
        <v>18348.900000000001</v>
      </c>
      <c r="J67" s="217">
        <v>155.9</v>
      </c>
      <c r="N67" s="174"/>
      <c r="O67" s="174"/>
      <c r="P67" s="174"/>
    </row>
    <row r="68" spans="1:16" ht="17.25" customHeight="1" x14ac:dyDescent="0.2">
      <c r="B68" s="88" t="s">
        <v>158</v>
      </c>
      <c r="C68" s="37">
        <v>8714</v>
      </c>
      <c r="D68" s="37">
        <v>56320</v>
      </c>
      <c r="E68" s="37">
        <v>10675.15</v>
      </c>
      <c r="F68" s="37">
        <v>805.37</v>
      </c>
      <c r="G68" s="36">
        <v>29908</v>
      </c>
      <c r="H68" s="36">
        <v>23315</v>
      </c>
      <c r="I68" s="216">
        <v>20147.5</v>
      </c>
      <c r="J68" s="217">
        <v>194.8</v>
      </c>
      <c r="N68" s="174"/>
      <c r="O68" s="174"/>
      <c r="P68" s="174"/>
    </row>
    <row r="69" spans="1:16" ht="17.25" customHeight="1" x14ac:dyDescent="0.2">
      <c r="B69" s="88" t="s">
        <v>159</v>
      </c>
      <c r="C69" s="37">
        <v>13388</v>
      </c>
      <c r="D69" s="37">
        <v>80859</v>
      </c>
      <c r="E69" s="37">
        <v>14606.03</v>
      </c>
      <c r="F69" s="37">
        <v>1588.26</v>
      </c>
      <c r="G69" s="36">
        <v>43225</v>
      </c>
      <c r="H69" s="36">
        <v>33646</v>
      </c>
      <c r="I69" s="216">
        <v>27214.400000000001</v>
      </c>
      <c r="J69" s="217">
        <v>105.1</v>
      </c>
      <c r="N69" s="174"/>
      <c r="O69" s="174"/>
      <c r="P69" s="174"/>
    </row>
    <row r="70" spans="1:16" ht="17.25" customHeight="1" x14ac:dyDescent="0.2">
      <c r="B70" s="88" t="s">
        <v>160</v>
      </c>
      <c r="C70" s="37">
        <v>9166</v>
      </c>
      <c r="D70" s="37">
        <v>59983</v>
      </c>
      <c r="E70" s="37">
        <v>10416.950000000001</v>
      </c>
      <c r="F70" s="37">
        <v>1782.58</v>
      </c>
      <c r="G70" s="36">
        <v>44034</v>
      </c>
      <c r="H70" s="36">
        <v>33140</v>
      </c>
      <c r="I70" s="216">
        <v>8113.1</v>
      </c>
      <c r="J70" s="217">
        <v>57.3</v>
      </c>
    </row>
    <row r="71" spans="1:16" ht="17.25" customHeight="1" x14ac:dyDescent="0.2">
      <c r="B71" s="148"/>
      <c r="C71" s="35"/>
      <c r="D71" s="35"/>
      <c r="E71" s="35"/>
      <c r="F71" s="37"/>
      <c r="G71" s="36"/>
      <c r="H71" s="36"/>
      <c r="I71" s="219"/>
      <c r="J71" s="220"/>
    </row>
    <row r="72" spans="1:16" ht="17.25" customHeight="1" x14ac:dyDescent="0.2">
      <c r="B72" s="349" t="s">
        <v>227</v>
      </c>
      <c r="C72" s="389" t="s">
        <v>278</v>
      </c>
      <c r="D72" s="390"/>
      <c r="E72" s="398"/>
      <c r="F72" s="117" t="s">
        <v>32</v>
      </c>
      <c r="G72" s="351" t="s">
        <v>184</v>
      </c>
      <c r="H72" s="349"/>
      <c r="I72" s="394" t="s">
        <v>44</v>
      </c>
      <c r="J72" s="395"/>
    </row>
    <row r="73" spans="1:16" ht="17.25" customHeight="1" thickBot="1" x14ac:dyDescent="0.25">
      <c r="B73" s="350"/>
      <c r="C73" s="391"/>
      <c r="D73" s="392"/>
      <c r="E73" s="399"/>
      <c r="F73" s="118" t="s">
        <v>243</v>
      </c>
      <c r="G73" s="353"/>
      <c r="H73" s="350"/>
      <c r="I73" s="396" t="s">
        <v>45</v>
      </c>
      <c r="J73" s="397"/>
    </row>
    <row r="74" spans="1:16" ht="17.25" customHeight="1" x14ac:dyDescent="0.15">
      <c r="A74" s="19"/>
      <c r="I74" s="252"/>
      <c r="J74" s="253"/>
    </row>
  </sheetData>
  <mergeCells count="10">
    <mergeCell ref="B6:J6"/>
    <mergeCell ref="I11:J11"/>
    <mergeCell ref="I72:J72"/>
    <mergeCell ref="I73:J73"/>
    <mergeCell ref="G11:H11"/>
    <mergeCell ref="G72:H73"/>
    <mergeCell ref="C11:E11"/>
    <mergeCell ref="B72:B73"/>
    <mergeCell ref="C72:E73"/>
    <mergeCell ref="G9:H9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5"/>
  <sheetViews>
    <sheetView view="pageBreakPreview" zoomScale="75" zoomScaleNormal="75" zoomScaleSheetLayoutView="75" workbookViewId="0">
      <selection activeCell="F59" sqref="F59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8" width="15.625" style="169" customWidth="1"/>
    <col min="9" max="9" width="15.625" style="197" customWidth="1"/>
    <col min="10" max="10" width="15.625" style="207" customWidth="1"/>
    <col min="11" max="11" width="19.625" customWidth="1"/>
    <col min="13" max="13" width="16.125" bestFit="1" customWidth="1"/>
  </cols>
  <sheetData>
    <row r="2" spans="2:16" ht="17.25" customHeight="1" x14ac:dyDescent="0.15">
      <c r="B2" s="227"/>
      <c r="I2" s="185"/>
      <c r="J2" s="202"/>
      <c r="K2" s="44"/>
    </row>
    <row r="4" spans="2:16" ht="17.25" customHeight="1" x14ac:dyDescent="0.15">
      <c r="I4" s="185"/>
      <c r="J4" s="202"/>
    </row>
    <row r="6" spans="2:16" ht="24" customHeight="1" x14ac:dyDescent="0.25">
      <c r="B6" s="355" t="s">
        <v>89</v>
      </c>
      <c r="C6" s="355"/>
      <c r="D6" s="355"/>
      <c r="E6" s="355"/>
      <c r="F6" s="355"/>
      <c r="G6" s="355"/>
      <c r="H6" s="355"/>
      <c r="I6" s="355"/>
      <c r="J6" s="355"/>
    </row>
    <row r="7" spans="2:16" ht="17.25" customHeight="1" thickBot="1" x14ac:dyDescent="0.2">
      <c r="B7" s="234"/>
      <c r="C7" s="168"/>
      <c r="D7" s="168"/>
      <c r="E7" s="168"/>
      <c r="F7" s="168"/>
      <c r="G7" s="168"/>
      <c r="H7" s="168"/>
      <c r="I7" s="168"/>
      <c r="J7" s="194"/>
    </row>
    <row r="8" spans="2:16" ht="17.25" customHeight="1" x14ac:dyDescent="0.2">
      <c r="B8" s="229"/>
      <c r="C8" s="386" t="s">
        <v>212</v>
      </c>
      <c r="D8" s="408"/>
      <c r="E8" s="387"/>
      <c r="F8" s="131"/>
      <c r="G8" s="386" t="s">
        <v>202</v>
      </c>
      <c r="H8" s="387"/>
      <c r="I8" s="131"/>
      <c r="J8" s="306"/>
    </row>
    <row r="9" spans="2:16" ht="17.25" customHeight="1" x14ac:dyDescent="0.2">
      <c r="B9" s="230"/>
      <c r="C9" s="104"/>
      <c r="D9" s="131"/>
      <c r="E9" s="303"/>
      <c r="F9" s="171" t="s">
        <v>168</v>
      </c>
      <c r="G9" s="171" t="s">
        <v>176</v>
      </c>
      <c r="H9" s="131"/>
      <c r="I9" s="171" t="s">
        <v>194</v>
      </c>
      <c r="J9" s="307" t="s">
        <v>204</v>
      </c>
    </row>
    <row r="10" spans="2:16" ht="17.25" customHeight="1" x14ac:dyDescent="0.2">
      <c r="B10" s="231"/>
      <c r="C10" s="304" t="s">
        <v>90</v>
      </c>
      <c r="D10" s="297" t="s">
        <v>91</v>
      </c>
      <c r="E10" s="305" t="s">
        <v>96</v>
      </c>
      <c r="F10" s="297" t="s">
        <v>169</v>
      </c>
      <c r="G10" s="297" t="s">
        <v>0</v>
      </c>
      <c r="H10" s="297" t="s">
        <v>67</v>
      </c>
      <c r="I10" s="297" t="s">
        <v>68</v>
      </c>
      <c r="J10" s="308" t="s">
        <v>205</v>
      </c>
      <c r="M10" s="291"/>
    </row>
    <row r="11" spans="2:16" ht="17.25" customHeight="1" x14ac:dyDescent="0.2">
      <c r="B11" s="164" t="s">
        <v>109</v>
      </c>
      <c r="C11" s="332" t="s">
        <v>284</v>
      </c>
      <c r="D11" s="366"/>
      <c r="E11" s="367"/>
      <c r="F11" s="296" t="s">
        <v>286</v>
      </c>
      <c r="G11" s="296" t="s">
        <v>288</v>
      </c>
      <c r="H11" s="173" t="s">
        <v>289</v>
      </c>
      <c r="I11" s="297" t="s">
        <v>290</v>
      </c>
      <c r="J11" s="308" t="s">
        <v>291</v>
      </c>
    </row>
    <row r="12" spans="2:16" ht="17.25" customHeight="1" x14ac:dyDescent="0.2">
      <c r="B12" s="223"/>
      <c r="C12" s="110" t="s">
        <v>111</v>
      </c>
      <c r="D12" s="110" t="s">
        <v>111</v>
      </c>
      <c r="E12" s="110" t="s">
        <v>111</v>
      </c>
      <c r="F12" s="110" t="s">
        <v>65</v>
      </c>
      <c r="G12" s="110" t="s">
        <v>65</v>
      </c>
      <c r="H12" s="104"/>
      <c r="I12" s="110" t="s">
        <v>64</v>
      </c>
      <c r="J12" s="203" t="s">
        <v>111</v>
      </c>
    </row>
    <row r="13" spans="2:16" ht="17.25" customHeight="1" x14ac:dyDescent="0.2">
      <c r="B13" s="165" t="s">
        <v>112</v>
      </c>
      <c r="C13" s="76">
        <v>70.099999999999994</v>
      </c>
      <c r="D13" s="76">
        <v>57.6</v>
      </c>
      <c r="E13" s="76">
        <v>57.9</v>
      </c>
      <c r="F13" s="135">
        <v>572361.24</v>
      </c>
      <c r="G13" s="135">
        <v>502154.43111</v>
      </c>
      <c r="H13" s="199">
        <v>0.47338000000000002</v>
      </c>
      <c r="I13" s="34">
        <v>194425</v>
      </c>
      <c r="J13" s="204">
        <v>77</v>
      </c>
      <c r="K13" s="174"/>
      <c r="L13" s="289"/>
      <c r="M13" s="289"/>
      <c r="O13" s="293"/>
      <c r="P13" s="292"/>
    </row>
    <row r="14" spans="2:16" ht="17.25" customHeight="1" x14ac:dyDescent="0.2">
      <c r="B14" s="88"/>
      <c r="C14" s="76"/>
      <c r="D14" s="76"/>
      <c r="E14" s="76"/>
      <c r="F14" s="135"/>
      <c r="G14" s="135"/>
      <c r="H14" s="199"/>
      <c r="I14" s="34"/>
      <c r="J14" s="204"/>
      <c r="K14" s="174"/>
      <c r="L14" s="289"/>
      <c r="M14" s="289"/>
      <c r="O14" s="80"/>
      <c r="P14" s="80"/>
    </row>
    <row r="15" spans="2:16" ht="17.25" customHeight="1" x14ac:dyDescent="0.2">
      <c r="B15" s="88" t="s">
        <v>113</v>
      </c>
      <c r="C15" s="76">
        <f>(6217.6+90.4)*100/(6569.2+152.3)</f>
        <v>93.848099382578297</v>
      </c>
      <c r="D15" s="76">
        <f>(10427.1+197.6)*100/(11518.2+288.7)</f>
        <v>89.987210868221112</v>
      </c>
      <c r="E15" s="76">
        <v>67</v>
      </c>
      <c r="F15" s="34">
        <v>13495.54</v>
      </c>
      <c r="G15" s="34">
        <v>23908.781559999999</v>
      </c>
      <c r="H15" s="199">
        <v>0.39798</v>
      </c>
      <c r="I15" s="34">
        <v>311485</v>
      </c>
      <c r="J15" s="204">
        <v>90.4</v>
      </c>
      <c r="K15" s="174"/>
      <c r="L15" s="289"/>
      <c r="M15" s="289"/>
      <c r="O15" s="80"/>
      <c r="P15" s="80"/>
    </row>
    <row r="16" spans="2:16" ht="17.25" customHeight="1" x14ac:dyDescent="0.2">
      <c r="B16" s="88" t="s">
        <v>114</v>
      </c>
      <c r="C16" s="76">
        <v>76.900000000000006</v>
      </c>
      <c r="D16" s="76">
        <v>63.8</v>
      </c>
      <c r="E16" s="76">
        <v>58.3</v>
      </c>
      <c r="F16" s="34">
        <v>2388.2399999999998</v>
      </c>
      <c r="G16" s="34">
        <v>6876.6374999999998</v>
      </c>
      <c r="H16" s="199">
        <v>0.31666</v>
      </c>
      <c r="I16" s="34">
        <v>311195</v>
      </c>
      <c r="J16" s="204">
        <v>57.8</v>
      </c>
      <c r="K16" s="174"/>
      <c r="L16" s="289"/>
      <c r="M16" s="289"/>
      <c r="O16" s="80"/>
      <c r="P16" s="80"/>
    </row>
    <row r="17" spans="2:16" ht="17.25" customHeight="1" x14ac:dyDescent="0.2">
      <c r="B17" s="88" t="s">
        <v>116</v>
      </c>
      <c r="C17" s="76">
        <v>84.6</v>
      </c>
      <c r="D17" s="76">
        <v>71.5</v>
      </c>
      <c r="E17" s="76">
        <v>58.8</v>
      </c>
      <c r="F17" s="34">
        <v>2335.5100000000002</v>
      </c>
      <c r="G17" s="34">
        <v>9751.0888500000001</v>
      </c>
      <c r="H17" s="199">
        <v>0.31846000000000002</v>
      </c>
      <c r="I17" s="34">
        <v>628397</v>
      </c>
      <c r="J17" s="264">
        <v>56.3</v>
      </c>
      <c r="K17" s="174"/>
      <c r="L17" s="289"/>
      <c r="M17" s="289"/>
      <c r="O17" s="80"/>
      <c r="P17" s="80"/>
    </row>
    <row r="18" spans="2:16" ht="17.25" customHeight="1" x14ac:dyDescent="0.2">
      <c r="B18" s="88" t="s">
        <v>117</v>
      </c>
      <c r="C18" s="76">
        <f>(732.7+69.7)*100/(1060+150.9)</f>
        <v>66.264761747460568</v>
      </c>
      <c r="D18" s="76">
        <f>(1519.2+141.4)*100/(2079.5+213.3)</f>
        <v>72.426727145847863</v>
      </c>
      <c r="E18" s="76">
        <v>67.400000000000006</v>
      </c>
      <c r="F18" s="34">
        <v>7138.66</v>
      </c>
      <c r="G18" s="34">
        <v>12941.860720000001</v>
      </c>
      <c r="H18" s="199">
        <v>0.55891999999999997</v>
      </c>
      <c r="I18" s="34">
        <v>499339</v>
      </c>
      <c r="J18" s="208">
        <v>79.3</v>
      </c>
      <c r="K18" s="174"/>
      <c r="L18" s="289"/>
      <c r="M18" s="289"/>
      <c r="O18" s="80"/>
      <c r="P18" s="80"/>
    </row>
    <row r="19" spans="2:16" ht="17.25" customHeight="1" x14ac:dyDescent="0.2">
      <c r="B19" s="88" t="s">
        <v>118</v>
      </c>
      <c r="C19" s="76">
        <v>80.3</v>
      </c>
      <c r="D19" s="76">
        <v>71</v>
      </c>
      <c r="E19" s="76">
        <v>66.3</v>
      </c>
      <c r="F19" s="34">
        <v>1624.95</v>
      </c>
      <c r="G19" s="34">
        <v>6243.2920800000002</v>
      </c>
      <c r="H19" s="199">
        <v>0.28016999999999997</v>
      </c>
      <c r="I19" s="34">
        <v>302106</v>
      </c>
      <c r="J19" s="204">
        <v>62.6</v>
      </c>
      <c r="K19" s="174"/>
      <c r="L19" s="289"/>
      <c r="M19" s="289"/>
      <c r="O19" s="80"/>
      <c r="P19" s="80"/>
    </row>
    <row r="20" spans="2:16" ht="17.25" customHeight="1" x14ac:dyDescent="0.2">
      <c r="B20" s="88"/>
      <c r="C20" s="76"/>
      <c r="F20" s="34"/>
      <c r="G20" s="34"/>
      <c r="I20" s="34"/>
      <c r="J20" s="204"/>
      <c r="K20" s="174"/>
      <c r="L20" s="290"/>
      <c r="M20" s="290"/>
      <c r="O20" s="80"/>
      <c r="P20" s="80"/>
    </row>
    <row r="21" spans="2:16" ht="17.25" customHeight="1" x14ac:dyDescent="0.2">
      <c r="B21" s="88" t="s">
        <v>119</v>
      </c>
      <c r="C21" s="76">
        <v>71.900000000000006</v>
      </c>
      <c r="D21" s="76">
        <v>75.8</v>
      </c>
      <c r="E21" s="76">
        <v>66.8</v>
      </c>
      <c r="F21" s="34">
        <v>2034.6</v>
      </c>
      <c r="G21" s="34">
        <v>5686.5082599999996</v>
      </c>
      <c r="H21" s="199">
        <v>0.32444000000000001</v>
      </c>
      <c r="I21" s="34">
        <v>307045</v>
      </c>
      <c r="J21" s="204">
        <v>75.099999999999994</v>
      </c>
      <c r="K21" s="174"/>
      <c r="L21" s="289"/>
      <c r="M21" s="289"/>
      <c r="O21" s="80"/>
      <c r="P21" s="80"/>
    </row>
    <row r="22" spans="2:16" ht="17.25" customHeight="1" x14ac:dyDescent="0.2">
      <c r="B22" s="88" t="s">
        <v>120</v>
      </c>
      <c r="C22" s="76">
        <v>68.5</v>
      </c>
      <c r="D22" s="76">
        <v>57.4</v>
      </c>
      <c r="E22" s="76">
        <v>57.2</v>
      </c>
      <c r="F22" s="34">
        <v>4668.01</v>
      </c>
      <c r="G22" s="34">
        <v>19104.82965</v>
      </c>
      <c r="H22" s="199">
        <v>0.46882000000000001</v>
      </c>
      <c r="I22" s="34">
        <v>337214</v>
      </c>
      <c r="J22" s="159" t="s">
        <v>177</v>
      </c>
      <c r="K22" s="174"/>
      <c r="L22" s="289"/>
      <c r="M22" s="289"/>
      <c r="O22" s="80"/>
      <c r="P22" s="80"/>
    </row>
    <row r="23" spans="2:16" ht="17.25" customHeight="1" x14ac:dyDescent="0.2">
      <c r="B23" s="88" t="s">
        <v>121</v>
      </c>
      <c r="C23" s="76">
        <v>61.4</v>
      </c>
      <c r="D23" s="76">
        <v>58.8</v>
      </c>
      <c r="E23" s="76">
        <v>37.6</v>
      </c>
      <c r="F23" s="34">
        <v>7679.42</v>
      </c>
      <c r="G23" s="34">
        <v>11096.15727</v>
      </c>
      <c r="H23" s="199">
        <v>0.61856999999999995</v>
      </c>
      <c r="I23" s="34">
        <v>195567</v>
      </c>
      <c r="J23" s="204">
        <v>60</v>
      </c>
      <c r="K23" s="174"/>
      <c r="L23" s="289"/>
      <c r="M23" s="289"/>
      <c r="O23" s="80"/>
      <c r="P23" s="80"/>
    </row>
    <row r="24" spans="2:16" ht="17.25" customHeight="1" x14ac:dyDescent="0.2">
      <c r="B24" s="88" t="s">
        <v>122</v>
      </c>
      <c r="C24" s="76">
        <v>56</v>
      </c>
      <c r="D24" s="76">
        <v>57</v>
      </c>
      <c r="E24" s="76">
        <v>68.2</v>
      </c>
      <c r="F24" s="34">
        <v>4543.2</v>
      </c>
      <c r="G24" s="34">
        <v>7444.4582300000002</v>
      </c>
      <c r="H24" s="199">
        <v>0.59445999999999999</v>
      </c>
      <c r="I24" s="34">
        <v>146651</v>
      </c>
      <c r="J24" s="204">
        <v>63.7</v>
      </c>
      <c r="K24" s="174"/>
      <c r="L24" s="289"/>
      <c r="M24" s="289"/>
      <c r="O24" s="80"/>
      <c r="P24" s="80"/>
    </row>
    <row r="25" spans="2:16" ht="17.25" customHeight="1" x14ac:dyDescent="0.2">
      <c r="B25" s="88" t="s">
        <v>123</v>
      </c>
      <c r="C25" s="76">
        <v>60.7</v>
      </c>
      <c r="D25" s="76">
        <v>60.3</v>
      </c>
      <c r="E25" s="76">
        <v>47.7</v>
      </c>
      <c r="F25" s="34">
        <v>5364.41</v>
      </c>
      <c r="G25" s="34">
        <v>7318.60142</v>
      </c>
      <c r="H25" s="199">
        <v>0.57484999999999997</v>
      </c>
      <c r="I25" s="34">
        <v>165307</v>
      </c>
      <c r="J25" s="204">
        <v>51.9</v>
      </c>
      <c r="K25" s="174"/>
      <c r="L25" s="289"/>
      <c r="M25" s="289"/>
      <c r="O25" s="80"/>
      <c r="P25" s="80"/>
    </row>
    <row r="26" spans="2:16" ht="17.25" customHeight="1" x14ac:dyDescent="0.2">
      <c r="B26" s="88"/>
      <c r="C26" s="76"/>
      <c r="F26" s="34"/>
      <c r="G26" s="34"/>
      <c r="I26" s="34"/>
      <c r="J26" s="204"/>
      <c r="K26" s="174"/>
      <c r="L26" s="289"/>
      <c r="M26" s="289"/>
      <c r="O26" s="80"/>
      <c r="P26" s="80"/>
    </row>
    <row r="27" spans="2:16" ht="17.25" customHeight="1" x14ac:dyDescent="0.2">
      <c r="B27" s="88" t="s">
        <v>124</v>
      </c>
      <c r="C27" s="76">
        <f>(353.9+29.9)*100/(802.8+95.1)</f>
        <v>42.744180866466195</v>
      </c>
      <c r="D27" s="76">
        <f>(1382.4+103)*100/(2296.9+203.2)</f>
        <v>59.413623455061803</v>
      </c>
      <c r="E27" s="76">
        <v>51.2</v>
      </c>
      <c r="F27" s="34">
        <v>14376.16</v>
      </c>
      <c r="G27" s="34">
        <v>17064.132819999999</v>
      </c>
      <c r="H27" s="199">
        <v>0.75502000000000002</v>
      </c>
      <c r="I27" s="34">
        <v>104537</v>
      </c>
      <c r="J27" s="204">
        <v>79.2</v>
      </c>
      <c r="K27" s="174"/>
      <c r="L27" s="289"/>
      <c r="M27" s="289"/>
    </row>
    <row r="28" spans="2:16" ht="17.25" customHeight="1" x14ac:dyDescent="0.2">
      <c r="B28" s="88" t="s">
        <v>125</v>
      </c>
      <c r="C28" s="76">
        <f>(639.6+48.7)*100/(1144.9+108.8)</f>
        <v>54.901491584908669</v>
      </c>
      <c r="D28" s="76">
        <f>(1377.4+67.1)*100/(2482+120.4)</f>
        <v>55.506455579465104</v>
      </c>
      <c r="E28" s="76">
        <v>58.5</v>
      </c>
      <c r="F28" s="34">
        <v>16486.330000000002</v>
      </c>
      <c r="G28" s="34">
        <v>16309.129790000001</v>
      </c>
      <c r="H28" s="199">
        <v>0.76446999999999998</v>
      </c>
      <c r="I28" s="34">
        <v>108758</v>
      </c>
      <c r="J28" s="204">
        <v>72.099999999999994</v>
      </c>
      <c r="K28" s="174"/>
      <c r="L28" s="289"/>
      <c r="M28" s="289"/>
    </row>
    <row r="29" spans="2:16" ht="17.25" customHeight="1" x14ac:dyDescent="0.2">
      <c r="B29" s="88" t="s">
        <v>126</v>
      </c>
      <c r="C29" s="76">
        <v>66.099999999999994</v>
      </c>
      <c r="D29" s="76">
        <v>56</v>
      </c>
      <c r="E29" s="76">
        <v>71.3</v>
      </c>
      <c r="F29" s="34">
        <v>232281.05</v>
      </c>
      <c r="G29" s="34">
        <v>65540.173190000001</v>
      </c>
      <c r="H29" s="199">
        <v>0.92532000000000003</v>
      </c>
      <c r="I29" s="34">
        <v>169632</v>
      </c>
      <c r="J29" s="204">
        <v>99.5</v>
      </c>
      <c r="K29" s="174"/>
      <c r="L29" s="289"/>
      <c r="M29" s="289"/>
    </row>
    <row r="30" spans="2:16" ht="17.25" customHeight="1" x14ac:dyDescent="0.2">
      <c r="B30" s="88" t="s">
        <v>127</v>
      </c>
      <c r="C30" s="76">
        <f>(185.1+95.4+24.1+38.8)*100/(403+158.4+53.8+81)</f>
        <v>49.324906636024139</v>
      </c>
      <c r="D30" s="76">
        <f>(518.8+109.5+37.4+108)*100/(891.2+292+108.3+187.7)</f>
        <v>52.305300162249864</v>
      </c>
      <c r="E30" s="76">
        <v>66.099999999999994</v>
      </c>
      <c r="F30" s="34">
        <v>31389.65</v>
      </c>
      <c r="G30" s="34">
        <v>19500.501990000001</v>
      </c>
      <c r="H30" s="199">
        <v>0.91657999999999995</v>
      </c>
      <c r="I30" s="34">
        <v>100255</v>
      </c>
      <c r="J30" s="204">
        <v>96.4</v>
      </c>
      <c r="K30" s="174"/>
      <c r="L30" s="289"/>
      <c r="M30" s="289"/>
    </row>
    <row r="31" spans="2:16" ht="17.25" customHeight="1" x14ac:dyDescent="0.2">
      <c r="B31" s="88"/>
      <c r="C31" s="76"/>
      <c r="F31" s="34"/>
      <c r="G31" s="34"/>
      <c r="I31" s="34"/>
      <c r="J31" s="204"/>
      <c r="K31" s="174"/>
      <c r="L31" s="289"/>
      <c r="M31" s="289"/>
    </row>
    <row r="32" spans="2:16" ht="17.25" customHeight="1" x14ac:dyDescent="0.2">
      <c r="B32" s="88" t="s">
        <v>128</v>
      </c>
      <c r="C32" s="76">
        <f>(1174.2+114.6)*100/(1791.5+208.6)</f>
        <v>64.436778161091951</v>
      </c>
      <c r="D32" s="76">
        <f>(2376.2+387)*100/(4122.3+527.9)</f>
        <v>59.421100167734721</v>
      </c>
      <c r="E32" s="76">
        <v>61.6</v>
      </c>
      <c r="F32" s="34">
        <v>5115.3100000000004</v>
      </c>
      <c r="G32" s="34">
        <v>13971.041160000001</v>
      </c>
      <c r="H32" s="199">
        <v>0.41310000000000002</v>
      </c>
      <c r="I32" s="34">
        <v>326759</v>
      </c>
      <c r="J32" s="204">
        <v>72.3</v>
      </c>
      <c r="K32" s="174"/>
      <c r="L32" s="289"/>
      <c r="M32" s="289"/>
    </row>
    <row r="33" spans="2:13" ht="17.25" customHeight="1" x14ac:dyDescent="0.2">
      <c r="B33" s="88" t="s">
        <v>129</v>
      </c>
      <c r="C33" s="76">
        <v>64.599999999999994</v>
      </c>
      <c r="D33" s="76">
        <v>68.099999999999994</v>
      </c>
      <c r="E33" s="76">
        <v>76.599999999999994</v>
      </c>
      <c r="F33" s="34">
        <v>3301.63</v>
      </c>
      <c r="G33" s="34">
        <v>5205.8730400000004</v>
      </c>
      <c r="H33" s="199">
        <v>0.43744</v>
      </c>
      <c r="I33" s="34">
        <v>333326</v>
      </c>
      <c r="J33" s="204">
        <v>83.3</v>
      </c>
      <c r="K33" s="174"/>
      <c r="L33" s="289"/>
      <c r="M33" s="289"/>
    </row>
    <row r="34" spans="2:13" ht="17.25" customHeight="1" x14ac:dyDescent="0.2">
      <c r="B34" s="88" t="s">
        <v>130</v>
      </c>
      <c r="C34" s="76">
        <v>76.8</v>
      </c>
      <c r="D34" s="76">
        <v>63.5</v>
      </c>
      <c r="E34" s="76">
        <v>74.099999999999994</v>
      </c>
      <c r="F34" s="34">
        <v>3014.34</v>
      </c>
      <c r="G34" s="34">
        <v>5284.0246100000004</v>
      </c>
      <c r="H34" s="199">
        <v>0.44606000000000001</v>
      </c>
      <c r="I34" s="34">
        <v>274131</v>
      </c>
      <c r="J34" s="204">
        <v>82.2</v>
      </c>
      <c r="K34" s="174"/>
      <c r="L34" s="289"/>
      <c r="M34" s="289"/>
    </row>
    <row r="35" spans="2:13" ht="17.25" customHeight="1" x14ac:dyDescent="0.2">
      <c r="B35" s="88" t="s">
        <v>131</v>
      </c>
      <c r="C35" s="76">
        <v>75.2</v>
      </c>
      <c r="D35" s="76">
        <v>58.7</v>
      </c>
      <c r="E35" s="76">
        <v>71.5</v>
      </c>
      <c r="F35" s="34">
        <v>1969.77</v>
      </c>
      <c r="G35" s="34">
        <v>4444.3699699999997</v>
      </c>
      <c r="H35" s="199">
        <v>0.36929000000000001</v>
      </c>
      <c r="I35" s="34">
        <v>304606</v>
      </c>
      <c r="J35" s="204">
        <v>76.5</v>
      </c>
      <c r="K35" s="174"/>
      <c r="L35" s="289"/>
      <c r="M35" s="289"/>
    </row>
    <row r="36" spans="2:13" ht="17.25" customHeight="1" x14ac:dyDescent="0.2">
      <c r="B36" s="88"/>
      <c r="C36" s="76"/>
      <c r="D36" s="76"/>
      <c r="E36" s="76"/>
      <c r="F36" s="34"/>
      <c r="G36" s="34"/>
      <c r="I36" s="34"/>
      <c r="J36" s="204"/>
      <c r="K36" s="174"/>
      <c r="L36" s="289"/>
      <c r="M36" s="289"/>
    </row>
    <row r="37" spans="2:13" ht="17.25" customHeight="1" x14ac:dyDescent="0.2">
      <c r="B37" s="88" t="s">
        <v>132</v>
      </c>
      <c r="C37" s="76">
        <v>62.6</v>
      </c>
      <c r="D37" s="76">
        <v>49.5</v>
      </c>
      <c r="E37" s="76">
        <v>60.3</v>
      </c>
      <c r="F37" s="34">
        <v>2136.7600000000002</v>
      </c>
      <c r="G37" s="34">
        <v>4716.1469100000004</v>
      </c>
      <c r="H37" s="199">
        <v>0.37247000000000002</v>
      </c>
      <c r="I37" s="34">
        <v>276836</v>
      </c>
      <c r="J37" s="204">
        <v>64.400000000000006</v>
      </c>
      <c r="K37" s="174"/>
      <c r="L37" s="289"/>
      <c r="M37" s="289"/>
    </row>
    <row r="38" spans="2:13" ht="17.25" customHeight="1" x14ac:dyDescent="0.2">
      <c r="B38" s="88" t="s">
        <v>133</v>
      </c>
      <c r="C38" s="76">
        <v>62</v>
      </c>
      <c r="D38" s="76">
        <v>52.9</v>
      </c>
      <c r="E38" s="76">
        <v>48.3</v>
      </c>
      <c r="F38" s="34">
        <v>4622.7299999999996</v>
      </c>
      <c r="G38" s="34">
        <v>8276.7851499999997</v>
      </c>
      <c r="H38" s="199">
        <v>0.45391999999999999</v>
      </c>
      <c r="I38" s="34">
        <v>224499</v>
      </c>
      <c r="J38" s="204">
        <v>82.3</v>
      </c>
      <c r="K38" s="174"/>
      <c r="L38" s="289"/>
      <c r="M38" s="289"/>
    </row>
    <row r="39" spans="2:13" ht="17.25" customHeight="1" x14ac:dyDescent="0.2">
      <c r="B39" s="88" t="s">
        <v>134</v>
      </c>
      <c r="C39" s="76">
        <v>71</v>
      </c>
      <c r="D39" s="76">
        <v>44.2</v>
      </c>
      <c r="E39" s="76">
        <v>55</v>
      </c>
      <c r="F39" s="34">
        <v>4782.25</v>
      </c>
      <c r="G39" s="34">
        <v>7448.0858200000002</v>
      </c>
      <c r="H39" s="199">
        <v>0.50988999999999995</v>
      </c>
      <c r="I39" s="34">
        <v>194808</v>
      </c>
      <c r="J39" s="204">
        <v>74.2</v>
      </c>
      <c r="K39" s="174"/>
      <c r="L39" s="289"/>
      <c r="M39" s="289"/>
    </row>
    <row r="40" spans="2:13" ht="17.25" customHeight="1" x14ac:dyDescent="0.2">
      <c r="B40" s="88" t="s">
        <v>135</v>
      </c>
      <c r="C40" s="76">
        <f>(421.9+54.4+183.9)*100/(843.5+133.9+281)</f>
        <v>52.463445645263825</v>
      </c>
      <c r="D40" s="76">
        <f>(1276.6+141.9+323)*100/(2179+398.6+650.7)</f>
        <v>53.944800669082795</v>
      </c>
      <c r="E40" s="76">
        <v>57.7</v>
      </c>
      <c r="F40" s="34">
        <v>9907.35</v>
      </c>
      <c r="G40" s="34">
        <v>11477.23538</v>
      </c>
      <c r="H40" s="199">
        <v>0.69084000000000001</v>
      </c>
      <c r="I40" s="34">
        <v>159531</v>
      </c>
      <c r="J40" s="204">
        <v>61.6</v>
      </c>
      <c r="K40" s="174"/>
      <c r="L40" s="289"/>
      <c r="M40" s="289"/>
    </row>
    <row r="41" spans="2:13" ht="17.25" customHeight="1" x14ac:dyDescent="0.2">
      <c r="B41" s="88" t="s">
        <v>136</v>
      </c>
      <c r="C41" s="76">
        <f>(777.8+69.5)*100/(1207.6+130.7)</f>
        <v>63.311664051408506</v>
      </c>
      <c r="D41" s="76">
        <f>(2192.9+255.5)*100/(3848.7+378.5)</f>
        <v>57.920136260408782</v>
      </c>
      <c r="E41" s="76">
        <v>64.400000000000006</v>
      </c>
      <c r="F41" s="34">
        <v>36879.879999999997</v>
      </c>
      <c r="G41" s="34">
        <v>22475.029269999999</v>
      </c>
      <c r="H41" s="199">
        <v>0.92083000000000004</v>
      </c>
      <c r="I41" s="34">
        <v>133453</v>
      </c>
      <c r="J41" s="204">
        <v>75.599999999999994</v>
      </c>
      <c r="K41" s="174"/>
      <c r="L41" s="289"/>
      <c r="M41" s="289"/>
    </row>
    <row r="42" spans="2:13" ht="17.25" customHeight="1" x14ac:dyDescent="0.2">
      <c r="B42" s="88" t="s">
        <v>137</v>
      </c>
      <c r="C42" s="76">
        <v>67.7</v>
      </c>
      <c r="D42" s="76">
        <v>51</v>
      </c>
      <c r="E42" s="76">
        <v>49.1</v>
      </c>
      <c r="F42" s="34">
        <v>6037.21</v>
      </c>
      <c r="G42" s="34">
        <v>6574.5767299999998</v>
      </c>
      <c r="H42" s="199">
        <v>0.56076000000000004</v>
      </c>
      <c r="I42" s="34">
        <v>214119</v>
      </c>
      <c r="J42" s="204">
        <v>50.7</v>
      </c>
      <c r="K42" s="174"/>
      <c r="L42" s="289"/>
      <c r="M42" s="289"/>
    </row>
    <row r="43" spans="2:13" ht="17.25" customHeight="1" x14ac:dyDescent="0.2">
      <c r="B43" s="88"/>
      <c r="C43" s="76"/>
      <c r="F43" s="34"/>
      <c r="G43" s="34"/>
      <c r="I43" s="34"/>
      <c r="J43" s="204"/>
      <c r="K43" s="174"/>
      <c r="L43" s="289"/>
      <c r="M43" s="289"/>
    </row>
    <row r="44" spans="2:13" ht="17.25" customHeight="1" x14ac:dyDescent="0.2">
      <c r="B44" s="88" t="s">
        <v>138</v>
      </c>
      <c r="C44" s="76">
        <v>58.2</v>
      </c>
      <c r="D44" s="76">
        <v>51.7</v>
      </c>
      <c r="E44" s="76">
        <v>57.2</v>
      </c>
      <c r="F44" s="34">
        <v>2499.87</v>
      </c>
      <c r="G44" s="34">
        <v>5006.6123500000003</v>
      </c>
      <c r="H44" s="199">
        <v>0.52854999999999996</v>
      </c>
      <c r="I44" s="34">
        <v>155987</v>
      </c>
      <c r="J44" s="204">
        <v>88.3</v>
      </c>
      <c r="K44" s="174"/>
      <c r="L44" s="289"/>
      <c r="M44" s="289"/>
    </row>
    <row r="45" spans="2:13" ht="17.25" customHeight="1" x14ac:dyDescent="0.2">
      <c r="B45" s="88" t="s">
        <v>139</v>
      </c>
      <c r="C45" s="76">
        <f>(553.9+85.3)*100/(754.6+176.1)</f>
        <v>68.679488557000099</v>
      </c>
      <c r="D45" s="76">
        <f>(861.1+95)*100/(1704.3+473.1)</f>
        <v>43.910168090383024</v>
      </c>
      <c r="E45" s="76">
        <v>54.5</v>
      </c>
      <c r="F45" s="34">
        <v>10129.120000000001</v>
      </c>
      <c r="G45" s="34">
        <v>9434.6501000000007</v>
      </c>
      <c r="H45" s="199">
        <v>0.55279</v>
      </c>
      <c r="I45" s="34">
        <v>164299</v>
      </c>
      <c r="J45" s="204">
        <v>93.3</v>
      </c>
      <c r="K45" s="174"/>
      <c r="L45" s="289"/>
      <c r="M45" s="289"/>
    </row>
    <row r="46" spans="2:13" ht="17.25" customHeight="1" x14ac:dyDescent="0.2">
      <c r="B46" s="88" t="s">
        <v>140</v>
      </c>
      <c r="C46" s="76">
        <f>(252.4+59.3+9.7)*100/(526+109.8+24.4)</f>
        <v>48.682217509845501</v>
      </c>
      <c r="D46" s="76">
        <f>(702.2+232.7+115.3)*100/(1227.2+348.2+208.8)</f>
        <v>58.861114224862682</v>
      </c>
      <c r="E46" s="76">
        <v>76</v>
      </c>
      <c r="F46" s="34">
        <v>51152.19</v>
      </c>
      <c r="G46" s="34">
        <v>27945.223870000002</v>
      </c>
      <c r="H46" s="199">
        <v>0.73755999999999999</v>
      </c>
      <c r="I46" s="34">
        <v>102980</v>
      </c>
      <c r="J46" s="204">
        <v>95</v>
      </c>
      <c r="K46" s="174"/>
      <c r="L46" s="289"/>
      <c r="M46" s="289"/>
    </row>
    <row r="47" spans="2:13" ht="17.25" customHeight="1" x14ac:dyDescent="0.2">
      <c r="B47" s="88" t="s">
        <v>141</v>
      </c>
      <c r="C47" s="76">
        <f>(966.3+96.2)*100/(1361.2+139.8)</f>
        <v>70.786142571618925</v>
      </c>
      <c r="D47" s="76">
        <f>(2126.2+282.1)*100/(3961.5+437.7)</f>
        <v>54.744044371703943</v>
      </c>
      <c r="E47" s="76">
        <v>59.2</v>
      </c>
      <c r="F47" s="34">
        <v>14343.72</v>
      </c>
      <c r="G47" s="34">
        <v>19970.440859999999</v>
      </c>
      <c r="H47" s="199">
        <v>0.60401000000000005</v>
      </c>
      <c r="I47" s="34">
        <v>150140</v>
      </c>
      <c r="J47" s="204">
        <v>92.3</v>
      </c>
      <c r="K47" s="174"/>
      <c r="L47" s="289"/>
      <c r="M47" s="289"/>
    </row>
    <row r="48" spans="2:13" ht="17.25" customHeight="1" x14ac:dyDescent="0.2">
      <c r="B48" s="88" t="s">
        <v>142</v>
      </c>
      <c r="C48" s="76">
        <v>51.4</v>
      </c>
      <c r="D48" s="76">
        <v>34.799999999999997</v>
      </c>
      <c r="E48" s="76">
        <v>45.4</v>
      </c>
      <c r="F48" s="34">
        <v>2028.88</v>
      </c>
      <c r="G48" s="34">
        <v>4782.6182500000004</v>
      </c>
      <c r="H48" s="199">
        <v>0.40096999999999999</v>
      </c>
      <c r="I48" s="34">
        <v>155325</v>
      </c>
      <c r="J48" s="204">
        <v>78.2</v>
      </c>
      <c r="K48" s="174"/>
      <c r="L48" s="289"/>
      <c r="M48" s="289"/>
    </row>
    <row r="49" spans="2:13" ht="17.25" customHeight="1" x14ac:dyDescent="0.2">
      <c r="B49" s="88" t="s">
        <v>143</v>
      </c>
      <c r="C49" s="76">
        <v>62.5</v>
      </c>
      <c r="D49" s="76">
        <v>39.1</v>
      </c>
      <c r="E49" s="76">
        <v>42.5</v>
      </c>
      <c r="F49" s="34">
        <v>2596.5700000000002</v>
      </c>
      <c r="G49" s="34">
        <v>5415.1955200000002</v>
      </c>
      <c r="H49" s="199">
        <v>0.30657000000000001</v>
      </c>
      <c r="I49" s="34">
        <v>375183</v>
      </c>
      <c r="J49" s="204">
        <v>24.6</v>
      </c>
      <c r="K49" s="174"/>
      <c r="L49" s="289"/>
      <c r="M49" s="289"/>
    </row>
    <row r="50" spans="2:13" ht="17.25" customHeight="1" x14ac:dyDescent="0.2">
      <c r="B50" s="88"/>
      <c r="C50" s="76"/>
      <c r="F50" s="34"/>
      <c r="G50" s="34"/>
      <c r="I50" s="34"/>
      <c r="J50" s="204"/>
      <c r="K50" s="174"/>
      <c r="L50" s="289"/>
      <c r="M50" s="289"/>
    </row>
    <row r="51" spans="2:13" ht="17.25" customHeight="1" x14ac:dyDescent="0.2">
      <c r="B51" s="88" t="s">
        <v>144</v>
      </c>
      <c r="C51" s="76">
        <v>76.5</v>
      </c>
      <c r="D51" s="76">
        <v>74.2</v>
      </c>
      <c r="E51" s="76">
        <v>65.2</v>
      </c>
      <c r="F51" s="34">
        <v>943.64</v>
      </c>
      <c r="G51" s="34">
        <v>3415.3173900000002</v>
      </c>
      <c r="H51" s="199">
        <v>0.24296999999999999</v>
      </c>
      <c r="I51" s="34">
        <v>329167</v>
      </c>
      <c r="J51" s="204">
        <v>67.900000000000006</v>
      </c>
      <c r="K51" s="174"/>
      <c r="L51" s="289"/>
      <c r="M51" s="289"/>
    </row>
    <row r="52" spans="2:13" ht="17.25" customHeight="1" x14ac:dyDescent="0.2">
      <c r="B52" s="88" t="s">
        <v>145</v>
      </c>
      <c r="C52" s="76">
        <v>71.5</v>
      </c>
      <c r="D52" s="76">
        <v>50.3</v>
      </c>
      <c r="E52" s="76">
        <v>54</v>
      </c>
      <c r="F52" s="34">
        <v>1208.99</v>
      </c>
      <c r="G52" s="34">
        <v>5185.5860300000004</v>
      </c>
      <c r="H52" s="199">
        <v>0.22864000000000001</v>
      </c>
      <c r="I52" s="34">
        <v>397659</v>
      </c>
      <c r="J52" s="204">
        <v>45.4</v>
      </c>
      <c r="K52" s="174"/>
      <c r="L52" s="289"/>
      <c r="M52" s="289"/>
    </row>
    <row r="53" spans="2:13" ht="17.25" customHeight="1" x14ac:dyDescent="0.2">
      <c r="B53" s="88" t="s">
        <v>146</v>
      </c>
      <c r="C53" s="76">
        <f>(637+96.9)*100/(871.4+145.3)</f>
        <v>72.18451854037572</v>
      </c>
      <c r="D53" s="76">
        <f>(1510.7+289.6)*100/(3034.2+539.4)</f>
        <v>50.377770315648092</v>
      </c>
      <c r="E53" s="76">
        <v>44.6</v>
      </c>
      <c r="F53" s="34">
        <v>6559.49</v>
      </c>
      <c r="G53" s="34">
        <v>6906.7948399999996</v>
      </c>
      <c r="H53" s="199">
        <v>0.48432999999999998</v>
      </c>
      <c r="I53" s="34">
        <v>174735</v>
      </c>
      <c r="J53" s="204">
        <v>64.7</v>
      </c>
      <c r="K53" s="174"/>
      <c r="L53" s="289"/>
      <c r="M53" s="289"/>
    </row>
    <row r="54" spans="2:13" ht="17.25" customHeight="1" x14ac:dyDescent="0.2">
      <c r="B54" s="88" t="s">
        <v>147</v>
      </c>
      <c r="C54" s="76">
        <f>(971.2+91)*100/(1340.4+170.1)</f>
        <v>70.321085733200931</v>
      </c>
      <c r="D54" s="76">
        <f>(1959.4+146.6)*100/(3262.6+420.5)</f>
        <v>57.180092856561053</v>
      </c>
      <c r="E54" s="76">
        <v>57.2</v>
      </c>
      <c r="F54" s="34">
        <v>8457.33</v>
      </c>
      <c r="G54" s="34">
        <v>9098.8520800000006</v>
      </c>
      <c r="H54" s="199">
        <v>0.56621999999999995</v>
      </c>
      <c r="I54" s="34">
        <v>160881</v>
      </c>
      <c r="J54" s="204">
        <v>72</v>
      </c>
      <c r="K54" s="174"/>
      <c r="L54" s="289"/>
      <c r="M54" s="289"/>
    </row>
    <row r="55" spans="2:13" ht="17.25" customHeight="1" x14ac:dyDescent="0.2">
      <c r="B55" s="88" t="s">
        <v>148</v>
      </c>
      <c r="C55" s="76">
        <v>70</v>
      </c>
      <c r="D55" s="76">
        <v>44.8</v>
      </c>
      <c r="E55" s="76">
        <v>59</v>
      </c>
      <c r="F55" s="34">
        <v>5246.82</v>
      </c>
      <c r="G55" s="34">
        <v>6476.1885899999997</v>
      </c>
      <c r="H55" s="199">
        <v>0.40866999999999998</v>
      </c>
      <c r="I55" s="34">
        <v>210237</v>
      </c>
      <c r="J55" s="204">
        <v>63.7</v>
      </c>
      <c r="K55" s="174"/>
      <c r="L55" s="289"/>
      <c r="M55" s="289"/>
    </row>
    <row r="56" spans="2:13" ht="17.25" customHeight="1" x14ac:dyDescent="0.2">
      <c r="B56" s="88"/>
      <c r="C56" s="76"/>
      <c r="F56" s="34"/>
      <c r="G56" s="34"/>
      <c r="I56" s="34"/>
      <c r="J56" s="204"/>
      <c r="K56" s="174"/>
      <c r="L56" s="289"/>
      <c r="M56" s="289"/>
    </row>
    <row r="57" spans="2:13" ht="17.25" customHeight="1" x14ac:dyDescent="0.2">
      <c r="B57" s="88" t="s">
        <v>149</v>
      </c>
      <c r="C57" s="76">
        <v>54.2</v>
      </c>
      <c r="D57" s="76">
        <v>29.7</v>
      </c>
      <c r="E57" s="76">
        <v>44.6</v>
      </c>
      <c r="F57" s="34">
        <v>1627.14</v>
      </c>
      <c r="G57" s="34">
        <v>4758.2723100000003</v>
      </c>
      <c r="H57" s="199">
        <v>0.29953000000000002</v>
      </c>
      <c r="I57" s="34">
        <v>277279</v>
      </c>
      <c r="J57" s="204">
        <v>17.2</v>
      </c>
      <c r="K57" s="174"/>
      <c r="L57" s="289"/>
      <c r="M57" s="289"/>
    </row>
    <row r="58" spans="2:13" ht="17.25" customHeight="1" x14ac:dyDescent="0.2">
      <c r="B58" s="88" t="s">
        <v>150</v>
      </c>
      <c r="C58" s="76">
        <v>69.2</v>
      </c>
      <c r="D58" s="76">
        <v>66.8</v>
      </c>
      <c r="E58" s="76">
        <v>61</v>
      </c>
      <c r="F58" s="34">
        <v>3063.47</v>
      </c>
      <c r="G58" s="34">
        <v>4187.3041400000002</v>
      </c>
      <c r="H58" s="199">
        <v>0.44256000000000001</v>
      </c>
      <c r="I58" s="34">
        <v>175416</v>
      </c>
      <c r="J58" s="204">
        <v>43.8</v>
      </c>
      <c r="K58" s="174"/>
      <c r="L58" s="289"/>
      <c r="M58" s="289"/>
    </row>
    <row r="59" spans="2:13" ht="17.25" customHeight="1" x14ac:dyDescent="0.2">
      <c r="B59" s="88" t="s">
        <v>151</v>
      </c>
      <c r="C59" s="76">
        <v>72.7</v>
      </c>
      <c r="D59" s="76">
        <v>45.8</v>
      </c>
      <c r="E59" s="76">
        <v>50</v>
      </c>
      <c r="F59" s="34">
        <v>4309.37</v>
      </c>
      <c r="G59" s="34">
        <v>6020.7356</v>
      </c>
      <c r="H59" s="199">
        <v>0.39632000000000001</v>
      </c>
      <c r="I59" s="34">
        <v>198902</v>
      </c>
      <c r="J59" s="204">
        <v>51.4</v>
      </c>
      <c r="K59" s="174"/>
      <c r="L59" s="289"/>
      <c r="M59" s="289"/>
    </row>
    <row r="60" spans="2:13" ht="17.25" customHeight="1" x14ac:dyDescent="0.2">
      <c r="B60" s="88" t="s">
        <v>152</v>
      </c>
      <c r="C60" s="76">
        <v>74.3</v>
      </c>
      <c r="D60" s="76">
        <v>33.6</v>
      </c>
      <c r="E60" s="76">
        <v>44</v>
      </c>
      <c r="F60" s="34">
        <v>1281.02</v>
      </c>
      <c r="G60" s="34">
        <v>4309.7199499999997</v>
      </c>
      <c r="H60" s="199">
        <v>0.23299</v>
      </c>
      <c r="I60" s="34">
        <v>349180</v>
      </c>
      <c r="J60" s="204">
        <v>36.1</v>
      </c>
      <c r="K60" s="174"/>
      <c r="L60" s="289"/>
      <c r="M60" s="289"/>
    </row>
    <row r="61" spans="2:13" ht="17.25" customHeight="1" x14ac:dyDescent="0.2">
      <c r="B61" s="88"/>
      <c r="C61" s="76"/>
      <c r="F61" s="34"/>
      <c r="G61" s="34"/>
      <c r="I61" s="34"/>
      <c r="J61" s="204"/>
      <c r="K61" s="215"/>
      <c r="L61" s="289"/>
      <c r="M61" s="289"/>
    </row>
    <row r="62" spans="2:13" ht="17.25" customHeight="1" x14ac:dyDescent="0.2">
      <c r="B62" s="88" t="s">
        <v>153</v>
      </c>
      <c r="C62" s="76">
        <f>(545.2+81.9+59.8)*100/(912.4+164.5+108.1)</f>
        <v>57.966244725738399</v>
      </c>
      <c r="D62" s="76">
        <f>(1744.9+129.8+129)*100/(3015.6+250.2+241.1)</f>
        <v>57.135932019732536</v>
      </c>
      <c r="E62" s="76">
        <v>64.099999999999994</v>
      </c>
      <c r="F62" s="34">
        <v>14351.88</v>
      </c>
      <c r="G62" s="34">
        <v>16110.044819999999</v>
      </c>
      <c r="H62" s="199">
        <v>0.59582000000000002</v>
      </c>
      <c r="I62" s="34">
        <v>166925</v>
      </c>
      <c r="J62" s="204">
        <v>79.8</v>
      </c>
      <c r="K62" s="174"/>
      <c r="L62" s="289"/>
      <c r="M62" s="289"/>
    </row>
    <row r="63" spans="2:13" ht="17.25" customHeight="1" x14ac:dyDescent="0.2">
      <c r="B63" s="88" t="s">
        <v>154</v>
      </c>
      <c r="C63" s="76">
        <v>57.5</v>
      </c>
      <c r="D63" s="76">
        <v>51.6</v>
      </c>
      <c r="E63" s="76">
        <v>69.599999999999994</v>
      </c>
      <c r="F63" s="34">
        <v>1433.14</v>
      </c>
      <c r="G63" s="34">
        <v>4272.4106400000001</v>
      </c>
      <c r="H63" s="199">
        <v>0.31223000000000001</v>
      </c>
      <c r="I63" s="34">
        <v>272185</v>
      </c>
      <c r="J63" s="204">
        <v>57.1</v>
      </c>
      <c r="K63" s="174"/>
      <c r="L63" s="289"/>
      <c r="M63" s="289"/>
    </row>
    <row r="64" spans="2:13" ht="17.25" customHeight="1" x14ac:dyDescent="0.2">
      <c r="B64" s="88" t="s">
        <v>155</v>
      </c>
      <c r="C64" s="76">
        <v>60.9</v>
      </c>
      <c r="D64" s="76">
        <v>57.1</v>
      </c>
      <c r="E64" s="76">
        <v>47.4</v>
      </c>
      <c r="F64" s="34">
        <v>2266.7600000000002</v>
      </c>
      <c r="G64" s="34">
        <v>6685.1213299999999</v>
      </c>
      <c r="H64" s="199">
        <v>0.30081999999999998</v>
      </c>
      <c r="I64" s="34">
        <v>240797</v>
      </c>
      <c r="J64" s="204">
        <v>60.8</v>
      </c>
      <c r="K64" s="174"/>
      <c r="L64" s="289"/>
      <c r="M64" s="289"/>
    </row>
    <row r="65" spans="1:13" ht="17.25" customHeight="1" x14ac:dyDescent="0.2">
      <c r="B65" s="88" t="s">
        <v>156</v>
      </c>
      <c r="C65" s="76">
        <f>(869.7+30)*100/(1147.9+101.9)</f>
        <v>71.987518002880449</v>
      </c>
      <c r="D65" s="76">
        <f>(1380.7+179.7)*100/(2635.3+315.1)</f>
        <v>52.887744034707154</v>
      </c>
      <c r="E65" s="76">
        <v>55.6</v>
      </c>
      <c r="F65" s="34">
        <v>3088.07</v>
      </c>
      <c r="G65" s="34">
        <v>7546.9314800000002</v>
      </c>
      <c r="H65" s="199">
        <v>0.36899999999999999</v>
      </c>
      <c r="I65" s="34">
        <v>251476</v>
      </c>
      <c r="J65" s="204">
        <v>66.2</v>
      </c>
      <c r="K65" s="174"/>
      <c r="L65" s="289"/>
      <c r="M65" s="289"/>
    </row>
    <row r="66" spans="1:13" ht="17.25" customHeight="1" x14ac:dyDescent="0.2">
      <c r="B66" s="88"/>
      <c r="C66" s="76"/>
      <c r="D66" s="76"/>
      <c r="E66" s="76"/>
      <c r="F66" s="34"/>
      <c r="G66" s="34"/>
      <c r="H66" s="199"/>
      <c r="I66" s="34"/>
      <c r="J66" s="204"/>
      <c r="K66" s="174"/>
      <c r="L66" s="289"/>
      <c r="M66" s="289"/>
    </row>
    <row r="67" spans="1:13" ht="17.25" customHeight="1" x14ac:dyDescent="0.2">
      <c r="B67" s="88" t="s">
        <v>157</v>
      </c>
      <c r="C67" s="76">
        <v>73.8</v>
      </c>
      <c r="D67" s="76">
        <v>62.7</v>
      </c>
      <c r="E67" s="76">
        <v>60.5</v>
      </c>
      <c r="F67" s="34">
        <v>3136.01</v>
      </c>
      <c r="G67" s="34">
        <v>5516.5647399999998</v>
      </c>
      <c r="H67" s="199">
        <v>0.34272000000000002</v>
      </c>
      <c r="I67" s="34">
        <v>252339</v>
      </c>
      <c r="J67" s="204">
        <v>48.4</v>
      </c>
      <c r="K67" s="174"/>
      <c r="L67" s="289"/>
      <c r="M67" s="289"/>
    </row>
    <row r="68" spans="1:13" ht="17.25" customHeight="1" x14ac:dyDescent="0.2">
      <c r="B68" s="88" t="s">
        <v>158</v>
      </c>
      <c r="C68" s="76">
        <v>67.5</v>
      </c>
      <c r="D68" s="76">
        <v>53.3</v>
      </c>
      <c r="E68" s="76">
        <v>52.7</v>
      </c>
      <c r="F68" s="34">
        <v>2153.83</v>
      </c>
      <c r="G68" s="34">
        <v>5661.1641200000004</v>
      </c>
      <c r="H68" s="199">
        <v>0.30426999999999998</v>
      </c>
      <c r="I68" s="34">
        <v>261500</v>
      </c>
      <c r="J68" s="204">
        <v>56.8</v>
      </c>
      <c r="K68" s="174"/>
      <c r="L68" s="289"/>
      <c r="M68" s="289"/>
    </row>
    <row r="69" spans="1:13" ht="17.25" customHeight="1" x14ac:dyDescent="0.2">
      <c r="B69" s="88" t="s">
        <v>159</v>
      </c>
      <c r="C69" s="76">
        <v>80</v>
      </c>
      <c r="D69" s="76">
        <v>69.3</v>
      </c>
      <c r="E69" s="76">
        <v>68.7</v>
      </c>
      <c r="F69" s="34">
        <v>3040.42</v>
      </c>
      <c r="G69" s="34">
        <v>7568.1567299999997</v>
      </c>
      <c r="H69" s="199">
        <v>0.30597999999999997</v>
      </c>
      <c r="I69" s="34">
        <v>268785</v>
      </c>
      <c r="J69" s="204">
        <v>41</v>
      </c>
      <c r="K69" s="174"/>
      <c r="L69" s="289"/>
      <c r="M69" s="289"/>
    </row>
    <row r="70" spans="1:13" ht="17.25" customHeight="1" x14ac:dyDescent="0.2">
      <c r="B70" s="88" t="s">
        <v>160</v>
      </c>
      <c r="C70" s="76">
        <v>73.8</v>
      </c>
      <c r="D70" s="76">
        <v>77.900000000000006</v>
      </c>
      <c r="E70" s="76">
        <v>63.7</v>
      </c>
      <c r="F70" s="112">
        <v>3011.46</v>
      </c>
      <c r="G70" s="34">
        <v>7221.2039999999997</v>
      </c>
      <c r="H70" s="199">
        <v>0.29618</v>
      </c>
      <c r="I70" s="112">
        <v>289407</v>
      </c>
      <c r="J70" s="205">
        <v>70.599999999999994</v>
      </c>
      <c r="K70" s="174"/>
      <c r="L70" s="289"/>
      <c r="M70" s="289"/>
    </row>
    <row r="71" spans="1:13" ht="17.25" customHeight="1" x14ac:dyDescent="0.2">
      <c r="B71" s="148"/>
      <c r="C71" s="211"/>
      <c r="D71" s="211"/>
      <c r="E71" s="211"/>
      <c r="F71" s="187"/>
      <c r="G71" s="187"/>
      <c r="H71" s="200"/>
      <c r="I71" s="112"/>
      <c r="J71" s="206"/>
    </row>
    <row r="72" spans="1:13" s="184" customFormat="1" ht="17.25" customHeight="1" x14ac:dyDescent="0.15">
      <c r="B72" s="349" t="s">
        <v>3</v>
      </c>
      <c r="C72" s="400" t="s">
        <v>197</v>
      </c>
      <c r="D72" s="401"/>
      <c r="E72" s="402"/>
      <c r="F72" s="198" t="s">
        <v>7</v>
      </c>
      <c r="G72" s="198" t="s">
        <v>8</v>
      </c>
      <c r="H72" s="198" t="s">
        <v>8</v>
      </c>
      <c r="I72" s="195" t="s">
        <v>66</v>
      </c>
      <c r="J72" s="406" t="s">
        <v>183</v>
      </c>
    </row>
    <row r="73" spans="1:13" s="184" customFormat="1" ht="17.25" customHeight="1" thickBot="1" x14ac:dyDescent="0.2">
      <c r="B73" s="350"/>
      <c r="C73" s="403"/>
      <c r="D73" s="404"/>
      <c r="E73" s="405"/>
      <c r="F73" s="212" t="s">
        <v>69</v>
      </c>
      <c r="G73" s="254" t="s">
        <v>287</v>
      </c>
      <c r="H73" s="255" t="s">
        <v>203</v>
      </c>
      <c r="I73" s="196" t="s">
        <v>70</v>
      </c>
      <c r="J73" s="407"/>
    </row>
    <row r="74" spans="1:13" ht="17.25" customHeight="1" x14ac:dyDescent="0.15">
      <c r="A74" s="19"/>
    </row>
    <row r="75" spans="1:13" ht="17.25" customHeight="1" x14ac:dyDescent="0.15">
      <c r="H75" s="201" t="s">
        <v>71</v>
      </c>
    </row>
  </sheetData>
  <mergeCells count="7">
    <mergeCell ref="B72:B73"/>
    <mergeCell ref="B6:J6"/>
    <mergeCell ref="C72:E73"/>
    <mergeCell ref="G8:H8"/>
    <mergeCell ref="J72:J73"/>
    <mergeCell ref="C11:E11"/>
    <mergeCell ref="C8:E8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view="pageBreakPreview" zoomScale="75" zoomScaleNormal="75" zoomScaleSheetLayoutView="75" workbookViewId="0">
      <selection activeCell="G17" sqref="G1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6" width="15.625" style="74" customWidth="1"/>
    <col min="7" max="10" width="15.625" customWidth="1"/>
    <col min="11" max="12" width="19.625" customWidth="1"/>
    <col min="13" max="13" width="14.75" bestFit="1" customWidth="1"/>
  </cols>
  <sheetData>
    <row r="1" spans="2:10" ht="17.25" customHeight="1" x14ac:dyDescent="0.15">
      <c r="H1" s="16" t="s">
        <v>247</v>
      </c>
    </row>
    <row r="2" spans="2:10" ht="17.25" customHeight="1" x14ac:dyDescent="0.15">
      <c r="B2" s="227"/>
    </row>
    <row r="6" spans="2:10" ht="24" customHeight="1" x14ac:dyDescent="0.25">
      <c r="B6" s="327" t="s">
        <v>248</v>
      </c>
      <c r="C6" s="327"/>
      <c r="D6" s="327"/>
      <c r="E6" s="327"/>
      <c r="F6" s="327"/>
      <c r="G6" s="327"/>
      <c r="H6" s="327"/>
      <c r="I6" s="327"/>
      <c r="J6" s="327"/>
    </row>
    <row r="7" spans="2:10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0" ht="17.25" customHeight="1" x14ac:dyDescent="0.2">
      <c r="B8" s="229"/>
      <c r="C8" s="267" t="s">
        <v>249</v>
      </c>
      <c r="D8" s="108"/>
      <c r="E8" s="108"/>
      <c r="F8" s="108"/>
      <c r="G8" s="171" t="s">
        <v>46</v>
      </c>
      <c r="H8" s="131"/>
      <c r="I8" s="171" t="s">
        <v>58</v>
      </c>
      <c r="J8" s="131"/>
    </row>
    <row r="9" spans="2:10" ht="17.25" customHeight="1" x14ac:dyDescent="0.2">
      <c r="B9" s="230"/>
      <c r="C9" s="104"/>
      <c r="D9" s="131"/>
      <c r="E9" s="131"/>
      <c r="F9" s="304"/>
      <c r="G9" s="171" t="s">
        <v>47</v>
      </c>
      <c r="H9" s="171" t="s">
        <v>250</v>
      </c>
      <c r="I9" s="171" t="s">
        <v>251</v>
      </c>
      <c r="J9" s="171" t="s">
        <v>252</v>
      </c>
    </row>
    <row r="10" spans="2:10" ht="17.25" customHeight="1" x14ac:dyDescent="0.2">
      <c r="B10" s="231"/>
      <c r="C10" s="298" t="s">
        <v>188</v>
      </c>
      <c r="D10" s="297" t="s">
        <v>253</v>
      </c>
      <c r="E10" s="297" t="s">
        <v>254</v>
      </c>
      <c r="F10" s="173" t="s">
        <v>255</v>
      </c>
      <c r="G10" s="297" t="s">
        <v>48</v>
      </c>
      <c r="H10" s="309"/>
      <c r="I10" s="297" t="s">
        <v>256</v>
      </c>
      <c r="J10" s="297" t="s">
        <v>257</v>
      </c>
    </row>
    <row r="11" spans="2:10" ht="17.25" customHeight="1" x14ac:dyDescent="0.2">
      <c r="B11" s="277" t="s">
        <v>109</v>
      </c>
      <c r="C11" s="310" t="s">
        <v>296</v>
      </c>
      <c r="D11" s="173" t="s">
        <v>297</v>
      </c>
      <c r="E11" s="332" t="s">
        <v>298</v>
      </c>
      <c r="F11" s="367"/>
      <c r="G11" s="297">
        <v>2015</v>
      </c>
      <c r="H11" s="332" t="s">
        <v>258</v>
      </c>
      <c r="I11" s="367"/>
      <c r="J11" s="297" t="s">
        <v>292</v>
      </c>
    </row>
    <row r="12" spans="2:10" ht="17.25" customHeight="1" x14ac:dyDescent="0.2">
      <c r="B12" s="223"/>
      <c r="C12" s="6" t="s">
        <v>95</v>
      </c>
      <c r="D12" s="6" t="s">
        <v>95</v>
      </c>
      <c r="E12" s="6" t="s">
        <v>95</v>
      </c>
      <c r="F12" s="6" t="s">
        <v>95</v>
      </c>
      <c r="G12" s="6" t="s">
        <v>259</v>
      </c>
      <c r="H12" s="6" t="s">
        <v>111</v>
      </c>
      <c r="I12" s="6" t="s">
        <v>94</v>
      </c>
      <c r="J12" s="6" t="s">
        <v>49</v>
      </c>
    </row>
    <row r="13" spans="2:10" ht="17.25" customHeight="1" x14ac:dyDescent="0.2">
      <c r="B13" s="274" t="s">
        <v>112</v>
      </c>
      <c r="C13" s="31">
        <v>6352</v>
      </c>
      <c r="D13" s="31">
        <v>293</v>
      </c>
      <c r="E13" s="31">
        <v>34906</v>
      </c>
      <c r="F13" s="31">
        <v>15649</v>
      </c>
      <c r="G13" s="75">
        <v>100</v>
      </c>
      <c r="H13" s="75">
        <v>61.7</v>
      </c>
      <c r="I13" s="75">
        <v>92.97</v>
      </c>
      <c r="J13" s="73" t="s">
        <v>260</v>
      </c>
    </row>
    <row r="14" spans="2:10" ht="17.25" customHeight="1" x14ac:dyDescent="0.2">
      <c r="B14" s="88"/>
      <c r="C14" s="125"/>
      <c r="D14" s="125"/>
      <c r="E14" s="125"/>
      <c r="F14" s="125"/>
      <c r="G14" s="90"/>
      <c r="H14" s="75"/>
      <c r="I14" s="126"/>
      <c r="J14" s="73"/>
    </row>
    <row r="15" spans="2:10" ht="17.25" customHeight="1" x14ac:dyDescent="0.2">
      <c r="B15" s="88" t="s">
        <v>113</v>
      </c>
      <c r="C15" s="31">
        <v>5604</v>
      </c>
      <c r="D15" s="31">
        <v>271</v>
      </c>
      <c r="E15" s="31">
        <v>19653</v>
      </c>
      <c r="F15" s="31">
        <v>11923</v>
      </c>
      <c r="G15" s="75">
        <v>99.2</v>
      </c>
      <c r="H15" s="75">
        <v>57.7</v>
      </c>
      <c r="I15" s="75">
        <v>91.39</v>
      </c>
      <c r="J15" s="31">
        <v>18000</v>
      </c>
    </row>
    <row r="16" spans="2:10" ht="17.25" customHeight="1" x14ac:dyDescent="0.2">
      <c r="B16" s="88" t="s">
        <v>114</v>
      </c>
      <c r="C16" s="31">
        <v>5310</v>
      </c>
      <c r="D16" s="31">
        <v>244</v>
      </c>
      <c r="E16" s="31">
        <v>17282</v>
      </c>
      <c r="F16" s="31">
        <v>8642</v>
      </c>
      <c r="G16" s="75">
        <v>98.9</v>
      </c>
      <c r="H16" s="75">
        <v>71.3</v>
      </c>
      <c r="I16" s="75">
        <v>121.06</v>
      </c>
      <c r="J16" s="31">
        <v>16700</v>
      </c>
    </row>
    <row r="17" spans="2:10" ht="17.25" customHeight="1" x14ac:dyDescent="0.2">
      <c r="B17" s="88" t="s">
        <v>116</v>
      </c>
      <c r="C17" s="31">
        <v>6098</v>
      </c>
      <c r="D17" s="31">
        <v>280</v>
      </c>
      <c r="E17" s="31">
        <v>25592</v>
      </c>
      <c r="F17" s="31">
        <v>12685</v>
      </c>
      <c r="G17" s="75">
        <v>99</v>
      </c>
      <c r="H17" s="75">
        <v>68.900000000000006</v>
      </c>
      <c r="I17" s="75">
        <v>120.7</v>
      </c>
      <c r="J17" s="31">
        <v>24500</v>
      </c>
    </row>
    <row r="18" spans="2:10" ht="17.25" customHeight="1" x14ac:dyDescent="0.2">
      <c r="B18" s="88" t="s">
        <v>117</v>
      </c>
      <c r="C18" s="31">
        <v>6216</v>
      </c>
      <c r="D18" s="31">
        <v>296</v>
      </c>
      <c r="E18" s="31">
        <v>25117</v>
      </c>
      <c r="F18" s="31">
        <v>12059</v>
      </c>
      <c r="G18" s="75">
        <v>98.1</v>
      </c>
      <c r="H18" s="75">
        <v>58</v>
      </c>
      <c r="I18" s="75">
        <v>95.86</v>
      </c>
      <c r="J18" s="31">
        <v>34000</v>
      </c>
    </row>
    <row r="19" spans="2:10" ht="17.25" customHeight="1" x14ac:dyDescent="0.2">
      <c r="B19" s="88" t="s">
        <v>118</v>
      </c>
      <c r="C19" s="31">
        <v>5783</v>
      </c>
      <c r="D19" s="31">
        <v>261</v>
      </c>
      <c r="E19" s="31">
        <v>18030</v>
      </c>
      <c r="F19" s="31">
        <v>10422</v>
      </c>
      <c r="G19" s="75">
        <v>98.5</v>
      </c>
      <c r="H19" s="75">
        <v>78.099999999999994</v>
      </c>
      <c r="I19" s="75">
        <v>136.58000000000001</v>
      </c>
      <c r="J19" s="31">
        <v>14200</v>
      </c>
    </row>
    <row r="20" spans="2:10" ht="17.25" customHeight="1" x14ac:dyDescent="0.2">
      <c r="B20" s="88"/>
      <c r="C20" s="31"/>
      <c r="D20" s="31"/>
      <c r="E20" s="31"/>
      <c r="F20" s="31"/>
      <c r="G20" s="75"/>
      <c r="H20" s="75"/>
      <c r="I20" s="75"/>
      <c r="J20" s="31"/>
    </row>
    <row r="21" spans="2:10" ht="17.25" customHeight="1" x14ac:dyDescent="0.2">
      <c r="B21" s="88" t="s">
        <v>119</v>
      </c>
      <c r="C21" s="31">
        <v>6896</v>
      </c>
      <c r="D21" s="31">
        <v>306</v>
      </c>
      <c r="E21" s="31">
        <v>24116</v>
      </c>
      <c r="F21" s="31">
        <v>12405</v>
      </c>
      <c r="G21" s="75">
        <v>100.8</v>
      </c>
      <c r="H21" s="75">
        <v>76.7</v>
      </c>
      <c r="I21" s="75">
        <v>138.78</v>
      </c>
      <c r="J21" s="31">
        <v>19200</v>
      </c>
    </row>
    <row r="22" spans="2:10" ht="17.25" customHeight="1" x14ac:dyDescent="0.2">
      <c r="B22" s="88" t="s">
        <v>120</v>
      </c>
      <c r="C22" s="31">
        <v>6094</v>
      </c>
      <c r="D22" s="31">
        <v>281</v>
      </c>
      <c r="E22" s="31">
        <v>23515</v>
      </c>
      <c r="F22" s="31">
        <v>12765</v>
      </c>
      <c r="G22" s="75">
        <v>100.1</v>
      </c>
      <c r="H22" s="75">
        <v>66.5</v>
      </c>
      <c r="I22" s="75">
        <v>112.94</v>
      </c>
      <c r="J22" s="31">
        <v>22500</v>
      </c>
    </row>
    <row r="23" spans="2:10" ht="17.25" customHeight="1" x14ac:dyDescent="0.2">
      <c r="B23" s="88" t="s">
        <v>121</v>
      </c>
      <c r="C23" s="31">
        <v>6457</v>
      </c>
      <c r="D23" s="31">
        <v>302</v>
      </c>
      <c r="E23" s="31">
        <v>29332</v>
      </c>
      <c r="F23" s="31">
        <v>15290</v>
      </c>
      <c r="G23" s="75">
        <v>98.1</v>
      </c>
      <c r="H23" s="75">
        <v>71.3</v>
      </c>
      <c r="I23" s="75">
        <v>107.31</v>
      </c>
      <c r="J23" s="31">
        <v>32800</v>
      </c>
    </row>
    <row r="24" spans="2:10" ht="17.25" customHeight="1" x14ac:dyDescent="0.2">
      <c r="B24" s="88" t="s">
        <v>122</v>
      </c>
      <c r="C24" s="31">
        <v>6438</v>
      </c>
      <c r="D24" s="31">
        <v>311</v>
      </c>
      <c r="E24" s="31">
        <v>32070</v>
      </c>
      <c r="F24" s="31">
        <v>15471</v>
      </c>
      <c r="G24" s="75">
        <v>99</v>
      </c>
      <c r="H24" s="75">
        <v>70.599999999999994</v>
      </c>
      <c r="I24" s="75">
        <v>108.51</v>
      </c>
      <c r="J24" s="31">
        <v>33200</v>
      </c>
    </row>
    <row r="25" spans="2:10" ht="17.25" customHeight="1" x14ac:dyDescent="0.2">
      <c r="B25" s="88" t="s">
        <v>123</v>
      </c>
      <c r="C25" s="31">
        <v>6118</v>
      </c>
      <c r="D25" s="31">
        <v>278</v>
      </c>
      <c r="E25" s="31">
        <v>27495</v>
      </c>
      <c r="F25" s="31">
        <v>12841</v>
      </c>
      <c r="G25" s="75">
        <v>96.4</v>
      </c>
      <c r="H25" s="75">
        <v>70.599999999999994</v>
      </c>
      <c r="I25" s="75">
        <v>108.32</v>
      </c>
      <c r="J25" s="31">
        <v>30700</v>
      </c>
    </row>
    <row r="26" spans="2:10" ht="17.25" customHeight="1" x14ac:dyDescent="0.2">
      <c r="B26" s="88"/>
      <c r="C26" s="31"/>
      <c r="D26" s="31"/>
      <c r="E26" s="31"/>
      <c r="F26" s="31"/>
      <c r="G26" s="75"/>
      <c r="H26" s="75"/>
      <c r="I26" s="75"/>
    </row>
    <row r="27" spans="2:10" ht="17.25" customHeight="1" x14ac:dyDescent="0.2">
      <c r="B27" s="88" t="s">
        <v>124</v>
      </c>
      <c r="C27" s="31">
        <v>6617</v>
      </c>
      <c r="D27" s="31">
        <v>298</v>
      </c>
      <c r="E27" s="31">
        <v>38134</v>
      </c>
      <c r="F27" s="31">
        <v>16386</v>
      </c>
      <c r="G27" s="75">
        <v>101.7</v>
      </c>
      <c r="H27" s="75">
        <v>66.099999999999994</v>
      </c>
      <c r="I27" s="75">
        <v>85.44</v>
      </c>
      <c r="J27" s="31">
        <v>105400</v>
      </c>
    </row>
    <row r="28" spans="2:10" ht="17.25" customHeight="1" x14ac:dyDescent="0.2">
      <c r="B28" s="88" t="s">
        <v>125</v>
      </c>
      <c r="C28" s="31">
        <v>6549</v>
      </c>
      <c r="D28" s="31">
        <v>305</v>
      </c>
      <c r="E28" s="31">
        <v>35122</v>
      </c>
      <c r="F28" s="31">
        <v>17559</v>
      </c>
      <c r="G28" s="75">
        <v>99.8</v>
      </c>
      <c r="H28" s="75">
        <v>66.3</v>
      </c>
      <c r="I28" s="75">
        <v>88.53</v>
      </c>
      <c r="J28" s="31">
        <v>71500</v>
      </c>
    </row>
    <row r="29" spans="2:10" ht="17.25" customHeight="1" x14ac:dyDescent="0.2">
      <c r="B29" s="88" t="s">
        <v>126</v>
      </c>
      <c r="C29" s="31">
        <v>7554</v>
      </c>
      <c r="D29" s="31">
        <v>324</v>
      </c>
      <c r="E29" s="31">
        <v>60583</v>
      </c>
      <c r="F29" s="31">
        <v>19690</v>
      </c>
      <c r="G29" s="75">
        <v>104</v>
      </c>
      <c r="H29" s="75">
        <v>45.8</v>
      </c>
      <c r="I29" s="75">
        <v>63.54</v>
      </c>
      <c r="J29" s="31">
        <v>323800</v>
      </c>
    </row>
    <row r="30" spans="2:10" ht="17.25" customHeight="1" x14ac:dyDescent="0.2">
      <c r="B30" s="88" t="s">
        <v>127</v>
      </c>
      <c r="C30" s="31">
        <v>6837</v>
      </c>
      <c r="D30" s="31">
        <v>316</v>
      </c>
      <c r="E30" s="31">
        <v>45177</v>
      </c>
      <c r="F30" s="31">
        <v>19056</v>
      </c>
      <c r="G30" s="75">
        <v>103.5</v>
      </c>
      <c r="H30" s="75">
        <v>58.6</v>
      </c>
      <c r="I30" s="75">
        <v>75.92</v>
      </c>
      <c r="J30" s="31">
        <v>173700</v>
      </c>
    </row>
    <row r="31" spans="2:10" ht="17.25" customHeight="1" x14ac:dyDescent="0.2">
      <c r="B31" s="88"/>
      <c r="C31" s="31"/>
      <c r="D31" s="31"/>
      <c r="E31" s="31"/>
      <c r="F31" s="31"/>
      <c r="G31" s="75"/>
      <c r="H31" s="75"/>
      <c r="I31" s="75"/>
      <c r="J31" s="31"/>
    </row>
    <row r="32" spans="2:10" ht="17.25" customHeight="1" x14ac:dyDescent="0.2">
      <c r="B32" s="88" t="s">
        <v>128</v>
      </c>
      <c r="C32" s="31">
        <v>6288</v>
      </c>
      <c r="D32" s="31">
        <v>289</v>
      </c>
      <c r="E32" s="31">
        <v>27414</v>
      </c>
      <c r="F32" s="31">
        <v>14257</v>
      </c>
      <c r="G32" s="75">
        <v>99.1</v>
      </c>
      <c r="H32" s="75">
        <v>75.5</v>
      </c>
      <c r="I32" s="75">
        <v>132.63999999999999</v>
      </c>
      <c r="J32" s="31">
        <v>26500</v>
      </c>
    </row>
    <row r="33" spans="2:10" ht="17.25" customHeight="1" x14ac:dyDescent="0.2">
      <c r="B33" s="88" t="s">
        <v>129</v>
      </c>
      <c r="C33" s="31">
        <v>6804</v>
      </c>
      <c r="D33" s="31">
        <v>321</v>
      </c>
      <c r="E33" s="31">
        <v>34492</v>
      </c>
      <c r="F33" s="31">
        <v>17280</v>
      </c>
      <c r="G33" s="75">
        <v>98.4</v>
      </c>
      <c r="H33" s="75">
        <v>79.400000000000006</v>
      </c>
      <c r="I33" s="75">
        <v>150.08000000000001</v>
      </c>
      <c r="J33" s="31">
        <v>30500</v>
      </c>
    </row>
    <row r="34" spans="2:10" ht="17.25" customHeight="1" x14ac:dyDescent="0.2">
      <c r="B34" s="88" t="s">
        <v>130</v>
      </c>
      <c r="C34" s="31">
        <v>6665</v>
      </c>
      <c r="D34" s="31">
        <v>304</v>
      </c>
      <c r="E34" s="31">
        <v>29055</v>
      </c>
      <c r="F34" s="31">
        <v>16036</v>
      </c>
      <c r="G34" s="75">
        <v>100.6</v>
      </c>
      <c r="H34" s="75">
        <v>70.8</v>
      </c>
      <c r="I34" s="75">
        <v>127.58</v>
      </c>
      <c r="J34" s="31">
        <v>41600</v>
      </c>
    </row>
    <row r="35" spans="2:10" ht="17.25" customHeight="1" x14ac:dyDescent="0.2">
      <c r="B35" s="88" t="s">
        <v>131</v>
      </c>
      <c r="C35" s="31">
        <v>7068</v>
      </c>
      <c r="D35" s="31">
        <v>307</v>
      </c>
      <c r="E35" s="31">
        <v>37065</v>
      </c>
      <c r="F35" s="31">
        <v>18352</v>
      </c>
      <c r="G35" s="75">
        <v>99.7</v>
      </c>
      <c r="H35" s="75">
        <v>76.5</v>
      </c>
      <c r="I35" s="75">
        <v>143.83000000000001</v>
      </c>
      <c r="J35" s="31">
        <v>31500</v>
      </c>
    </row>
    <row r="36" spans="2:10" ht="17.25" customHeight="1" x14ac:dyDescent="0.2">
      <c r="B36" s="88"/>
      <c r="C36" s="31"/>
      <c r="D36" s="31"/>
      <c r="E36" s="31"/>
      <c r="F36" s="31"/>
      <c r="G36" s="75"/>
      <c r="H36" s="75"/>
      <c r="I36" s="75"/>
      <c r="J36" s="31"/>
    </row>
    <row r="37" spans="2:10" ht="17.25" customHeight="1" x14ac:dyDescent="0.2">
      <c r="B37" s="88" t="s">
        <v>132</v>
      </c>
      <c r="C37" s="31">
        <v>6437</v>
      </c>
      <c r="D37" s="31">
        <v>280</v>
      </c>
      <c r="E37" s="31">
        <v>28929</v>
      </c>
      <c r="F37" s="31">
        <v>13004</v>
      </c>
      <c r="G37" s="75">
        <v>98.5</v>
      </c>
      <c r="H37" s="75">
        <v>70.900000000000006</v>
      </c>
      <c r="I37" s="75">
        <v>111.05</v>
      </c>
      <c r="J37" s="31">
        <v>25900</v>
      </c>
    </row>
    <row r="38" spans="2:10" ht="17.25" customHeight="1" x14ac:dyDescent="0.2">
      <c r="B38" s="88" t="s">
        <v>133</v>
      </c>
      <c r="C38" s="31">
        <v>6044</v>
      </c>
      <c r="D38" s="31">
        <v>297</v>
      </c>
      <c r="E38" s="31">
        <v>31931</v>
      </c>
      <c r="F38" s="31">
        <v>15440</v>
      </c>
      <c r="G38" s="75">
        <v>97.3</v>
      </c>
      <c r="H38" s="75">
        <v>73</v>
      </c>
      <c r="I38" s="75">
        <v>125.69</v>
      </c>
      <c r="J38" s="31">
        <v>25500</v>
      </c>
    </row>
    <row r="39" spans="2:10" ht="17.25" customHeight="1" x14ac:dyDescent="0.2">
      <c r="B39" s="88" t="s">
        <v>134</v>
      </c>
      <c r="C39" s="31">
        <v>6470</v>
      </c>
      <c r="D39" s="31">
        <v>284</v>
      </c>
      <c r="E39" s="31">
        <v>33598</v>
      </c>
      <c r="F39" s="31">
        <v>16826</v>
      </c>
      <c r="G39" s="75">
        <v>97</v>
      </c>
      <c r="H39" s="75">
        <v>74.5</v>
      </c>
      <c r="I39" s="75">
        <v>122.32</v>
      </c>
      <c r="J39" s="31">
        <v>33800</v>
      </c>
    </row>
    <row r="40" spans="2:10" ht="17.25" customHeight="1" x14ac:dyDescent="0.2">
      <c r="B40" s="88" t="s">
        <v>135</v>
      </c>
      <c r="C40" s="31">
        <v>6647</v>
      </c>
      <c r="D40" s="31">
        <v>298</v>
      </c>
      <c r="E40" s="31">
        <v>36369</v>
      </c>
      <c r="F40" s="31">
        <v>15474</v>
      </c>
      <c r="G40" s="75">
        <v>98.1</v>
      </c>
      <c r="H40" s="75">
        <v>67.7</v>
      </c>
      <c r="I40" s="75">
        <v>103.54</v>
      </c>
      <c r="J40" s="31">
        <v>66700</v>
      </c>
    </row>
    <row r="41" spans="2:10" ht="17.25" customHeight="1" x14ac:dyDescent="0.2">
      <c r="B41" s="88" t="s">
        <v>136</v>
      </c>
      <c r="C41" s="31">
        <v>6850</v>
      </c>
      <c r="D41" s="31">
        <v>307</v>
      </c>
      <c r="E41" s="31">
        <v>44881</v>
      </c>
      <c r="F41" s="31">
        <v>18549</v>
      </c>
      <c r="G41" s="75">
        <v>98.4</v>
      </c>
      <c r="H41" s="75">
        <v>58.7</v>
      </c>
      <c r="I41" s="75">
        <v>93.46</v>
      </c>
      <c r="J41" s="31">
        <v>97900</v>
      </c>
    </row>
    <row r="42" spans="2:10" ht="17.25" customHeight="1" x14ac:dyDescent="0.2">
      <c r="B42" s="88" t="s">
        <v>137</v>
      </c>
      <c r="C42" s="31">
        <v>6477</v>
      </c>
      <c r="D42" s="31">
        <v>298</v>
      </c>
      <c r="E42" s="31">
        <v>32374</v>
      </c>
      <c r="F42" s="31">
        <v>17244</v>
      </c>
      <c r="G42" s="75">
        <v>98.3</v>
      </c>
      <c r="H42" s="75">
        <v>73.2</v>
      </c>
      <c r="I42" s="75">
        <v>112.9</v>
      </c>
      <c r="J42" s="31">
        <v>31200</v>
      </c>
    </row>
    <row r="43" spans="2:10" ht="17.25" customHeight="1" x14ac:dyDescent="0.2">
      <c r="B43" s="88"/>
      <c r="C43" s="31"/>
      <c r="D43" s="31"/>
      <c r="E43" s="31"/>
      <c r="F43" s="31"/>
      <c r="G43" s="75"/>
      <c r="H43" s="75"/>
      <c r="I43" s="75"/>
      <c r="J43" s="31"/>
    </row>
    <row r="44" spans="2:10" ht="17.25" customHeight="1" x14ac:dyDescent="0.2">
      <c r="B44" s="88" t="s">
        <v>138</v>
      </c>
      <c r="C44" s="31">
        <v>6841</v>
      </c>
      <c r="D44" s="31">
        <v>306</v>
      </c>
      <c r="E44" s="31">
        <v>34526</v>
      </c>
      <c r="F44" s="31">
        <v>16502</v>
      </c>
      <c r="G44" s="75">
        <v>99.9</v>
      </c>
      <c r="H44" s="75">
        <v>72.599999999999994</v>
      </c>
      <c r="I44" s="75">
        <v>120.91</v>
      </c>
      <c r="J44" s="31">
        <v>46400</v>
      </c>
    </row>
    <row r="45" spans="2:10" ht="17.25" customHeight="1" x14ac:dyDescent="0.2">
      <c r="B45" s="88" t="s">
        <v>139</v>
      </c>
      <c r="C45" s="31">
        <v>6014</v>
      </c>
      <c r="D45" s="31">
        <v>291</v>
      </c>
      <c r="E45" s="31">
        <v>32659</v>
      </c>
      <c r="F45" s="31">
        <v>14465</v>
      </c>
      <c r="G45" s="75">
        <v>100.6</v>
      </c>
      <c r="H45" s="75">
        <v>60.8</v>
      </c>
      <c r="I45" s="75">
        <v>86.02</v>
      </c>
      <c r="J45" s="31">
        <v>102400</v>
      </c>
    </row>
    <row r="46" spans="2:10" ht="17.25" customHeight="1" x14ac:dyDescent="0.2">
      <c r="B46" s="88" t="s">
        <v>140</v>
      </c>
      <c r="C46" s="31">
        <v>5911</v>
      </c>
      <c r="D46" s="31">
        <v>278</v>
      </c>
      <c r="E46" s="31">
        <v>34339</v>
      </c>
      <c r="F46" s="31">
        <v>14986</v>
      </c>
      <c r="G46" s="75">
        <v>100.3</v>
      </c>
      <c r="H46" s="75">
        <v>54.2</v>
      </c>
      <c r="I46" s="75">
        <v>75.010000000000005</v>
      </c>
      <c r="J46" s="31">
        <v>146900</v>
      </c>
    </row>
    <row r="47" spans="2:10" ht="17.25" customHeight="1" x14ac:dyDescent="0.2">
      <c r="B47" s="88" t="s">
        <v>141</v>
      </c>
      <c r="C47" s="31">
        <v>6100</v>
      </c>
      <c r="D47" s="31">
        <v>292</v>
      </c>
      <c r="E47" s="31">
        <v>33258</v>
      </c>
      <c r="F47" s="31">
        <v>16774</v>
      </c>
      <c r="G47" s="75">
        <v>101.1</v>
      </c>
      <c r="H47" s="75">
        <v>63.6</v>
      </c>
      <c r="I47" s="75">
        <v>93.92</v>
      </c>
      <c r="J47" s="31">
        <v>100700</v>
      </c>
    </row>
    <row r="48" spans="2:10" ht="17.25" customHeight="1" x14ac:dyDescent="0.2">
      <c r="B48" s="88" t="s">
        <v>142</v>
      </c>
      <c r="C48" s="31">
        <v>6183</v>
      </c>
      <c r="D48" s="31">
        <v>302</v>
      </c>
      <c r="E48" s="31">
        <v>37134</v>
      </c>
      <c r="F48" s="31">
        <v>18005</v>
      </c>
      <c r="G48" s="75">
        <v>97.3</v>
      </c>
      <c r="H48" s="75">
        <v>73.8</v>
      </c>
      <c r="I48" s="75">
        <v>111.46</v>
      </c>
      <c r="J48" s="31">
        <v>52600</v>
      </c>
    </row>
    <row r="49" spans="2:10" ht="17.25" customHeight="1" x14ac:dyDescent="0.2">
      <c r="B49" s="88" t="s">
        <v>143</v>
      </c>
      <c r="C49" s="34">
        <v>5781</v>
      </c>
      <c r="D49" s="34">
        <v>257</v>
      </c>
      <c r="E49" s="34">
        <v>31799</v>
      </c>
      <c r="F49" s="34">
        <v>17435</v>
      </c>
      <c r="G49" s="76">
        <v>99.9</v>
      </c>
      <c r="H49" s="76">
        <v>74.8</v>
      </c>
      <c r="I49" s="76">
        <v>108</v>
      </c>
      <c r="J49" s="34">
        <v>34700</v>
      </c>
    </row>
    <row r="50" spans="2:10" ht="17.25" customHeight="1" x14ac:dyDescent="0.2">
      <c r="B50" s="88"/>
      <c r="C50" s="34"/>
      <c r="D50" s="34"/>
      <c r="E50" s="34"/>
      <c r="F50" s="34"/>
      <c r="G50" s="76"/>
      <c r="H50" s="76"/>
      <c r="I50" s="76"/>
      <c r="J50" s="34"/>
    </row>
    <row r="51" spans="2:10" ht="17.25" customHeight="1" x14ac:dyDescent="0.2">
      <c r="B51" s="88" t="s">
        <v>144</v>
      </c>
      <c r="C51" s="31">
        <v>6207</v>
      </c>
      <c r="D51" s="31">
        <v>266</v>
      </c>
      <c r="E51" s="31">
        <v>26074</v>
      </c>
      <c r="F51" s="31">
        <v>14741</v>
      </c>
      <c r="G51" s="75">
        <v>98.5</v>
      </c>
      <c r="H51" s="75">
        <v>69.8</v>
      </c>
      <c r="I51" s="75">
        <v>124.72</v>
      </c>
      <c r="J51" s="31">
        <v>20100</v>
      </c>
    </row>
    <row r="52" spans="2:10" ht="17.25" customHeight="1" x14ac:dyDescent="0.2">
      <c r="B52" s="88" t="s">
        <v>145</v>
      </c>
      <c r="C52" s="31">
        <v>6148</v>
      </c>
      <c r="D52" s="31">
        <v>282</v>
      </c>
      <c r="E52" s="31">
        <v>29012</v>
      </c>
      <c r="F52" s="31">
        <v>16557</v>
      </c>
      <c r="G52" s="75">
        <v>100.1</v>
      </c>
      <c r="H52" s="75">
        <v>71.8</v>
      </c>
      <c r="I52" s="75">
        <v>128.75</v>
      </c>
      <c r="J52" s="31">
        <v>22100</v>
      </c>
    </row>
    <row r="53" spans="2:10" ht="17.25" customHeight="1" x14ac:dyDescent="0.2">
      <c r="B53" s="88" t="s">
        <v>146</v>
      </c>
      <c r="C53" s="31">
        <v>6138</v>
      </c>
      <c r="D53" s="31">
        <v>288</v>
      </c>
      <c r="E53" s="31">
        <v>33205</v>
      </c>
      <c r="F53" s="31">
        <v>16567</v>
      </c>
      <c r="G53" s="75">
        <v>98.4</v>
      </c>
      <c r="H53" s="75">
        <v>67.599999999999994</v>
      </c>
      <c r="I53" s="75">
        <v>110.37</v>
      </c>
      <c r="J53" s="31">
        <v>29200</v>
      </c>
    </row>
    <row r="54" spans="2:10" ht="17.25" customHeight="1" x14ac:dyDescent="0.2">
      <c r="B54" s="88" t="s">
        <v>147</v>
      </c>
      <c r="C54" s="31">
        <v>6120</v>
      </c>
      <c r="D54" s="31">
        <v>296</v>
      </c>
      <c r="E54" s="31">
        <v>31946</v>
      </c>
      <c r="F54" s="31">
        <v>17163</v>
      </c>
      <c r="G54" s="75">
        <v>99.2</v>
      </c>
      <c r="H54" s="75">
        <v>62.6</v>
      </c>
      <c r="I54" s="75">
        <v>96.02</v>
      </c>
      <c r="J54" s="31">
        <v>51900</v>
      </c>
    </row>
    <row r="55" spans="2:10" ht="17.25" customHeight="1" x14ac:dyDescent="0.2">
      <c r="B55" s="88" t="s">
        <v>148</v>
      </c>
      <c r="C55" s="31">
        <v>5724</v>
      </c>
      <c r="D55" s="31">
        <v>268</v>
      </c>
      <c r="E55" s="31">
        <v>27671</v>
      </c>
      <c r="F55" s="31">
        <v>16472</v>
      </c>
      <c r="G55" s="75">
        <v>98.8</v>
      </c>
      <c r="H55" s="75">
        <v>67.3</v>
      </c>
      <c r="I55" s="75">
        <v>103.31</v>
      </c>
      <c r="J55" s="31">
        <v>25600</v>
      </c>
    </row>
    <row r="56" spans="2:10" ht="17.25" customHeight="1" x14ac:dyDescent="0.2">
      <c r="B56" s="88"/>
      <c r="C56" s="31"/>
      <c r="D56" s="31"/>
      <c r="E56" s="31"/>
      <c r="F56" s="31"/>
      <c r="G56" s="75"/>
      <c r="H56" s="75"/>
      <c r="I56" s="75"/>
      <c r="J56" s="31"/>
    </row>
    <row r="57" spans="2:10" ht="17.25" customHeight="1" x14ac:dyDescent="0.2">
      <c r="B57" s="88" t="s">
        <v>149</v>
      </c>
      <c r="C57" s="31">
        <v>6039</v>
      </c>
      <c r="D57" s="31">
        <v>280</v>
      </c>
      <c r="E57" s="31">
        <v>30323</v>
      </c>
      <c r="F57" s="31">
        <v>14772</v>
      </c>
      <c r="G57" s="75">
        <v>98.8</v>
      </c>
      <c r="H57" s="75">
        <v>71.8</v>
      </c>
      <c r="I57" s="75">
        <v>111.95</v>
      </c>
      <c r="J57" s="31">
        <v>30400</v>
      </c>
    </row>
    <row r="58" spans="2:10" ht="17.25" customHeight="1" x14ac:dyDescent="0.2">
      <c r="B58" s="88" t="s">
        <v>150</v>
      </c>
      <c r="C58" s="31">
        <v>6035</v>
      </c>
      <c r="D58" s="31">
        <v>296</v>
      </c>
      <c r="E58" s="31">
        <v>32333</v>
      </c>
      <c r="F58" s="31">
        <v>17736</v>
      </c>
      <c r="G58" s="75">
        <v>98.5</v>
      </c>
      <c r="H58" s="75">
        <v>71</v>
      </c>
      <c r="I58" s="75">
        <v>112.75</v>
      </c>
      <c r="J58" s="31">
        <v>33100</v>
      </c>
    </row>
    <row r="59" spans="2:10" ht="17.25" customHeight="1" x14ac:dyDescent="0.2">
      <c r="B59" s="88" t="s">
        <v>151</v>
      </c>
      <c r="C59" s="31">
        <v>5523</v>
      </c>
      <c r="D59" s="31">
        <v>266</v>
      </c>
      <c r="E59" s="31">
        <v>25882</v>
      </c>
      <c r="F59" s="31">
        <v>12426</v>
      </c>
      <c r="G59" s="75">
        <v>98.4</v>
      </c>
      <c r="H59" s="75">
        <v>66.3</v>
      </c>
      <c r="I59" s="75">
        <v>100.48</v>
      </c>
      <c r="J59" s="31">
        <v>37900</v>
      </c>
    </row>
    <row r="60" spans="2:10" ht="17.25" customHeight="1" x14ac:dyDescent="0.2">
      <c r="B60" s="88" t="s">
        <v>152</v>
      </c>
      <c r="C60" s="31">
        <v>5561</v>
      </c>
      <c r="D60" s="31">
        <v>258</v>
      </c>
      <c r="E60" s="31">
        <v>24421</v>
      </c>
      <c r="F60" s="31">
        <v>12574</v>
      </c>
      <c r="G60" s="75">
        <v>99.2</v>
      </c>
      <c r="H60" s="75">
        <v>65.8</v>
      </c>
      <c r="I60" s="75">
        <v>94.03</v>
      </c>
      <c r="J60" s="31">
        <v>31500</v>
      </c>
    </row>
    <row r="61" spans="2:10" ht="17.25" customHeight="1" x14ac:dyDescent="0.2">
      <c r="B61" s="88"/>
      <c r="C61" s="31"/>
      <c r="D61" s="31"/>
      <c r="E61" s="31"/>
      <c r="F61" s="31"/>
      <c r="G61" s="75"/>
      <c r="H61" s="75"/>
      <c r="I61" s="75"/>
      <c r="J61" s="31"/>
    </row>
    <row r="62" spans="2:10" ht="17.25" customHeight="1" x14ac:dyDescent="0.2">
      <c r="B62" s="88" t="s">
        <v>153</v>
      </c>
      <c r="C62" s="31">
        <v>5702</v>
      </c>
      <c r="D62" s="31">
        <v>275</v>
      </c>
      <c r="E62" s="31">
        <v>23667</v>
      </c>
      <c r="F62" s="31">
        <v>11904</v>
      </c>
      <c r="G62" s="75">
        <v>97.7</v>
      </c>
      <c r="H62" s="75">
        <v>53.8</v>
      </c>
      <c r="I62" s="75">
        <v>85.54</v>
      </c>
      <c r="J62" s="31">
        <v>44600</v>
      </c>
    </row>
    <row r="63" spans="2:10" ht="17.25" customHeight="1" x14ac:dyDescent="0.2">
      <c r="B63" s="88" t="s">
        <v>154</v>
      </c>
      <c r="C63" s="31">
        <v>5887</v>
      </c>
      <c r="D63" s="31">
        <v>279</v>
      </c>
      <c r="E63" s="31">
        <v>23783</v>
      </c>
      <c r="F63" s="31">
        <v>12861</v>
      </c>
      <c r="G63" s="75">
        <v>97.2</v>
      </c>
      <c r="H63" s="75">
        <v>70.5</v>
      </c>
      <c r="I63" s="75">
        <v>116.31</v>
      </c>
      <c r="J63" s="31">
        <v>20200</v>
      </c>
    </row>
    <row r="64" spans="2:10" ht="17.25" customHeight="1" x14ac:dyDescent="0.2">
      <c r="B64" s="88" t="s">
        <v>155</v>
      </c>
      <c r="C64" s="31">
        <v>5501</v>
      </c>
      <c r="D64" s="31">
        <v>262</v>
      </c>
      <c r="E64" s="31">
        <v>19493</v>
      </c>
      <c r="F64" s="31">
        <v>10194</v>
      </c>
      <c r="G64" s="75">
        <v>100.4</v>
      </c>
      <c r="H64" s="75">
        <v>66</v>
      </c>
      <c r="I64" s="75">
        <v>98.32</v>
      </c>
      <c r="J64" s="31">
        <v>23600</v>
      </c>
    </row>
    <row r="65" spans="1:10" ht="17.25" customHeight="1" x14ac:dyDescent="0.2">
      <c r="B65" s="88" t="s">
        <v>156</v>
      </c>
      <c r="C65" s="31">
        <v>5858</v>
      </c>
      <c r="D65" s="31">
        <v>259</v>
      </c>
      <c r="E65" s="31">
        <v>23658</v>
      </c>
      <c r="F65" s="31">
        <v>11964</v>
      </c>
      <c r="G65" s="75">
        <v>98.2</v>
      </c>
      <c r="H65" s="75">
        <v>64.099999999999994</v>
      </c>
      <c r="I65" s="75">
        <v>100.16</v>
      </c>
      <c r="J65" s="31">
        <v>27800</v>
      </c>
    </row>
    <row r="66" spans="1:10" ht="17.25" customHeight="1" x14ac:dyDescent="0.2">
      <c r="B66" s="88"/>
      <c r="C66" s="31"/>
      <c r="D66" s="31"/>
      <c r="E66" s="31"/>
      <c r="F66" s="31"/>
      <c r="G66" s="75"/>
      <c r="H66" s="75"/>
      <c r="I66" s="75"/>
      <c r="J66" s="31"/>
    </row>
    <row r="67" spans="1:10" ht="17.25" customHeight="1" x14ac:dyDescent="0.2">
      <c r="B67" s="88" t="s">
        <v>157</v>
      </c>
      <c r="C67" s="31">
        <v>5607</v>
      </c>
      <c r="D67" s="31">
        <v>266</v>
      </c>
      <c r="E67" s="31">
        <v>23565</v>
      </c>
      <c r="F67" s="31">
        <v>11304</v>
      </c>
      <c r="G67" s="75">
        <v>97.4</v>
      </c>
      <c r="H67" s="75">
        <v>63.7</v>
      </c>
      <c r="I67" s="75">
        <v>98.53</v>
      </c>
      <c r="J67" s="31">
        <v>24800</v>
      </c>
    </row>
    <row r="68" spans="1:10" ht="17.25" customHeight="1" x14ac:dyDescent="0.2">
      <c r="B68" s="88" t="s">
        <v>158</v>
      </c>
      <c r="C68" s="31">
        <v>5309</v>
      </c>
      <c r="D68" s="31">
        <v>255</v>
      </c>
      <c r="E68" s="31">
        <v>19585</v>
      </c>
      <c r="F68" s="31">
        <v>10305</v>
      </c>
      <c r="G68" s="75">
        <v>96.4</v>
      </c>
      <c r="H68" s="75">
        <v>67.400000000000006</v>
      </c>
      <c r="I68" s="75">
        <v>96.81</v>
      </c>
      <c r="J68" s="31">
        <v>24600</v>
      </c>
    </row>
    <row r="69" spans="1:10" ht="17.25" customHeight="1" x14ac:dyDescent="0.2">
      <c r="B69" s="88" t="s">
        <v>159</v>
      </c>
      <c r="C69" s="31">
        <v>5373</v>
      </c>
      <c r="D69" s="31">
        <v>256</v>
      </c>
      <c r="E69" s="31">
        <v>18770</v>
      </c>
      <c r="F69" s="31">
        <v>9445</v>
      </c>
      <c r="G69" s="75">
        <v>96.7</v>
      </c>
      <c r="H69" s="75">
        <v>65.400000000000006</v>
      </c>
      <c r="I69" s="75">
        <v>88.32</v>
      </c>
      <c r="J69" s="31">
        <v>27900</v>
      </c>
    </row>
    <row r="70" spans="1:10" ht="17.25" customHeight="1" x14ac:dyDescent="0.2">
      <c r="B70" s="88" t="s">
        <v>160</v>
      </c>
      <c r="C70" s="37">
        <v>4749</v>
      </c>
      <c r="D70" s="37">
        <v>234</v>
      </c>
      <c r="E70" s="37">
        <v>20223</v>
      </c>
      <c r="F70" s="37">
        <v>5733</v>
      </c>
      <c r="G70" s="133">
        <v>98</v>
      </c>
      <c r="H70" s="133">
        <v>48</v>
      </c>
      <c r="I70" s="133">
        <v>75.599999999999994</v>
      </c>
      <c r="J70" s="37">
        <v>45700</v>
      </c>
    </row>
    <row r="71" spans="1:10" ht="17.25" customHeight="1" x14ac:dyDescent="0.2">
      <c r="B71" s="148"/>
      <c r="C71" s="35"/>
      <c r="D71" s="35"/>
      <c r="E71" s="35"/>
      <c r="F71" s="35"/>
      <c r="G71" s="149"/>
      <c r="H71" s="133"/>
      <c r="I71" s="133"/>
      <c r="J71" s="35"/>
    </row>
    <row r="72" spans="1:10" ht="17.25" customHeight="1" x14ac:dyDescent="0.2">
      <c r="B72" s="349" t="s">
        <v>227</v>
      </c>
      <c r="C72" s="410" t="s">
        <v>198</v>
      </c>
      <c r="D72" s="411"/>
      <c r="E72" s="411"/>
      <c r="F72" s="412"/>
      <c r="G72" s="175" t="s">
        <v>187</v>
      </c>
      <c r="H72" s="383" t="s">
        <v>59</v>
      </c>
      <c r="I72" s="409"/>
      <c r="J72" s="127" t="s">
        <v>193</v>
      </c>
    </row>
    <row r="73" spans="1:10" ht="17.25" customHeight="1" thickBot="1" x14ac:dyDescent="0.25">
      <c r="B73" s="350"/>
      <c r="C73" s="413"/>
      <c r="D73" s="414"/>
      <c r="E73" s="414"/>
      <c r="F73" s="415"/>
      <c r="G73" s="213" t="s">
        <v>261</v>
      </c>
      <c r="H73" s="385" t="s">
        <v>60</v>
      </c>
      <c r="I73" s="377"/>
      <c r="J73" s="61" t="s">
        <v>50</v>
      </c>
    </row>
    <row r="74" spans="1:10" ht="17.25" customHeight="1" x14ac:dyDescent="0.15">
      <c r="A74" s="19"/>
    </row>
  </sheetData>
  <mergeCells count="7">
    <mergeCell ref="B6:J6"/>
    <mergeCell ref="H73:I73"/>
    <mergeCell ref="E11:F11"/>
    <mergeCell ref="H11:I11"/>
    <mergeCell ref="H72:I72"/>
    <mergeCell ref="B72:B73"/>
    <mergeCell ref="C72:F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付表-1</vt:lpstr>
      <vt:lpstr>付表-2</vt:lpstr>
      <vt:lpstr>付表-3</vt:lpstr>
      <vt:lpstr>付表-4</vt:lpstr>
      <vt:lpstr>付表-5</vt:lpstr>
      <vt:lpstr>付表-6</vt:lpstr>
      <vt:lpstr>付表-7</vt:lpstr>
      <vt:lpstr>付表-8</vt:lpstr>
      <vt:lpstr>付表-9</vt:lpstr>
      <vt:lpstr>付表-10</vt:lpstr>
      <vt:lpstr>'付表-1'!Print_Area</vt:lpstr>
      <vt:lpstr>'付表-10'!Print_Area</vt:lpstr>
      <vt:lpstr>'付表-2'!Print_Area</vt:lpstr>
      <vt:lpstr>'付表-3'!Print_Area</vt:lpstr>
      <vt:lpstr>'付表-4'!Print_Area</vt:lpstr>
      <vt:lpstr>'付表-5'!Print_Area</vt:lpstr>
      <vt:lpstr>'付表-6'!Print_Area</vt:lpstr>
      <vt:lpstr>'付表-7'!Print_Area</vt:lpstr>
      <vt:lpstr>'付表-8'!Print_Area</vt:lpstr>
      <vt:lpstr>'付表-9'!Print_Area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2015-11-20T09:14:51Z</cp:lastPrinted>
  <dcterms:created xsi:type="dcterms:W3CDTF">2006-04-24T05:17:06Z</dcterms:created>
  <dcterms:modified xsi:type="dcterms:W3CDTF">2016-11-17T06:33:12Z</dcterms:modified>
</cp:coreProperties>
</file>