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activeTab="7"/>
  </bookViews>
  <sheets>
    <sheet name="M01卸売" sheetId="13" r:id="rId1"/>
    <sheet name="M02小売" sheetId="4" r:id="rId2"/>
    <sheet name="M03町村" sheetId="5" r:id="rId3"/>
    <sheet name="M04大型" sheetId="6" r:id="rId4"/>
    <sheet name="M05大型" sheetId="7" r:id="rId5"/>
    <sheet name="M06ｻ-ﾋｽ" sheetId="8" r:id="rId6"/>
    <sheet name="M07国品" sheetId="9" r:id="rId7"/>
    <sheet name="M08品目" sheetId="10" r:id="rId8"/>
    <sheet name="M09国別" sheetId="11" r:id="rId9"/>
  </sheets>
  <definedNames>
    <definedName name="_Key1" hidden="1">'M06ｻ-ﾋｽ'!$C$19</definedName>
    <definedName name="_Order1"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Sort" hidden="1">'M06ｻ-ﾋｽ'!$C$19:$C$34</definedName>
    <definedName name="_xlnm.Print_Area" localSheetId="0">M01卸売!$A$1:$O$73</definedName>
    <definedName name="_xlnm.Print_Area" localSheetId="1">M02小売!$A$1:$N$68</definedName>
    <definedName name="_xlnm.Print_Area" localSheetId="2">M03町村!$A$1:$K$292</definedName>
    <definedName name="_xlnm.Print_Area" localSheetId="3">M04大型!$A$1:$N$116</definedName>
    <definedName name="_xlnm.Print_Area" localSheetId="4">M05大型!$A$1:$N$35</definedName>
    <definedName name="_xlnm.Print_Area" localSheetId="5">'M06ｻ-ﾋｽ'!$A$1:$K$75</definedName>
    <definedName name="_xlnm.Print_Area" localSheetId="6">M07国品!$A$1:$H$74</definedName>
    <definedName name="_xlnm.Print_Area" localSheetId="7">M08品目!$A$1:$I$136</definedName>
    <definedName name="_xlnm.Print_Area" localSheetId="8">M09国別!$A$1:$I$127</definedName>
    <definedName name="Print_Area_MI" localSheetId="0">M01卸売!$A$1:$O$73</definedName>
    <definedName name="Print_Area_MI" localSheetId="1">M02小売!$A$1:$N$68</definedName>
    <definedName name="Print_Area_MI" localSheetId="2">M03町村!$A$1:$K$292</definedName>
    <definedName name="Print_Area_MI" localSheetId="3">M04大型!$A$74:$N$116</definedName>
    <definedName name="Print_Area_MI" localSheetId="4">M05大型!$A$6:$N$35</definedName>
    <definedName name="Print_Area_MI" localSheetId="5">'M06ｻ-ﾋｽ'!$A$1:$K$75</definedName>
    <definedName name="Print_Area_MI" localSheetId="6">M07国品!$A$1:$H$74</definedName>
    <definedName name="Print_Area_MI" localSheetId="7">M08品目!$A$1:$I$136</definedName>
    <definedName name="Print_Area_MI" localSheetId="8">M09国別!$A$1:$I$127</definedName>
  </definedNames>
  <calcPr calcId="145621"/>
</workbook>
</file>

<file path=xl/calcChain.xml><?xml version="1.0" encoding="utf-8"?>
<calcChain xmlns="http://schemas.openxmlformats.org/spreadsheetml/2006/main">
  <c r="E70" i="13" l="1"/>
  <c r="E69" i="13"/>
  <c r="E68" i="13"/>
  <c r="O67" i="13"/>
  <c r="N67" i="13"/>
  <c r="M67" i="13"/>
  <c r="L67" i="13"/>
  <c r="K67" i="13"/>
  <c r="J67" i="13"/>
  <c r="I67" i="13"/>
  <c r="H67" i="13"/>
  <c r="G67" i="13"/>
  <c r="F67" i="13"/>
  <c r="E67" i="13"/>
  <c r="E65" i="13"/>
  <c r="E64" i="13"/>
  <c r="E63" i="13"/>
  <c r="E62" i="13"/>
  <c r="E61" i="13" s="1"/>
  <c r="O61" i="13"/>
  <c r="N61" i="13"/>
  <c r="M61" i="13"/>
  <c r="K61" i="13"/>
  <c r="J61" i="13"/>
  <c r="I61" i="13"/>
  <c r="H61" i="13"/>
  <c r="G61" i="13"/>
  <c r="F61" i="13"/>
  <c r="E59" i="13"/>
  <c r="E58" i="13"/>
  <c r="E57" i="13"/>
  <c r="E56" i="13"/>
  <c r="O55" i="13"/>
  <c r="N55" i="13"/>
  <c r="M55" i="13"/>
  <c r="K55" i="13"/>
  <c r="J55" i="13"/>
  <c r="I55" i="13"/>
  <c r="H55" i="13"/>
  <c r="G55" i="13"/>
  <c r="F55" i="13"/>
  <c r="F43" i="13" s="1"/>
  <c r="E55" i="13"/>
  <c r="E53" i="13"/>
  <c r="E52" i="13"/>
  <c r="E51" i="13" s="1"/>
  <c r="O51" i="13"/>
  <c r="N51" i="13"/>
  <c r="M51" i="13"/>
  <c r="L51" i="13"/>
  <c r="K51" i="13"/>
  <c r="J51" i="13"/>
  <c r="I51" i="13"/>
  <c r="H51" i="13"/>
  <c r="G51" i="13"/>
  <c r="F51" i="13"/>
  <c r="E49" i="13"/>
  <c r="E48" i="13"/>
  <c r="E47" i="13" s="1"/>
  <c r="O47" i="13"/>
  <c r="O43" i="13" s="1"/>
  <c r="N47" i="13"/>
  <c r="N43" i="13" s="1"/>
  <c r="M47" i="13"/>
  <c r="M43" i="13" s="1"/>
  <c r="L47" i="13"/>
  <c r="L43" i="13" s="1"/>
  <c r="K47" i="13"/>
  <c r="K43" i="13" s="1"/>
  <c r="J47" i="13"/>
  <c r="J43" i="13" s="1"/>
  <c r="I47" i="13"/>
  <c r="I43" i="13" s="1"/>
  <c r="H47" i="13"/>
  <c r="H43" i="13" s="1"/>
  <c r="G47" i="13"/>
  <c r="G43" i="13" s="1"/>
  <c r="F47" i="13"/>
  <c r="E45" i="13"/>
  <c r="E42" i="13"/>
  <c r="E41" i="13"/>
  <c r="E40" i="13"/>
  <c r="E38" i="13"/>
  <c r="E37" i="13"/>
  <c r="K36" i="13"/>
  <c r="E36" i="13"/>
  <c r="E35" i="13"/>
  <c r="E33" i="13"/>
  <c r="K32" i="13"/>
  <c r="E32" i="13"/>
  <c r="K31" i="13"/>
  <c r="E31" i="13"/>
  <c r="K30" i="13"/>
  <c r="E30" i="13"/>
  <c r="H101" i="11"/>
  <c r="G101" i="11"/>
  <c r="F101" i="11"/>
  <c r="E101" i="11"/>
  <c r="D101" i="11"/>
  <c r="I77" i="11"/>
  <c r="H77" i="11"/>
  <c r="G77" i="11"/>
  <c r="F77" i="11"/>
  <c r="E77" i="11"/>
  <c r="D77" i="11"/>
  <c r="H37" i="11"/>
  <c r="G37" i="11"/>
  <c r="F37" i="11"/>
  <c r="E37" i="11"/>
  <c r="D37" i="11"/>
  <c r="I13" i="11"/>
  <c r="H13" i="11"/>
  <c r="G13" i="11"/>
  <c r="F13" i="11"/>
  <c r="E13" i="11"/>
  <c r="D13" i="11"/>
  <c r="G134" i="10"/>
  <c r="F134" i="10"/>
  <c r="E134" i="10"/>
  <c r="D134" i="10"/>
  <c r="G124" i="10"/>
  <c r="F124" i="10"/>
  <c r="E124" i="10"/>
  <c r="D124" i="10"/>
  <c r="G106" i="10"/>
  <c r="F106" i="10"/>
  <c r="E106" i="10"/>
  <c r="D106" i="10"/>
  <c r="G104" i="10"/>
  <c r="F104" i="10"/>
  <c r="E104" i="10"/>
  <c r="D104" i="10"/>
  <c r="G98" i="10"/>
  <c r="F98" i="10"/>
  <c r="E98" i="10"/>
  <c r="D98" i="10"/>
  <c r="G97" i="10"/>
  <c r="F97" i="10"/>
  <c r="E97" i="10"/>
  <c r="D97" i="10"/>
  <c r="G89" i="10"/>
  <c r="F89" i="10"/>
  <c r="E89" i="10"/>
  <c r="D89" i="10"/>
  <c r="G87" i="10"/>
  <c r="F87" i="10"/>
  <c r="E87" i="10"/>
  <c r="D87" i="10"/>
  <c r="I82" i="10"/>
  <c r="H82" i="10"/>
  <c r="G82" i="10"/>
  <c r="F82" i="10"/>
  <c r="E82" i="10"/>
  <c r="D82" i="10"/>
  <c r="F61" i="10"/>
  <c r="E61" i="10"/>
  <c r="G54" i="10"/>
  <c r="F54" i="10"/>
  <c r="E54" i="10"/>
  <c r="D54" i="10"/>
  <c r="G46" i="10"/>
  <c r="F46" i="10"/>
  <c r="E46" i="10"/>
  <c r="D46" i="10"/>
  <c r="G37" i="10"/>
  <c r="F37" i="10"/>
  <c r="E37" i="10"/>
  <c r="D37" i="10"/>
  <c r="G35" i="10"/>
  <c r="F35" i="10"/>
  <c r="E35" i="10"/>
  <c r="D35" i="10"/>
  <c r="G34" i="10"/>
  <c r="F34" i="10"/>
  <c r="E34" i="10"/>
  <c r="D34" i="10"/>
  <c r="G20" i="10"/>
  <c r="F20" i="10"/>
  <c r="E20" i="10"/>
  <c r="D20" i="10"/>
  <c r="G13" i="10"/>
  <c r="F13" i="10"/>
  <c r="E13" i="10"/>
  <c r="D13" i="10"/>
  <c r="H44" i="9"/>
  <c r="G44" i="9"/>
  <c r="F44" i="9"/>
  <c r="E44" i="9"/>
  <c r="D44" i="9"/>
  <c r="C44" i="9"/>
  <c r="H11" i="9"/>
  <c r="G11" i="9"/>
  <c r="F11" i="9"/>
  <c r="E11" i="9"/>
  <c r="D11" i="9"/>
  <c r="C11" i="9"/>
  <c r="F48" i="8"/>
  <c r="K17" i="8"/>
  <c r="J17" i="8"/>
  <c r="I17" i="8"/>
  <c r="H17" i="8"/>
  <c r="G17" i="8"/>
  <c r="F17" i="8"/>
  <c r="K231" i="5"/>
  <c r="J231" i="5"/>
  <c r="I231" i="5"/>
  <c r="H231" i="5"/>
  <c r="G231" i="5"/>
  <c r="F231" i="5"/>
  <c r="E231" i="5"/>
  <c r="D231" i="5"/>
  <c r="C231" i="5"/>
  <c r="K158" i="5"/>
  <c r="J158" i="5"/>
  <c r="I158" i="5"/>
  <c r="H158" i="5"/>
  <c r="G158" i="5"/>
  <c r="F158" i="5"/>
  <c r="E158" i="5"/>
  <c r="D158" i="5"/>
  <c r="C158" i="5"/>
  <c r="C143" i="5"/>
  <c r="D139" i="5"/>
  <c r="C139" i="5"/>
  <c r="D130" i="5"/>
  <c r="C130" i="5"/>
  <c r="D127" i="5"/>
  <c r="C127" i="5"/>
  <c r="D126" i="5"/>
  <c r="C126" i="5"/>
  <c r="D125" i="5"/>
  <c r="C125" i="5"/>
  <c r="D118" i="5"/>
  <c r="C118" i="5"/>
  <c r="D115" i="5"/>
  <c r="C115" i="5"/>
  <c r="D109" i="5"/>
  <c r="C109" i="5"/>
  <c r="D107" i="5"/>
  <c r="C107" i="5"/>
  <c r="D106" i="5"/>
  <c r="C106" i="5"/>
  <c r="D104" i="5"/>
  <c r="C104" i="5"/>
  <c r="D101" i="5"/>
  <c r="C101" i="5"/>
  <c r="D100" i="5"/>
  <c r="C100" i="5"/>
  <c r="D96" i="5"/>
  <c r="C96" i="5"/>
  <c r="D95" i="5"/>
  <c r="C95" i="5"/>
  <c r="D93" i="5"/>
  <c r="C93" i="5"/>
  <c r="D92" i="5"/>
  <c r="C92" i="5"/>
  <c r="D90" i="5"/>
  <c r="C90" i="5"/>
  <c r="D88" i="5"/>
  <c r="C88" i="5"/>
  <c r="D87" i="5"/>
  <c r="D85" i="5" s="1"/>
  <c r="C87" i="5"/>
  <c r="C85" i="5" s="1"/>
  <c r="K85" i="5"/>
  <c r="J85" i="5"/>
  <c r="I85" i="5"/>
  <c r="H85" i="5"/>
  <c r="G85" i="5"/>
  <c r="F85" i="5"/>
  <c r="E85" i="5"/>
  <c r="K70" i="5"/>
  <c r="K69" i="5"/>
  <c r="K68" i="5"/>
  <c r="K67" i="5"/>
  <c r="K66" i="5"/>
  <c r="K65" i="5"/>
  <c r="K64" i="5"/>
  <c r="K62" i="5"/>
  <c r="K61" i="5"/>
  <c r="K60" i="5"/>
  <c r="K59" i="5"/>
  <c r="K58" i="5"/>
  <c r="K57" i="5"/>
  <c r="K56" i="5"/>
  <c r="K54" i="5"/>
  <c r="K53" i="5"/>
  <c r="K52" i="5"/>
  <c r="K51" i="5"/>
  <c r="K50" i="5"/>
  <c r="K49" i="5"/>
  <c r="K48" i="5"/>
  <c r="K47" i="5"/>
  <c r="K46" i="5"/>
  <c r="K45" i="5"/>
  <c r="K43" i="5"/>
  <c r="K42" i="5"/>
  <c r="K41" i="5"/>
  <c r="K40" i="5"/>
  <c r="K39" i="5"/>
  <c r="K37" i="5"/>
  <c r="K36" i="5"/>
  <c r="K35" i="5"/>
  <c r="K34" i="5"/>
  <c r="K33" i="5"/>
  <c r="K31" i="5"/>
  <c r="K30" i="5"/>
  <c r="K29" i="5"/>
  <c r="K28" i="5"/>
  <c r="K27" i="5"/>
  <c r="K26" i="5"/>
  <c r="K24" i="5"/>
  <c r="K23" i="5"/>
  <c r="K12" i="5" s="1"/>
  <c r="K22" i="5"/>
  <c r="K20" i="5"/>
  <c r="K19" i="5"/>
  <c r="K18" i="5"/>
  <c r="K17" i="5"/>
  <c r="K16" i="5"/>
  <c r="K15" i="5"/>
  <c r="K14" i="5"/>
  <c r="J12" i="5"/>
  <c r="I12" i="5"/>
  <c r="H12" i="5"/>
  <c r="G12" i="5"/>
  <c r="F12" i="5"/>
  <c r="E12" i="5"/>
  <c r="D12" i="5"/>
  <c r="C12" i="5"/>
  <c r="E65" i="4"/>
  <c r="E63" i="4"/>
  <c r="E62" i="4"/>
  <c r="E61" i="4"/>
  <c r="E59" i="4"/>
  <c r="E58" i="4"/>
  <c r="E57" i="4"/>
  <c r="E55" i="4"/>
  <c r="E54" i="4"/>
  <c r="E53" i="4"/>
  <c r="E51" i="4"/>
  <c r="E50" i="4"/>
  <c r="E49" i="4"/>
  <c r="E47" i="4"/>
  <c r="E46" i="4"/>
  <c r="E45" i="4"/>
  <c r="E43" i="4"/>
  <c r="E42" i="4"/>
  <c r="E41" i="4"/>
  <c r="E39" i="4"/>
  <c r="E38" i="4"/>
  <c r="E37" i="4"/>
  <c r="E27" i="4" s="1"/>
  <c r="E35" i="4"/>
  <c r="E34" i="4"/>
  <c r="E33" i="4"/>
  <c r="E31" i="4"/>
  <c r="E30" i="4"/>
  <c r="E29" i="4"/>
  <c r="N27" i="4"/>
  <c r="M27" i="4"/>
  <c r="L27" i="4"/>
  <c r="K27" i="4"/>
  <c r="J27" i="4"/>
  <c r="I27" i="4"/>
  <c r="H27" i="4"/>
  <c r="G27" i="4"/>
  <c r="F27" i="4"/>
  <c r="E26" i="4"/>
  <c r="E25" i="4"/>
  <c r="E24" i="4"/>
  <c r="E22" i="4"/>
  <c r="E21" i="4"/>
  <c r="E20" i="4"/>
  <c r="E19" i="4"/>
  <c r="E17" i="4"/>
  <c r="E16" i="4"/>
  <c r="E15" i="4"/>
  <c r="E14" i="4"/>
  <c r="E43" i="13" l="1"/>
</calcChain>
</file>

<file path=xl/sharedStrings.xml><?xml version="1.0" encoding="utf-8"?>
<sst xmlns="http://schemas.openxmlformats.org/spreadsheetml/2006/main" count="1666" uniqueCount="504">
  <si>
    <t>Ｍ-02 小売業の業種，従業者規模別商店数，従業者数，年間販売額等</t>
  </si>
  <si>
    <t xml:space="preserve"> 調査の説明については、M-01 卸売業を参照</t>
    <phoneticPr fontId="4"/>
  </si>
  <si>
    <t xml:space="preserve">  従業者規模</t>
  </si>
  <si>
    <t xml:space="preserve">  年間</t>
  </si>
  <si>
    <t xml:space="preserve"> 商品</t>
  </si>
  <si>
    <t>事業所数</t>
    <rPh sb="0" eb="3">
      <t>ジギョウショ</t>
    </rPh>
    <phoneticPr fontId="4"/>
  </si>
  <si>
    <t xml:space="preserve"> 10～</t>
  </si>
  <si>
    <t xml:space="preserve"> 30～</t>
  </si>
  <si>
    <t>100人</t>
  </si>
  <si>
    <t xml:space="preserve"> 従業者数</t>
  </si>
  <si>
    <t xml:space="preserve">  販売額</t>
  </si>
  <si>
    <t xml:space="preserve"> 手持額</t>
  </si>
  <si>
    <t xml:space="preserve">  売場面積</t>
  </si>
  <si>
    <t xml:space="preserve">    計</t>
  </si>
  <si>
    <r>
      <t xml:space="preserve"> </t>
    </r>
    <r>
      <rPr>
        <sz val="11"/>
        <color theme="1"/>
        <rFont val="ＭＳ Ｐゴシック"/>
        <family val="2"/>
        <charset val="128"/>
        <scheme val="minor"/>
      </rPr>
      <t>0</t>
    </r>
    <r>
      <rPr>
        <sz val="14"/>
        <rFont val="ＭＳ 明朝"/>
        <family val="1"/>
        <charset val="128"/>
      </rPr>
      <t>～2人</t>
    </r>
    <phoneticPr fontId="4"/>
  </si>
  <si>
    <t xml:space="preserve"> 3～9人</t>
  </si>
  <si>
    <t xml:space="preserve"> 29人</t>
  </si>
  <si>
    <t xml:space="preserve"> 99人</t>
  </si>
  <si>
    <t xml:space="preserve"> 以上</t>
  </si>
  <si>
    <t xml:space="preserve">          月日</t>
  </si>
  <si>
    <t>人</t>
  </si>
  <si>
    <t>億円</t>
  </si>
  <si>
    <t>㎡</t>
  </si>
  <si>
    <t>昭和45年 1970 6.1</t>
  </si>
  <si>
    <t xml:space="preserve">    47   1972 5.1</t>
  </si>
  <si>
    <t xml:space="preserve">    49   1974 5.1</t>
  </si>
  <si>
    <t xml:space="preserve">    51   1976 5.1</t>
  </si>
  <si>
    <t xml:space="preserve">    54   1979 6.1</t>
  </si>
  <si>
    <t xml:space="preserve">    57   1982 6.1</t>
  </si>
  <si>
    <t xml:space="preserve">    60   1985 5.1</t>
  </si>
  <si>
    <t xml:space="preserve">    63   1988 6.1</t>
  </si>
  <si>
    <t>平成 3   1991 7.1</t>
  </si>
  <si>
    <t xml:space="preserve">     6   1994 7.1</t>
  </si>
  <si>
    <t xml:space="preserve">     9   1997 6.1</t>
  </si>
  <si>
    <t xml:space="preserve">    14   2002.6.1 </t>
    <phoneticPr fontId="4"/>
  </si>
  <si>
    <r>
      <t>5</t>
    </r>
    <r>
      <rPr>
        <sz val="11"/>
        <color theme="1"/>
        <rFont val="ＭＳ Ｐゴシック"/>
        <family val="2"/>
        <charset val="128"/>
        <scheme val="minor"/>
      </rPr>
      <t>51 百貨店、総合ｽｰﾊﾟｰ</t>
    </r>
    <rPh sb="4" eb="7">
      <t>ヒャッカテン</t>
    </rPh>
    <rPh sb="8" eb="10">
      <t>ソウゴウ</t>
    </rPh>
    <phoneticPr fontId="4"/>
  </si>
  <si>
    <t>－</t>
    <phoneticPr fontId="4"/>
  </si>
  <si>
    <r>
      <t>559</t>
    </r>
    <r>
      <rPr>
        <sz val="11"/>
        <color theme="1"/>
        <rFont val="ＭＳ Ｐゴシック"/>
        <family val="2"/>
        <charset val="128"/>
        <scheme val="minor"/>
      </rPr>
      <t xml:space="preserve"> その他各種商品</t>
    </r>
    <rPh sb="6" eb="7">
      <t>ホカ</t>
    </rPh>
    <rPh sb="7" eb="9">
      <t>カクシュ</t>
    </rPh>
    <rPh sb="9" eb="11">
      <t>ショウヒン</t>
    </rPh>
    <phoneticPr fontId="4"/>
  </si>
  <si>
    <r>
      <t>561</t>
    </r>
    <r>
      <rPr>
        <sz val="11"/>
        <color theme="1"/>
        <rFont val="ＭＳ Ｐゴシック"/>
        <family val="2"/>
        <charset val="128"/>
        <scheme val="minor"/>
      </rPr>
      <t xml:space="preserve"> 呉服･服地･寝具</t>
    </r>
    <rPh sb="4" eb="6">
      <t>ゴフク</t>
    </rPh>
    <rPh sb="7" eb="8">
      <t>フク</t>
    </rPh>
    <rPh sb="8" eb="9">
      <t>チ</t>
    </rPh>
    <rPh sb="10" eb="12">
      <t>シング</t>
    </rPh>
    <phoneticPr fontId="4"/>
  </si>
  <si>
    <r>
      <t>562</t>
    </r>
    <r>
      <rPr>
        <sz val="11"/>
        <color theme="1"/>
        <rFont val="ＭＳ Ｐゴシック"/>
        <family val="2"/>
        <charset val="128"/>
        <scheme val="minor"/>
      </rPr>
      <t xml:space="preserve"> 男子服</t>
    </r>
    <rPh sb="4" eb="6">
      <t>ダンシ</t>
    </rPh>
    <rPh sb="6" eb="7">
      <t>フク</t>
    </rPh>
    <phoneticPr fontId="4"/>
  </si>
  <si>
    <r>
      <t>563</t>
    </r>
    <r>
      <rPr>
        <sz val="11"/>
        <color theme="1"/>
        <rFont val="ＭＳ Ｐゴシック"/>
        <family val="2"/>
        <charset val="128"/>
        <scheme val="minor"/>
      </rPr>
      <t xml:space="preserve"> 婦人・子供服</t>
    </r>
    <rPh sb="4" eb="6">
      <t>フジン</t>
    </rPh>
    <rPh sb="7" eb="10">
      <t>コドモフク</t>
    </rPh>
    <phoneticPr fontId="4"/>
  </si>
  <si>
    <r>
      <t>564</t>
    </r>
    <r>
      <rPr>
        <sz val="11"/>
        <color theme="1"/>
        <rFont val="ＭＳ Ｐゴシック"/>
        <family val="2"/>
        <charset val="128"/>
        <scheme val="minor"/>
      </rPr>
      <t xml:space="preserve"> 靴・履物</t>
    </r>
    <rPh sb="4" eb="5">
      <t>クツ</t>
    </rPh>
    <rPh sb="6" eb="8">
      <t>ハキモノ</t>
    </rPh>
    <phoneticPr fontId="4"/>
  </si>
  <si>
    <r>
      <t>569</t>
    </r>
    <r>
      <rPr>
        <sz val="11"/>
        <color theme="1"/>
        <rFont val="ＭＳ Ｐゴシック"/>
        <family val="2"/>
        <charset val="128"/>
        <scheme val="minor"/>
      </rPr>
      <t xml:space="preserve"> 他の織物衣服等</t>
    </r>
    <rPh sb="4" eb="5">
      <t>ホカ</t>
    </rPh>
    <rPh sb="6" eb="8">
      <t>オリモノ</t>
    </rPh>
    <rPh sb="8" eb="10">
      <t>イフク</t>
    </rPh>
    <rPh sb="10" eb="11">
      <t>トウ</t>
    </rPh>
    <phoneticPr fontId="4"/>
  </si>
  <si>
    <r>
      <t>571</t>
    </r>
    <r>
      <rPr>
        <sz val="11"/>
        <color theme="1"/>
        <rFont val="ＭＳ Ｐゴシック"/>
        <family val="2"/>
        <charset val="128"/>
        <scheme val="minor"/>
      </rPr>
      <t xml:space="preserve"> 各種食料品</t>
    </r>
    <rPh sb="4" eb="6">
      <t>カクシュ</t>
    </rPh>
    <rPh sb="6" eb="9">
      <t>ショクリョウヒン</t>
    </rPh>
    <phoneticPr fontId="4"/>
  </si>
  <si>
    <r>
      <t>572</t>
    </r>
    <r>
      <rPr>
        <sz val="11"/>
        <color theme="1"/>
        <rFont val="ＭＳ Ｐゴシック"/>
        <family val="2"/>
        <charset val="128"/>
        <scheme val="minor"/>
      </rPr>
      <t xml:space="preserve"> 酒</t>
    </r>
    <rPh sb="4" eb="5">
      <t>サケ</t>
    </rPh>
    <phoneticPr fontId="4"/>
  </si>
  <si>
    <r>
      <t>573</t>
    </r>
    <r>
      <rPr>
        <sz val="11"/>
        <color theme="1"/>
        <rFont val="ＭＳ Ｐゴシック"/>
        <family val="2"/>
        <charset val="128"/>
        <scheme val="minor"/>
      </rPr>
      <t xml:space="preserve"> 食肉</t>
    </r>
    <rPh sb="4" eb="6">
      <t>ショクニク</t>
    </rPh>
    <phoneticPr fontId="4"/>
  </si>
  <si>
    <r>
      <t>574</t>
    </r>
    <r>
      <rPr>
        <sz val="11"/>
        <color theme="1"/>
        <rFont val="ＭＳ Ｐゴシック"/>
        <family val="2"/>
        <charset val="128"/>
        <scheme val="minor"/>
      </rPr>
      <t xml:space="preserve"> 鮮魚</t>
    </r>
    <rPh sb="4" eb="6">
      <t>センギョ</t>
    </rPh>
    <phoneticPr fontId="4"/>
  </si>
  <si>
    <r>
      <t>575</t>
    </r>
    <r>
      <rPr>
        <sz val="11"/>
        <color theme="1"/>
        <rFont val="ＭＳ Ｐゴシック"/>
        <family val="2"/>
        <charset val="128"/>
        <scheme val="minor"/>
      </rPr>
      <t xml:space="preserve"> 野菜・果実</t>
    </r>
    <rPh sb="4" eb="6">
      <t>ヤサイ</t>
    </rPh>
    <rPh sb="7" eb="9">
      <t>カジツ</t>
    </rPh>
    <phoneticPr fontId="4"/>
  </si>
  <si>
    <r>
      <t>5</t>
    </r>
    <r>
      <rPr>
        <sz val="11"/>
        <color theme="1"/>
        <rFont val="ＭＳ Ｐゴシック"/>
        <family val="2"/>
        <charset val="128"/>
        <scheme val="minor"/>
      </rPr>
      <t>76 菓子・パン</t>
    </r>
    <rPh sb="4" eb="6">
      <t>カシ</t>
    </rPh>
    <phoneticPr fontId="4"/>
  </si>
  <si>
    <r>
      <t>577</t>
    </r>
    <r>
      <rPr>
        <sz val="11"/>
        <color theme="1"/>
        <rFont val="ＭＳ Ｐゴシック"/>
        <family val="2"/>
        <charset val="128"/>
        <scheme val="minor"/>
      </rPr>
      <t xml:space="preserve"> 米穀類</t>
    </r>
    <rPh sb="4" eb="5">
      <t>コメ</t>
    </rPh>
    <rPh sb="5" eb="7">
      <t>コクルイ</t>
    </rPh>
    <phoneticPr fontId="4"/>
  </si>
  <si>
    <r>
      <t>579</t>
    </r>
    <r>
      <rPr>
        <sz val="11"/>
        <color theme="1"/>
        <rFont val="ＭＳ Ｐゴシック"/>
        <family val="2"/>
        <charset val="128"/>
        <scheme val="minor"/>
      </rPr>
      <t xml:space="preserve"> 他の飲食料品</t>
    </r>
    <rPh sb="4" eb="5">
      <t>ホカ</t>
    </rPh>
    <rPh sb="6" eb="8">
      <t>インショク</t>
    </rPh>
    <rPh sb="8" eb="9">
      <t>リョウ</t>
    </rPh>
    <rPh sb="9" eb="10">
      <t>ヒン</t>
    </rPh>
    <phoneticPr fontId="4"/>
  </si>
  <si>
    <r>
      <t>581</t>
    </r>
    <r>
      <rPr>
        <sz val="11"/>
        <color theme="1"/>
        <rFont val="ＭＳ Ｐゴシック"/>
        <family val="2"/>
        <charset val="128"/>
        <scheme val="minor"/>
      </rPr>
      <t xml:space="preserve"> 自動車</t>
    </r>
    <rPh sb="4" eb="7">
      <t>ジドウシャ</t>
    </rPh>
    <phoneticPr fontId="4"/>
  </si>
  <si>
    <r>
      <t>582</t>
    </r>
    <r>
      <rPr>
        <sz val="11"/>
        <color theme="1"/>
        <rFont val="ＭＳ Ｐゴシック"/>
        <family val="2"/>
        <charset val="128"/>
        <scheme val="minor"/>
      </rPr>
      <t xml:space="preserve"> 自転車</t>
    </r>
    <rPh sb="4" eb="7">
      <t>ジテンシャ</t>
    </rPh>
    <phoneticPr fontId="4"/>
  </si>
  <si>
    <r>
      <t>591</t>
    </r>
    <r>
      <rPr>
        <sz val="11"/>
        <color theme="1"/>
        <rFont val="ＭＳ Ｐゴシック"/>
        <family val="2"/>
        <charset val="128"/>
        <scheme val="minor"/>
      </rPr>
      <t xml:space="preserve"> 家具･建具･畳</t>
    </r>
    <rPh sb="4" eb="6">
      <t>カグ</t>
    </rPh>
    <rPh sb="7" eb="9">
      <t>タテグ</t>
    </rPh>
    <rPh sb="10" eb="11">
      <t>タタ</t>
    </rPh>
    <phoneticPr fontId="4"/>
  </si>
  <si>
    <r>
      <t>592</t>
    </r>
    <r>
      <rPr>
        <sz val="11"/>
        <color theme="1"/>
        <rFont val="ＭＳ Ｐゴシック"/>
        <family val="2"/>
        <charset val="128"/>
        <scheme val="minor"/>
      </rPr>
      <t xml:space="preserve"> 機械器具</t>
    </r>
    <rPh sb="4" eb="6">
      <t>キカイ</t>
    </rPh>
    <rPh sb="6" eb="8">
      <t>キグ</t>
    </rPh>
    <phoneticPr fontId="4"/>
  </si>
  <si>
    <r>
      <t>599</t>
    </r>
    <r>
      <rPr>
        <sz val="11"/>
        <color theme="1"/>
        <rFont val="ＭＳ Ｐゴシック"/>
        <family val="2"/>
        <charset val="128"/>
        <scheme val="minor"/>
      </rPr>
      <t xml:space="preserve"> 他のじゅう器</t>
    </r>
    <rPh sb="4" eb="5">
      <t>ホカ</t>
    </rPh>
    <rPh sb="9" eb="10">
      <t>キ</t>
    </rPh>
    <phoneticPr fontId="4"/>
  </si>
  <si>
    <r>
      <t>601</t>
    </r>
    <r>
      <rPr>
        <sz val="11"/>
        <color theme="1"/>
        <rFont val="ＭＳ Ｐゴシック"/>
        <family val="2"/>
        <charset val="128"/>
        <scheme val="minor"/>
      </rPr>
      <t xml:space="preserve"> 医薬品･化粧品</t>
    </r>
    <rPh sb="4" eb="7">
      <t>イヤクヒン</t>
    </rPh>
    <rPh sb="8" eb="11">
      <t>ケショウヒン</t>
    </rPh>
    <phoneticPr fontId="4"/>
  </si>
  <si>
    <r>
      <t>602</t>
    </r>
    <r>
      <rPr>
        <sz val="11"/>
        <color theme="1"/>
        <rFont val="ＭＳ Ｐゴシック"/>
        <family val="2"/>
        <charset val="128"/>
        <scheme val="minor"/>
      </rPr>
      <t xml:space="preserve"> 農耕用品</t>
    </r>
    <rPh sb="4" eb="6">
      <t>ノウコウ</t>
    </rPh>
    <rPh sb="6" eb="8">
      <t>ヨウヒン</t>
    </rPh>
    <phoneticPr fontId="4"/>
  </si>
  <si>
    <r>
      <t>603</t>
    </r>
    <r>
      <rPr>
        <sz val="11"/>
        <color theme="1"/>
        <rFont val="ＭＳ Ｐゴシック"/>
        <family val="2"/>
        <charset val="128"/>
        <scheme val="minor"/>
      </rPr>
      <t xml:space="preserve"> 燃料</t>
    </r>
    <rPh sb="4" eb="6">
      <t>ネンリョウ</t>
    </rPh>
    <phoneticPr fontId="4"/>
  </si>
  <si>
    <r>
      <t>604</t>
    </r>
    <r>
      <rPr>
        <sz val="11"/>
        <color theme="1"/>
        <rFont val="ＭＳ Ｐゴシック"/>
        <family val="2"/>
        <charset val="128"/>
        <scheme val="minor"/>
      </rPr>
      <t xml:space="preserve"> 書籍・文房具</t>
    </r>
    <rPh sb="4" eb="6">
      <t>ショセキ</t>
    </rPh>
    <rPh sb="7" eb="10">
      <t>ブンボウグ</t>
    </rPh>
    <phoneticPr fontId="4"/>
  </si>
  <si>
    <r>
      <t>605</t>
    </r>
    <r>
      <rPr>
        <sz val="11"/>
        <color theme="1"/>
        <rFont val="ＭＳ Ｐゴシック"/>
        <family val="2"/>
        <charset val="128"/>
        <scheme val="minor"/>
      </rPr>
      <t xml:space="preserve"> ｽﾎﾟｰﾂ娯楽用品</t>
    </r>
    <rPh sb="9" eb="11">
      <t>ゴラク</t>
    </rPh>
    <rPh sb="11" eb="13">
      <t>ヨウヒン</t>
    </rPh>
    <phoneticPr fontId="4"/>
  </si>
  <si>
    <r>
      <t>606</t>
    </r>
    <r>
      <rPr>
        <sz val="11"/>
        <color theme="1"/>
        <rFont val="ＭＳ Ｐゴシック"/>
        <family val="2"/>
        <charset val="128"/>
        <scheme val="minor"/>
      </rPr>
      <t xml:space="preserve"> 写真機･写真材料</t>
    </r>
    <rPh sb="4" eb="7">
      <t>シャシンキ</t>
    </rPh>
    <rPh sb="8" eb="10">
      <t>シャシン</t>
    </rPh>
    <rPh sb="10" eb="12">
      <t>ザイリョウ</t>
    </rPh>
    <phoneticPr fontId="4"/>
  </si>
  <si>
    <r>
      <t>607</t>
    </r>
    <r>
      <rPr>
        <sz val="11"/>
        <color theme="1"/>
        <rFont val="ＭＳ Ｐゴシック"/>
        <family val="2"/>
        <charset val="128"/>
        <scheme val="minor"/>
      </rPr>
      <t xml:space="preserve"> 時計･眼鏡･光学機</t>
    </r>
    <rPh sb="4" eb="6">
      <t>トケイ</t>
    </rPh>
    <rPh sb="7" eb="9">
      <t>メガネ</t>
    </rPh>
    <rPh sb="10" eb="12">
      <t>コウガク</t>
    </rPh>
    <rPh sb="12" eb="13">
      <t>キ</t>
    </rPh>
    <phoneticPr fontId="4"/>
  </si>
  <si>
    <r>
      <t>609</t>
    </r>
    <r>
      <rPr>
        <sz val="11"/>
        <color theme="1"/>
        <rFont val="ＭＳ Ｐゴシック"/>
        <family val="2"/>
        <charset val="128"/>
        <scheme val="minor"/>
      </rPr>
      <t xml:space="preserve"> 他に分類ｻﾚﾅｲ</t>
    </r>
    <rPh sb="4" eb="5">
      <t>ホカ</t>
    </rPh>
    <rPh sb="6" eb="8">
      <t>ブンルイ</t>
    </rPh>
    <phoneticPr fontId="4"/>
  </si>
  <si>
    <t>資料：県統計課「和歌山県の商業」</t>
  </si>
  <si>
    <t>Ｍ-03 市町村，商業の業種別商店数，従業者数，年間販売額等</t>
  </si>
  <si>
    <t xml:space="preserve">        調査の説明については、M-01 卸売業を参照</t>
    <phoneticPr fontId="4"/>
  </si>
  <si>
    <t xml:space="preserve">    卸売･小売業計(代理商,仲立業除く)</t>
  </si>
  <si>
    <t xml:space="preserve">        卸売業(代理商,仲立業除く)</t>
  </si>
  <si>
    <t xml:space="preserve"> 小売業計</t>
  </si>
  <si>
    <t>事業所数</t>
    <rPh sb="0" eb="3">
      <t>ジギョウショ</t>
    </rPh>
    <rPh sb="3" eb="4">
      <t>スウ</t>
    </rPh>
    <phoneticPr fontId="4"/>
  </si>
  <si>
    <t>従業者数</t>
    <phoneticPr fontId="4"/>
  </si>
  <si>
    <t>年間販売額</t>
    <phoneticPr fontId="4"/>
  </si>
  <si>
    <t>商品手持</t>
    <phoneticPr fontId="4"/>
  </si>
  <si>
    <t>平成14年</t>
    <phoneticPr fontId="4"/>
  </si>
  <si>
    <t>百万円</t>
  </si>
  <si>
    <t>2002. 6. 1</t>
    <phoneticPr fontId="4"/>
  </si>
  <si>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</si>
  <si>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</si>
  <si>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</si>
  <si>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</si>
  <si>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</si>
  <si>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</si>
  <si>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</si>
  <si>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下 津 町</t>
  </si>
  <si>
    <t xml:space="preserve"> 野 上 町</t>
  </si>
  <si>
    <t xml:space="preserve"> 美 里 町</t>
  </si>
  <si>
    <t>X</t>
    <phoneticPr fontId="4"/>
  </si>
  <si>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</si>
  <si>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</si>
  <si>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</si>
  <si>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</si>
  <si>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</si>
  <si>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</si>
  <si>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</si>
  <si>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</si>
  <si>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</si>
  <si>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</si>
  <si>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</si>
  <si>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</si>
  <si>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</si>
  <si>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</si>
  <si>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</si>
  <si>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</si>
  <si>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</si>
  <si>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</si>
  <si>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</si>
  <si>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</si>
  <si>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</si>
  <si>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</si>
  <si>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</si>
  <si>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</si>
  <si>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</si>
  <si>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</si>
  <si>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</si>
  <si>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</si>
  <si>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</si>
  <si>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</si>
  <si>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</si>
  <si>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</si>
  <si>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</si>
  <si>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</si>
  <si>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</si>
  <si>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</si>
  <si>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</si>
  <si>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</si>
  <si>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</si>
  <si>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</si>
  <si>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Ｍ-03 市町村，商業の業種別商店数，従業者数，年間販売額等－続き－</t>
  </si>
  <si>
    <t xml:space="preserve">          小売業計</t>
  </si>
  <si>
    <r>
      <t xml:space="preserve">  5</t>
    </r>
    <r>
      <rPr>
        <sz val="11"/>
        <color theme="1"/>
        <rFont val="ＭＳ Ｐゴシック"/>
        <family val="2"/>
        <charset val="128"/>
        <scheme val="minor"/>
      </rPr>
      <t>5</t>
    </r>
    <r>
      <rPr>
        <sz val="14"/>
        <rFont val="ＭＳ 明朝"/>
        <family val="1"/>
        <charset val="128"/>
      </rPr>
      <t xml:space="preserve"> 各種商品</t>
    </r>
    <phoneticPr fontId="4"/>
  </si>
  <si>
    <r>
      <t>5</t>
    </r>
    <r>
      <rPr>
        <sz val="11"/>
        <color theme="1"/>
        <rFont val="ＭＳ Ｐゴシック"/>
        <family val="2"/>
        <charset val="128"/>
        <scheme val="minor"/>
      </rPr>
      <t>6</t>
    </r>
    <r>
      <rPr>
        <sz val="14"/>
        <rFont val="ＭＳ 明朝"/>
        <family val="1"/>
        <charset val="128"/>
      </rPr>
      <t xml:space="preserve"> 織物･衣服･身回品</t>
    </r>
    <phoneticPr fontId="4"/>
  </si>
  <si>
    <t>年間販売額</t>
  </si>
  <si>
    <t>売場面積</t>
    <phoneticPr fontId="4"/>
  </si>
  <si>
    <t xml:space="preserve">  小売業</t>
  </si>
  <si>
    <r>
      <t xml:space="preserve"> 5</t>
    </r>
    <r>
      <rPr>
        <sz val="11"/>
        <color theme="1"/>
        <rFont val="ＭＳ Ｐゴシック"/>
        <family val="2"/>
        <charset val="128"/>
        <scheme val="minor"/>
      </rPr>
      <t>6</t>
    </r>
    <r>
      <rPr>
        <sz val="14"/>
        <rFont val="ＭＳ 明朝"/>
        <family val="1"/>
        <charset val="128"/>
      </rPr>
      <t>織物･衣服･身回品</t>
    </r>
    <phoneticPr fontId="4"/>
  </si>
  <si>
    <r>
      <t xml:space="preserve">             5</t>
    </r>
    <r>
      <rPr>
        <sz val="11"/>
        <color theme="1"/>
        <rFont val="ＭＳ Ｐゴシック"/>
        <family val="2"/>
        <charset val="128"/>
        <scheme val="minor"/>
      </rPr>
      <t>7</t>
    </r>
    <r>
      <rPr>
        <sz val="14"/>
        <rFont val="ＭＳ 明朝"/>
        <family val="1"/>
        <charset val="128"/>
      </rPr>
      <t xml:space="preserve"> 飲食料品</t>
    </r>
    <phoneticPr fontId="4"/>
  </si>
  <si>
    <r>
      <t xml:space="preserve">      5</t>
    </r>
    <r>
      <rPr>
        <sz val="11"/>
        <color theme="1"/>
        <rFont val="ＭＳ Ｐゴシック"/>
        <family val="2"/>
        <charset val="128"/>
        <scheme val="minor"/>
      </rPr>
      <t>8</t>
    </r>
    <r>
      <rPr>
        <sz val="14"/>
        <rFont val="ＭＳ 明朝"/>
        <family val="1"/>
        <charset val="128"/>
      </rPr>
      <t xml:space="preserve"> 自動車・自転車</t>
    </r>
    <phoneticPr fontId="4"/>
  </si>
  <si>
    <t>年間販売額</t>
    <rPh sb="4" eb="5">
      <t>ガク</t>
    </rPh>
    <phoneticPr fontId="4"/>
  </si>
  <si>
    <t>　</t>
  </si>
  <si>
    <r>
      <t>5</t>
    </r>
    <r>
      <rPr>
        <sz val="11"/>
        <color theme="1"/>
        <rFont val="ＭＳ Ｐゴシック"/>
        <family val="2"/>
        <charset val="128"/>
        <scheme val="minor"/>
      </rPr>
      <t>8 自動車･</t>
    </r>
    <rPh sb="3" eb="6">
      <t>ジドウシャ</t>
    </rPh>
    <phoneticPr fontId="4"/>
  </si>
  <si>
    <r>
      <t xml:space="preserve">   5</t>
    </r>
    <r>
      <rPr>
        <sz val="11"/>
        <color theme="1"/>
        <rFont val="ＭＳ Ｐゴシック"/>
        <family val="2"/>
        <charset val="128"/>
        <scheme val="minor"/>
      </rPr>
      <t>9</t>
    </r>
    <r>
      <rPr>
        <sz val="14"/>
        <rFont val="ＭＳ 明朝"/>
        <family val="1"/>
        <charset val="128"/>
      </rPr>
      <t xml:space="preserve"> 家具・じゅう器・機械器具</t>
    </r>
    <phoneticPr fontId="4"/>
  </si>
  <si>
    <r>
      <t xml:space="preserve"> </t>
    </r>
    <r>
      <rPr>
        <sz val="11"/>
        <color theme="1"/>
        <rFont val="ＭＳ Ｐゴシック"/>
        <family val="2"/>
        <charset val="128"/>
        <scheme val="minor"/>
      </rPr>
      <t>60</t>
    </r>
    <r>
      <rPr>
        <sz val="14"/>
        <rFont val="ＭＳ 明朝"/>
        <family val="1"/>
        <charset val="128"/>
      </rPr>
      <t xml:space="preserve"> その他の小売業</t>
    </r>
    <phoneticPr fontId="4"/>
  </si>
  <si>
    <t>Ｍ-04 大型小売店舗の販売額等（百貨店，ス－パ－）</t>
  </si>
  <si>
    <t>｢大型小売店｣とは、従業者が50人以上で、売場面積が1,500㎡以上の小売店</t>
    <phoneticPr fontId="4"/>
  </si>
  <si>
    <t>うち、売場面積の50％以上でセルフサ－ビス方式を採用がス－パ－、これ以外を百貨店</t>
    <phoneticPr fontId="4"/>
  </si>
  <si>
    <t xml:space="preserve"> 月末</t>
  </si>
  <si>
    <t xml:space="preserve"> 商店数</t>
  </si>
  <si>
    <t xml:space="preserve"> 売場面積</t>
  </si>
  <si>
    <t xml:space="preserve"> 営業日数</t>
  </si>
  <si>
    <t xml:space="preserve"> 販売額計</t>
  </si>
  <si>
    <t xml:space="preserve">  衣料品</t>
  </si>
  <si>
    <t xml:space="preserve"> 飲食料品</t>
  </si>
  <si>
    <t xml:space="preserve">  その他</t>
  </si>
  <si>
    <t xml:space="preserve">  商品券</t>
  </si>
  <si>
    <t>店</t>
  </si>
  <si>
    <t>千㎡</t>
  </si>
  <si>
    <t>日</t>
  </si>
  <si>
    <t>百貨店＋スーパー</t>
    <rPh sb="0" eb="3">
      <t>ヒャッカテン</t>
    </rPh>
    <phoneticPr fontId="4"/>
  </si>
  <si>
    <r>
      <t xml:space="preserve">平成 </t>
    </r>
    <r>
      <rPr>
        <sz val="11"/>
        <color theme="1"/>
        <rFont val="ＭＳ Ｐゴシック"/>
        <family val="2"/>
        <charset val="128"/>
        <scheme val="minor"/>
      </rPr>
      <t>3</t>
    </r>
    <r>
      <rPr>
        <sz val="14"/>
        <rFont val="ＭＳ 明朝"/>
        <family val="1"/>
        <charset val="128"/>
      </rPr>
      <t xml:space="preserve">年 </t>
    </r>
    <r>
      <rPr>
        <sz val="11"/>
        <color theme="1"/>
        <rFont val="ＭＳ Ｐゴシック"/>
        <family val="2"/>
        <charset val="128"/>
        <scheme val="minor"/>
      </rPr>
      <t>1991</t>
    </r>
    <rPh sb="0" eb="2">
      <t>ヘイセイ</t>
    </rPh>
    <rPh sb="4" eb="5">
      <t>ネン</t>
    </rPh>
    <phoneticPr fontId="4"/>
  </si>
  <si>
    <t>　　 4　 1992</t>
  </si>
  <si>
    <t>　　 5　 1993</t>
  </si>
  <si>
    <t>　　 6　 1994</t>
  </si>
  <si>
    <t>　　 7　 1995</t>
  </si>
  <si>
    <t>　　 8　 1996</t>
  </si>
  <si>
    <t>　　 9　 1997</t>
  </si>
  <si>
    <t>　　10　 1998</t>
  </si>
  <si>
    <t>　　11　 1999</t>
  </si>
  <si>
    <t>　　12　 2000</t>
    <phoneticPr fontId="4"/>
  </si>
  <si>
    <t>　　13　 2001</t>
    <phoneticPr fontId="4"/>
  </si>
  <si>
    <t>　　14　 2002</t>
    <phoneticPr fontId="4"/>
  </si>
  <si>
    <r>
      <t>200</t>
    </r>
    <r>
      <rPr>
        <sz val="11"/>
        <color theme="1"/>
        <rFont val="ＭＳ Ｐゴシック"/>
        <family val="2"/>
        <charset val="128"/>
        <scheme val="minor"/>
      </rPr>
      <t>2</t>
    </r>
    <r>
      <rPr>
        <sz val="14"/>
        <rFont val="ＭＳ 明朝"/>
        <family val="1"/>
        <charset val="128"/>
      </rPr>
      <t>年  1月</t>
    </r>
    <phoneticPr fontId="4"/>
  </si>
  <si>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</si>
  <si>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</si>
  <si>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</si>
  <si>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</si>
  <si>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</si>
  <si>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</si>
  <si>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</si>
  <si>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</si>
  <si>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</si>
  <si>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</si>
  <si>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</si>
  <si>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百貨店</t>
  </si>
  <si>
    <r>
      <t xml:space="preserve">平成 </t>
    </r>
    <r>
      <rPr>
        <sz val="11"/>
        <color theme="1"/>
        <rFont val="ＭＳ Ｐゴシック"/>
        <family val="2"/>
        <charset val="128"/>
        <scheme val="minor"/>
      </rPr>
      <t>3</t>
    </r>
    <r>
      <rPr>
        <sz val="14"/>
        <rFont val="ＭＳ 明朝"/>
        <family val="1"/>
        <charset val="128"/>
      </rPr>
      <t>年 199</t>
    </r>
    <r>
      <rPr>
        <sz val="11"/>
        <color theme="1"/>
        <rFont val="ＭＳ Ｐゴシック"/>
        <family val="2"/>
        <charset val="128"/>
        <scheme val="minor"/>
      </rPr>
      <t>1</t>
    </r>
    <rPh sb="0" eb="2">
      <t>ヘイセイ</t>
    </rPh>
    <rPh sb="4" eb="5">
      <t>ネン</t>
    </rPh>
    <phoneticPr fontId="4"/>
  </si>
  <si>
    <t>資料：経済産業省「商業販売統計年報」</t>
    <rPh sb="3" eb="5">
      <t>ケイザイ</t>
    </rPh>
    <rPh sb="5" eb="7">
      <t>サンギョウ</t>
    </rPh>
    <phoneticPr fontId="4"/>
  </si>
  <si>
    <t>Ｍ-04 大型小売店舗の販売額等－続き－</t>
    <rPh sb="17" eb="18">
      <t>ツヅ</t>
    </rPh>
    <phoneticPr fontId="4"/>
  </si>
  <si>
    <t>ス－パ－</t>
  </si>
  <si>
    <t>Ｍ-05 特定サ－ビス産業の事業所数，従業者数，年間売上高</t>
  </si>
  <si>
    <t>物品賃貸業</t>
  </si>
  <si>
    <t>　　　  情報サ－ビス業</t>
  </si>
  <si>
    <t xml:space="preserve"> 広告業</t>
  </si>
  <si>
    <t xml:space="preserve"> 年間</t>
  </si>
  <si>
    <t>事業所数</t>
  </si>
  <si>
    <t xml:space="preserve"> 売上高</t>
  </si>
  <si>
    <t xml:space="preserve"> 事業所数</t>
  </si>
  <si>
    <t>従業者数</t>
  </si>
  <si>
    <r>
      <t xml:space="preserve"> 平成2年 19</t>
    </r>
    <r>
      <rPr>
        <sz val="11"/>
        <color theme="1"/>
        <rFont val="ＭＳ Ｐゴシック"/>
        <family val="2"/>
        <charset val="128"/>
        <scheme val="minor"/>
      </rPr>
      <t>90</t>
    </r>
    <rPh sb="4" eb="5">
      <t>ネン</t>
    </rPh>
    <phoneticPr fontId="4"/>
  </si>
  <si>
    <t xml:space="preserve"> 　  3　 1991</t>
  </si>
  <si>
    <t>　   6　 1994</t>
  </si>
  <si>
    <t>　   7　 1995</t>
  </si>
  <si>
    <t>　･･･</t>
  </si>
  <si>
    <t>デザイン業</t>
    <rPh sb="4" eb="5">
      <t>ギョウ</t>
    </rPh>
    <phoneticPr fontId="4"/>
  </si>
  <si>
    <t>環境計量証明業</t>
    <rPh sb="0" eb="2">
      <t>カンキョウ</t>
    </rPh>
    <rPh sb="2" eb="4">
      <t>ケイリョウ</t>
    </rPh>
    <rPh sb="4" eb="6">
      <t>ショウメイ</t>
    </rPh>
    <rPh sb="6" eb="7">
      <t>ギョウ</t>
    </rPh>
    <phoneticPr fontId="4"/>
  </si>
  <si>
    <t>テレマーケティング業</t>
    <rPh sb="9" eb="10">
      <t>ギョウ</t>
    </rPh>
    <phoneticPr fontId="4"/>
  </si>
  <si>
    <t xml:space="preserve"> 事業所数</t>
    <rPh sb="1" eb="4">
      <t>ジギョウショ</t>
    </rPh>
    <rPh sb="4" eb="5">
      <t>スウ</t>
    </rPh>
    <phoneticPr fontId="4"/>
  </si>
  <si>
    <t>平成12年 2000</t>
    <phoneticPr fontId="4"/>
  </si>
  <si>
    <t>資料：経済産業省「特定サ－ビス産業実態調査報告書」</t>
    <rPh sb="3" eb="5">
      <t>ケイザイ</t>
    </rPh>
    <rPh sb="5" eb="7">
      <t>サンギョウ</t>
    </rPh>
    <phoneticPr fontId="4"/>
  </si>
  <si>
    <t>Ｍ-06 民営サ－ビス業の業種別事業所数，従業者数及び収入と経費</t>
  </si>
  <si>
    <t xml:space="preserve">   （平成11年11月15日現在）</t>
    <phoneticPr fontId="4"/>
  </si>
  <si>
    <t>「収入金額」とは、事業所における全事業からの収入額で、利子・配当収入・土地建物などを</t>
    <rPh sb="1" eb="3">
      <t>シュウニュウ</t>
    </rPh>
    <rPh sb="3" eb="5">
      <t>キンガク</t>
    </rPh>
    <rPh sb="9" eb="12">
      <t>ジギョウショ</t>
    </rPh>
    <rPh sb="16" eb="19">
      <t>ゼンジギョウ</t>
    </rPh>
    <rPh sb="22" eb="25">
      <t>シュウニュウガク</t>
    </rPh>
    <rPh sb="27" eb="29">
      <t>リシ</t>
    </rPh>
    <rPh sb="30" eb="32">
      <t>ハイトウ</t>
    </rPh>
    <rPh sb="32" eb="34">
      <t>シュウニュウ</t>
    </rPh>
    <rPh sb="35" eb="37">
      <t>トチ</t>
    </rPh>
    <rPh sb="37" eb="39">
      <t>タテモノ</t>
    </rPh>
    <phoneticPr fontId="4"/>
  </si>
  <si>
    <t>売却した収入などの事業外収入は除く。</t>
    <rPh sb="0" eb="2">
      <t>バイキャク</t>
    </rPh>
    <rPh sb="4" eb="6">
      <t>シュウニュウ</t>
    </rPh>
    <rPh sb="9" eb="11">
      <t>ジギョウ</t>
    </rPh>
    <rPh sb="11" eb="12">
      <t>ガイ</t>
    </rPh>
    <rPh sb="12" eb="14">
      <t>シュウニュウ</t>
    </rPh>
    <rPh sb="15" eb="16">
      <t>ノゾ</t>
    </rPh>
    <phoneticPr fontId="4"/>
  </si>
  <si>
    <t>「経費総額」とは、事業を営むために購入した物品の費用及び租税公課、旅費交通費、通信費、</t>
    <rPh sb="1" eb="3">
      <t>ケイヒ</t>
    </rPh>
    <rPh sb="3" eb="5">
      <t>ソウガク</t>
    </rPh>
    <rPh sb="9" eb="11">
      <t>ジギョウ</t>
    </rPh>
    <rPh sb="12" eb="13">
      <t>イトナ</t>
    </rPh>
    <rPh sb="17" eb="19">
      <t>コウニュウ</t>
    </rPh>
    <rPh sb="21" eb="23">
      <t>ブッピン</t>
    </rPh>
    <rPh sb="24" eb="26">
      <t>ヒヨウ</t>
    </rPh>
    <rPh sb="26" eb="27">
      <t>オヨ</t>
    </rPh>
    <rPh sb="28" eb="30">
      <t>ソゼイ</t>
    </rPh>
    <rPh sb="30" eb="32">
      <t>コウカ</t>
    </rPh>
    <rPh sb="33" eb="35">
      <t>リョヒ</t>
    </rPh>
    <rPh sb="35" eb="37">
      <t>コウツウ</t>
    </rPh>
    <rPh sb="37" eb="38">
      <t>ヒ</t>
    </rPh>
    <rPh sb="39" eb="42">
      <t>ツウシンヒ</t>
    </rPh>
    <phoneticPr fontId="4"/>
  </si>
  <si>
    <t>地代・家賃、その他の賃貸料、広告宣伝費、修繕費、損害保険料、消耗品費、減価償却費、福</t>
    <rPh sb="0" eb="2">
      <t>ジダイ</t>
    </rPh>
    <rPh sb="3" eb="5">
      <t>ヤチン</t>
    </rPh>
    <rPh sb="6" eb="9">
      <t>ソノタ</t>
    </rPh>
    <rPh sb="10" eb="13">
      <t>チンタイリョウ</t>
    </rPh>
    <rPh sb="14" eb="16">
      <t>コウコク</t>
    </rPh>
    <rPh sb="16" eb="18">
      <t>センデン</t>
    </rPh>
    <rPh sb="18" eb="19">
      <t>ヒ</t>
    </rPh>
    <rPh sb="20" eb="23">
      <t>シュウゼンヒ</t>
    </rPh>
    <rPh sb="24" eb="26">
      <t>ソンガイ</t>
    </rPh>
    <rPh sb="26" eb="29">
      <t>ホケンリョウ</t>
    </rPh>
    <rPh sb="35" eb="37">
      <t>ゲンカ</t>
    </rPh>
    <rPh sb="37" eb="40">
      <t>ショウキャクヒ</t>
    </rPh>
    <rPh sb="41" eb="42">
      <t>フク</t>
    </rPh>
    <phoneticPr fontId="4"/>
  </si>
  <si>
    <t>利厚生費、接待交際費など、事業に要した費用</t>
    <rPh sb="0" eb="1">
      <t>リ</t>
    </rPh>
    <rPh sb="1" eb="3">
      <t>コウセイ</t>
    </rPh>
    <rPh sb="3" eb="4">
      <t>ヒ</t>
    </rPh>
    <rPh sb="5" eb="7">
      <t>セッタイ</t>
    </rPh>
    <rPh sb="7" eb="10">
      <t>コウサイヒ</t>
    </rPh>
    <rPh sb="13" eb="15">
      <t>ジギョウ</t>
    </rPh>
    <rPh sb="16" eb="17">
      <t>ヨウ</t>
    </rPh>
    <rPh sb="19" eb="21">
      <t>ヒヨウ</t>
    </rPh>
    <phoneticPr fontId="4"/>
  </si>
  <si>
    <t>うち常用</t>
    <rPh sb="2" eb="4">
      <t>ジョウヨウ</t>
    </rPh>
    <phoneticPr fontId="4"/>
  </si>
  <si>
    <t>収入金額</t>
    <rPh sb="0" eb="2">
      <t>シュウニュウ</t>
    </rPh>
    <rPh sb="2" eb="4">
      <t>キンガク</t>
    </rPh>
    <phoneticPr fontId="4"/>
  </si>
  <si>
    <t>経費総額</t>
    <rPh sb="0" eb="2">
      <t>ケイヒ</t>
    </rPh>
    <rPh sb="2" eb="4">
      <t>ソウガク</t>
    </rPh>
    <phoneticPr fontId="4"/>
  </si>
  <si>
    <t>うち給与</t>
    <rPh sb="2" eb="4">
      <t>キュウヨ</t>
    </rPh>
    <phoneticPr fontId="4"/>
  </si>
  <si>
    <t>雇用者数</t>
    <rPh sb="0" eb="3">
      <t>コヨウシャ</t>
    </rPh>
    <rPh sb="3" eb="4">
      <t>スウ</t>
    </rPh>
    <phoneticPr fontId="4"/>
  </si>
  <si>
    <t>支給総額</t>
    <rPh sb="0" eb="2">
      <t>シキュウ</t>
    </rPh>
    <rPh sb="2" eb="4">
      <t>ソウガク</t>
    </rPh>
    <phoneticPr fontId="4"/>
  </si>
  <si>
    <t xml:space="preserve">    民営サ－ビス業 総数</t>
  </si>
  <si>
    <t>72 洗濯･理容･浴場業</t>
  </si>
  <si>
    <t>73 駐車場業</t>
  </si>
  <si>
    <t>74 その他の生活関連ｻ-ﾋﾞｽ業</t>
  </si>
  <si>
    <t>75 旅館,その他宿泊所</t>
  </si>
  <si>
    <t>76 娯楽業(映画･ビデオ制作業を除く)</t>
    <rPh sb="13" eb="15">
      <t>セイサク</t>
    </rPh>
    <phoneticPr fontId="4"/>
  </si>
  <si>
    <t>77 自動車整備業</t>
  </si>
  <si>
    <t>78 機械･家具等修理業</t>
  </si>
  <si>
    <t>79 物品賃貸業</t>
  </si>
  <si>
    <t>80,81,83 映画･ﾋﾞﾃﾞｵ制作業,放送業,広告業</t>
    <rPh sb="17" eb="18">
      <t>セイ</t>
    </rPh>
    <rPh sb="21" eb="24">
      <t>ホウソウギョウ</t>
    </rPh>
    <rPh sb="25" eb="28">
      <t>コウコクギョウ</t>
    </rPh>
    <phoneticPr fontId="4"/>
  </si>
  <si>
    <t>82 情報ｻｰﾋﾞｽ・調査業</t>
    <rPh sb="3" eb="5">
      <t>ジョウホウ</t>
    </rPh>
    <rPh sb="11" eb="13">
      <t>チョウサ</t>
    </rPh>
    <phoneticPr fontId="4"/>
  </si>
  <si>
    <t>84 専門ｻ-ﾋﾞｽ業（他に分類されないもの）</t>
    <rPh sb="12" eb="13">
      <t>タ</t>
    </rPh>
    <rPh sb="14" eb="16">
      <t>ブンルイ</t>
    </rPh>
    <phoneticPr fontId="4"/>
  </si>
  <si>
    <t>85 協同組合（他に分類されないもの）</t>
    <rPh sb="3" eb="5">
      <t>キョウドウ</t>
    </rPh>
    <rPh sb="5" eb="7">
      <t>クミアイ</t>
    </rPh>
    <rPh sb="8" eb="9">
      <t>タ</t>
    </rPh>
    <rPh sb="10" eb="12">
      <t>ブンルイ</t>
    </rPh>
    <phoneticPr fontId="4"/>
  </si>
  <si>
    <t>86 その他の事業ｻ-ﾋﾞｽ業</t>
  </si>
  <si>
    <t>87 廃棄物処理業</t>
  </si>
  <si>
    <t>88,89 医療業（病院を除く）,保健衛生</t>
    <rPh sb="6" eb="8">
      <t>イリョウ</t>
    </rPh>
    <rPh sb="8" eb="9">
      <t>ギョウ</t>
    </rPh>
    <rPh sb="10" eb="12">
      <t>ビョウイン</t>
    </rPh>
    <rPh sb="13" eb="14">
      <t>ノゾ</t>
    </rPh>
    <rPh sb="17" eb="19">
      <t>ホケン</t>
    </rPh>
    <rPh sb="19" eb="21">
      <t>エイセイ</t>
    </rPh>
    <phoneticPr fontId="4"/>
  </si>
  <si>
    <t>90 社会保険,社会福祉</t>
    <rPh sb="3" eb="5">
      <t>シャカイ</t>
    </rPh>
    <rPh sb="5" eb="7">
      <t>ホケン</t>
    </rPh>
    <rPh sb="8" eb="10">
      <t>シャカイ</t>
    </rPh>
    <rPh sb="10" eb="12">
      <t>フクシ</t>
    </rPh>
    <phoneticPr fontId="4"/>
  </si>
  <si>
    <t>91,92 教育（学校を除く）,学術研究機関</t>
    <rPh sb="6" eb="8">
      <t>キョウイク</t>
    </rPh>
    <rPh sb="9" eb="11">
      <t>ガッコウ</t>
    </rPh>
    <rPh sb="12" eb="13">
      <t>ノゾ</t>
    </rPh>
    <rPh sb="16" eb="18">
      <t>ガクジュツ</t>
    </rPh>
    <rPh sb="18" eb="20">
      <t>ケンキュウ</t>
    </rPh>
    <rPh sb="20" eb="22">
      <t>キカン</t>
    </rPh>
    <phoneticPr fontId="4"/>
  </si>
  <si>
    <t>93 宗教</t>
    <rPh sb="3" eb="5">
      <t>シュウキョウ</t>
    </rPh>
    <phoneticPr fontId="4"/>
  </si>
  <si>
    <t>94 政治・経済・文化団体</t>
    <rPh sb="3" eb="5">
      <t>セイジ</t>
    </rPh>
    <rPh sb="6" eb="8">
      <t>ケイザイ</t>
    </rPh>
    <rPh sb="9" eb="11">
      <t>ブンカ</t>
    </rPh>
    <rPh sb="11" eb="13">
      <t>ダンタイ</t>
    </rPh>
    <phoneticPr fontId="4"/>
  </si>
  <si>
    <t>95 その他のサービス業</t>
    <rPh sb="3" eb="6">
      <t>ソノタ</t>
    </rPh>
    <rPh sb="7" eb="12">
      <t>サービスギョウ</t>
    </rPh>
    <phoneticPr fontId="4"/>
  </si>
  <si>
    <t xml:space="preserve">    １事業所当り</t>
    <rPh sb="5" eb="8">
      <t>ジギョウショ</t>
    </rPh>
    <phoneticPr fontId="4"/>
  </si>
  <si>
    <t>設備投資額</t>
    <rPh sb="0" eb="2">
      <t>セツビ</t>
    </rPh>
    <rPh sb="2" eb="4">
      <t>トウシ</t>
    </rPh>
    <rPh sb="4" eb="5">
      <t>ガク</t>
    </rPh>
    <phoneticPr fontId="4"/>
  </si>
  <si>
    <t xml:space="preserve"> 収入金額</t>
    <rPh sb="1" eb="3">
      <t>シュウニュウ</t>
    </rPh>
    <rPh sb="3" eb="5">
      <t>キンガク</t>
    </rPh>
    <phoneticPr fontId="4"/>
  </si>
  <si>
    <t>経費総額</t>
    <rPh sb="0" eb="2">
      <t>ケイヒ</t>
    </rPh>
    <rPh sb="2" eb="3">
      <t>ソウ</t>
    </rPh>
    <phoneticPr fontId="4"/>
  </si>
  <si>
    <t>設備投資額</t>
    <rPh sb="0" eb="2">
      <t>セツビ</t>
    </rPh>
    <rPh sb="2" eb="5">
      <t>トウシガク</t>
    </rPh>
    <phoneticPr fontId="4"/>
  </si>
  <si>
    <t>万円</t>
  </si>
  <si>
    <t>76 娯楽業(映画･ビデオ制作業を除く)</t>
    <rPh sb="13" eb="14">
      <t>セイ</t>
    </rPh>
    <phoneticPr fontId="4"/>
  </si>
  <si>
    <t xml:space="preserve">88,89 医療業（病院を除く）,保健衛生 </t>
    <rPh sb="6" eb="8">
      <t>イリョウ</t>
    </rPh>
    <rPh sb="8" eb="9">
      <t>ギョウ</t>
    </rPh>
    <rPh sb="10" eb="12">
      <t>ビョウイン</t>
    </rPh>
    <rPh sb="13" eb="14">
      <t>ノゾ</t>
    </rPh>
    <rPh sb="17" eb="19">
      <t>ホケン</t>
    </rPh>
    <rPh sb="19" eb="21">
      <t>エイセイ</t>
    </rPh>
    <phoneticPr fontId="4"/>
  </si>
  <si>
    <t>資料：総務省 統計局「サ－ビス業基本調査報告」</t>
    <rPh sb="5" eb="6">
      <t>ショウ</t>
    </rPh>
    <phoneticPr fontId="4"/>
  </si>
  <si>
    <t>Ｍ-07 主要品目，地域，国別輸出入額</t>
  </si>
  <si>
    <t>Ａ．輸出額（平成14年2002）</t>
    <rPh sb="4" eb="5">
      <t>ガク</t>
    </rPh>
    <phoneticPr fontId="4"/>
  </si>
  <si>
    <t xml:space="preserve">             単位：百万円</t>
    <phoneticPr fontId="4"/>
  </si>
  <si>
    <t xml:space="preserve"> ｱﾒﾘｶ</t>
  </si>
  <si>
    <t>ＥＵ</t>
  </si>
  <si>
    <t xml:space="preserve"> 大韓民国</t>
    <rPh sb="1" eb="2">
      <t>タイ</t>
    </rPh>
    <rPh sb="3" eb="4">
      <t>タミ</t>
    </rPh>
    <phoneticPr fontId="4"/>
  </si>
  <si>
    <t>中国</t>
    <rPh sb="0" eb="2">
      <t>チュウゴク</t>
    </rPh>
    <phoneticPr fontId="4"/>
  </si>
  <si>
    <t>台湾</t>
    <rPh sb="0" eb="2">
      <t>タイワン</t>
    </rPh>
    <phoneticPr fontId="4"/>
  </si>
  <si>
    <t>香港</t>
    <rPh sb="0" eb="2">
      <t>ホンコン</t>
    </rPh>
    <phoneticPr fontId="4"/>
  </si>
  <si>
    <t>輸出総額</t>
    <rPh sb="3" eb="4">
      <t>ガク</t>
    </rPh>
    <phoneticPr fontId="4"/>
  </si>
  <si>
    <t>食料品</t>
    <phoneticPr fontId="4"/>
  </si>
  <si>
    <t>繊維及び同製品</t>
    <rPh sb="2" eb="3">
      <t>オヨ</t>
    </rPh>
    <phoneticPr fontId="4"/>
  </si>
  <si>
    <t>化学製品</t>
  </si>
  <si>
    <t xml:space="preserve">  ＃有機化合物</t>
  </si>
  <si>
    <t>非金属鉱物製品</t>
  </si>
  <si>
    <t>金属及び同製品</t>
    <rPh sb="2" eb="3">
      <t>オヨ</t>
    </rPh>
    <phoneticPr fontId="4"/>
  </si>
  <si>
    <r>
      <t xml:space="preserve"> </t>
    </r>
    <r>
      <rPr>
        <sz val="11"/>
        <color theme="1"/>
        <rFont val="ＭＳ Ｐゴシック"/>
        <family val="2"/>
        <charset val="128"/>
        <scheme val="minor"/>
      </rPr>
      <t xml:space="preserve"> </t>
    </r>
    <r>
      <rPr>
        <sz val="14"/>
        <rFont val="ＭＳ 明朝"/>
        <family val="1"/>
        <charset val="128"/>
      </rPr>
      <t>＃鉄鋼</t>
    </r>
    <phoneticPr fontId="4"/>
  </si>
  <si>
    <r>
      <t xml:space="preserve">　 </t>
    </r>
    <r>
      <rPr>
        <sz val="11"/>
        <color theme="1"/>
        <rFont val="ＭＳ Ｐゴシック"/>
        <family val="2"/>
        <charset val="128"/>
        <scheme val="minor"/>
      </rPr>
      <t xml:space="preserve"> </t>
    </r>
    <r>
      <rPr>
        <sz val="14"/>
        <rFont val="ＭＳ 明朝"/>
        <family val="1"/>
        <charset val="128"/>
      </rPr>
      <t>＃鉄鋼の棒･形鋼及び線</t>
    </r>
    <rPh sb="4" eb="6">
      <t>テッコウ</t>
    </rPh>
    <rPh sb="11" eb="12">
      <t>オヨ</t>
    </rPh>
    <phoneticPr fontId="4"/>
  </si>
  <si>
    <r>
      <t xml:space="preserve">  </t>
    </r>
    <r>
      <rPr>
        <sz val="11"/>
        <color theme="1"/>
        <rFont val="ＭＳ Ｐゴシック"/>
        <family val="2"/>
        <charset val="128"/>
        <scheme val="minor"/>
      </rPr>
      <t xml:space="preserve">  </t>
    </r>
    <r>
      <rPr>
        <sz val="14"/>
        <rFont val="ＭＳ 明朝"/>
        <family val="1"/>
        <charset val="128"/>
      </rPr>
      <t>＃ﾌﾗｯﾄﾛ-ﾙ製品</t>
    </r>
    <phoneticPr fontId="4"/>
  </si>
  <si>
    <r>
      <t xml:space="preserve">  </t>
    </r>
    <r>
      <rPr>
        <sz val="11"/>
        <color theme="1"/>
        <rFont val="ＭＳ Ｐゴシック"/>
        <family val="2"/>
        <charset val="128"/>
        <scheme val="minor"/>
      </rPr>
      <t xml:space="preserve">  </t>
    </r>
    <r>
      <rPr>
        <sz val="14"/>
        <rFont val="ＭＳ 明朝"/>
        <family val="1"/>
        <charset val="128"/>
      </rPr>
      <t>＃管及び管用継手</t>
    </r>
    <rPh sb="6" eb="7">
      <t>オヨ</t>
    </rPh>
    <phoneticPr fontId="4"/>
  </si>
  <si>
    <t>機械機器</t>
  </si>
  <si>
    <r>
      <t xml:space="preserve"> </t>
    </r>
    <r>
      <rPr>
        <sz val="11"/>
        <color theme="1"/>
        <rFont val="ＭＳ Ｐゴシック"/>
        <family val="2"/>
        <charset val="128"/>
        <scheme val="minor"/>
      </rPr>
      <t xml:space="preserve"> </t>
    </r>
    <r>
      <rPr>
        <sz val="14"/>
        <rFont val="ＭＳ 明朝"/>
        <family val="1"/>
        <charset val="128"/>
      </rPr>
      <t>＃一般機械</t>
    </r>
    <rPh sb="3" eb="5">
      <t>イッパン</t>
    </rPh>
    <rPh sb="5" eb="7">
      <t>キカイ</t>
    </rPh>
    <phoneticPr fontId="4"/>
  </si>
  <si>
    <r>
      <t xml:space="preserve"> 　</t>
    </r>
    <r>
      <rPr>
        <sz val="11"/>
        <color theme="1"/>
        <rFont val="ＭＳ Ｐゴシック"/>
        <family val="2"/>
        <charset val="128"/>
        <scheme val="minor"/>
      </rPr>
      <t xml:space="preserve"> </t>
    </r>
    <r>
      <rPr>
        <sz val="14"/>
        <rFont val="ＭＳ 明朝"/>
        <family val="1"/>
        <charset val="128"/>
      </rPr>
      <t>＃事務用機器</t>
    </r>
    <phoneticPr fontId="4"/>
  </si>
  <si>
    <r>
      <t xml:space="preserve">  　</t>
    </r>
    <r>
      <rPr>
        <sz val="11"/>
        <color theme="1"/>
        <rFont val="ＭＳ Ｐゴシック"/>
        <family val="2"/>
        <charset val="128"/>
        <scheme val="minor"/>
      </rPr>
      <t xml:space="preserve">  </t>
    </r>
    <r>
      <rPr>
        <sz val="14"/>
        <rFont val="ＭＳ 明朝"/>
        <family val="1"/>
        <charset val="128"/>
      </rPr>
      <t>＃自動ﾃﾞ-ﾀ処理機械</t>
    </r>
    <phoneticPr fontId="4"/>
  </si>
  <si>
    <r>
      <t xml:space="preserve">  </t>
    </r>
    <r>
      <rPr>
        <sz val="11"/>
        <color theme="1"/>
        <rFont val="ＭＳ Ｐゴシック"/>
        <family val="2"/>
        <charset val="128"/>
        <scheme val="minor"/>
      </rPr>
      <t xml:space="preserve">  </t>
    </r>
    <r>
      <rPr>
        <sz val="14"/>
        <rFont val="ＭＳ 明朝"/>
        <family val="1"/>
        <charset val="128"/>
      </rPr>
      <t>＃原動機</t>
    </r>
    <phoneticPr fontId="4"/>
  </si>
  <si>
    <r>
      <t xml:space="preserve">  </t>
    </r>
    <r>
      <rPr>
        <sz val="11"/>
        <color theme="1"/>
        <rFont val="ＭＳ Ｐゴシック"/>
        <family val="2"/>
        <charset val="128"/>
        <scheme val="minor"/>
      </rPr>
      <t xml:space="preserve">  </t>
    </r>
    <r>
      <rPr>
        <sz val="14"/>
        <rFont val="ＭＳ 明朝"/>
        <family val="1"/>
        <charset val="128"/>
      </rPr>
      <t>＃繊維機械</t>
    </r>
    <phoneticPr fontId="4"/>
  </si>
  <si>
    <r>
      <t xml:space="preserve">  </t>
    </r>
    <r>
      <rPr>
        <sz val="11"/>
        <color theme="1"/>
        <rFont val="ＭＳ Ｐゴシック"/>
        <family val="2"/>
        <charset val="128"/>
        <scheme val="minor"/>
      </rPr>
      <t xml:space="preserve">  </t>
    </r>
    <r>
      <rPr>
        <sz val="14"/>
        <rFont val="ＭＳ 明朝"/>
        <family val="1"/>
        <charset val="128"/>
      </rPr>
      <t>＃加熱用・冷却用機器</t>
    </r>
    <rPh sb="13" eb="14">
      <t>キ</t>
    </rPh>
    <phoneticPr fontId="4"/>
  </si>
  <si>
    <r>
      <t xml:space="preserve">  </t>
    </r>
    <r>
      <rPr>
        <sz val="11"/>
        <color theme="1"/>
        <rFont val="ＭＳ Ｐゴシック"/>
        <family val="2"/>
        <charset val="128"/>
        <scheme val="minor"/>
      </rPr>
      <t xml:space="preserve">  </t>
    </r>
    <r>
      <rPr>
        <sz val="14"/>
        <rFont val="ＭＳ 明朝"/>
        <family val="1"/>
        <charset val="128"/>
      </rPr>
      <t>＃ポンプ・遠心分離機</t>
    </r>
    <phoneticPr fontId="4"/>
  </si>
  <si>
    <r>
      <t xml:space="preserve"> </t>
    </r>
    <r>
      <rPr>
        <sz val="11"/>
        <color theme="1"/>
        <rFont val="ＭＳ Ｐゴシック"/>
        <family val="2"/>
        <charset val="128"/>
        <scheme val="minor"/>
      </rPr>
      <t xml:space="preserve"> </t>
    </r>
    <r>
      <rPr>
        <sz val="14"/>
        <rFont val="ＭＳ 明朝"/>
        <family val="1"/>
        <charset val="128"/>
      </rPr>
      <t>＃電気機器</t>
    </r>
    <phoneticPr fontId="4"/>
  </si>
  <si>
    <r>
      <t xml:space="preserve"> </t>
    </r>
    <r>
      <rPr>
        <sz val="11"/>
        <color theme="1"/>
        <rFont val="ＭＳ Ｐゴシック"/>
        <family val="2"/>
        <charset val="128"/>
        <scheme val="minor"/>
      </rPr>
      <t xml:space="preserve"> </t>
    </r>
    <r>
      <rPr>
        <sz val="14"/>
        <rFont val="ＭＳ 明朝"/>
        <family val="1"/>
        <charset val="128"/>
      </rPr>
      <t>＃輸送用機器</t>
    </r>
    <phoneticPr fontId="4"/>
  </si>
  <si>
    <r>
      <t xml:space="preserve">   </t>
    </r>
    <r>
      <rPr>
        <sz val="11"/>
        <color theme="1"/>
        <rFont val="ＭＳ Ｐゴシック"/>
        <family val="2"/>
        <charset val="128"/>
        <scheme val="minor"/>
      </rPr>
      <t xml:space="preserve"> </t>
    </r>
    <r>
      <rPr>
        <sz val="14"/>
        <rFont val="ＭＳ 明朝"/>
        <family val="1"/>
        <charset val="128"/>
      </rPr>
      <t>＃船舶類</t>
    </r>
    <phoneticPr fontId="4"/>
  </si>
  <si>
    <r>
      <t xml:space="preserve"> </t>
    </r>
    <r>
      <rPr>
        <sz val="11"/>
        <color theme="1"/>
        <rFont val="ＭＳ Ｐゴシック"/>
        <family val="2"/>
        <charset val="128"/>
        <scheme val="minor"/>
      </rPr>
      <t xml:space="preserve"> </t>
    </r>
    <r>
      <rPr>
        <sz val="14"/>
        <rFont val="ＭＳ 明朝"/>
        <family val="1"/>
        <charset val="128"/>
      </rPr>
      <t>＃精密機器類</t>
    </r>
    <phoneticPr fontId="4"/>
  </si>
  <si>
    <r>
      <t xml:space="preserve">   </t>
    </r>
    <r>
      <rPr>
        <sz val="11"/>
        <color theme="1"/>
        <rFont val="ＭＳ Ｐゴシック"/>
        <family val="2"/>
        <charset val="128"/>
        <scheme val="minor"/>
      </rPr>
      <t xml:space="preserve"> </t>
    </r>
    <r>
      <rPr>
        <sz val="14"/>
        <rFont val="ＭＳ 明朝"/>
        <family val="1"/>
        <charset val="128"/>
      </rPr>
      <t>＃科学光学機器</t>
    </r>
    <phoneticPr fontId="4"/>
  </si>
  <si>
    <t>その他</t>
  </si>
  <si>
    <t>Ｂ．輸入額（平成14年2002）</t>
    <rPh sb="4" eb="5">
      <t>ガク</t>
    </rPh>
    <phoneticPr fontId="4"/>
  </si>
  <si>
    <t>ｻｳﾃﾞｨｱﾗﾋﾞｱ</t>
    <phoneticPr fontId="4"/>
  </si>
  <si>
    <t>ｵｰｽﾄﾗﾘｱ</t>
    <phoneticPr fontId="4"/>
  </si>
  <si>
    <t>大韓民国</t>
    <rPh sb="0" eb="1">
      <t>タイ</t>
    </rPh>
    <rPh sb="2" eb="3">
      <t>ミン</t>
    </rPh>
    <phoneticPr fontId="4"/>
  </si>
  <si>
    <t>ｲﾝﾄﾞﾈｼｱ</t>
  </si>
  <si>
    <t>ｶﾅﾀﾞ</t>
    <phoneticPr fontId="4"/>
  </si>
  <si>
    <t>輸入総額</t>
    <rPh sb="3" eb="4">
      <t>ガク</t>
    </rPh>
    <phoneticPr fontId="4"/>
  </si>
  <si>
    <t>食料品</t>
  </si>
  <si>
    <r>
      <t xml:space="preserve"> </t>
    </r>
    <r>
      <rPr>
        <sz val="11"/>
        <color theme="1"/>
        <rFont val="ＭＳ Ｐゴシック"/>
        <family val="2"/>
        <charset val="128"/>
        <scheme val="minor"/>
      </rPr>
      <t xml:space="preserve"> </t>
    </r>
    <r>
      <rPr>
        <sz val="14"/>
        <rFont val="ＭＳ 明朝"/>
        <family val="1"/>
        <charset val="128"/>
      </rPr>
      <t>＃果実及び野菜</t>
    </r>
    <rPh sb="5" eb="6">
      <t>オヨ</t>
    </rPh>
    <phoneticPr fontId="4"/>
  </si>
  <si>
    <r>
      <t xml:space="preserve"> </t>
    </r>
    <r>
      <rPr>
        <sz val="11"/>
        <color theme="1"/>
        <rFont val="ＭＳ Ｐゴシック"/>
        <family val="2"/>
        <charset val="128"/>
        <scheme val="minor"/>
      </rPr>
      <t xml:space="preserve"> </t>
    </r>
    <r>
      <rPr>
        <sz val="14"/>
        <rFont val="ＭＳ 明朝"/>
        <family val="1"/>
        <charset val="128"/>
      </rPr>
      <t>＃穀物及び同調製品</t>
    </r>
    <rPh sb="3" eb="5">
      <t>コクモツ</t>
    </rPh>
    <rPh sb="5" eb="6">
      <t>オヨ</t>
    </rPh>
    <rPh sb="7" eb="9">
      <t>ドウチョウ</t>
    </rPh>
    <rPh sb="9" eb="11">
      <t>セイヒン</t>
    </rPh>
    <phoneticPr fontId="4"/>
  </si>
  <si>
    <t>原料品</t>
  </si>
  <si>
    <r>
      <t xml:space="preserve"> </t>
    </r>
    <r>
      <rPr>
        <sz val="11"/>
        <color theme="1"/>
        <rFont val="ＭＳ Ｐゴシック"/>
        <family val="2"/>
        <charset val="128"/>
        <scheme val="minor"/>
      </rPr>
      <t xml:space="preserve"> </t>
    </r>
    <r>
      <rPr>
        <sz val="14"/>
        <rFont val="ＭＳ 明朝"/>
        <family val="1"/>
        <charset val="128"/>
      </rPr>
      <t>＃織物用繊維及びくず</t>
    </r>
    <rPh sb="8" eb="9">
      <t>オヨ</t>
    </rPh>
    <phoneticPr fontId="4"/>
  </si>
  <si>
    <r>
      <t xml:space="preserve"> </t>
    </r>
    <r>
      <rPr>
        <sz val="11"/>
        <color theme="1"/>
        <rFont val="ＭＳ Ｐゴシック"/>
        <family val="2"/>
        <charset val="128"/>
        <scheme val="minor"/>
      </rPr>
      <t xml:space="preserve"> </t>
    </r>
    <r>
      <rPr>
        <sz val="14"/>
        <rFont val="ＭＳ 明朝"/>
        <family val="1"/>
        <charset val="128"/>
      </rPr>
      <t>＃金属鉱及びくず</t>
    </r>
    <rPh sb="6" eb="7">
      <t>オヨ</t>
    </rPh>
    <phoneticPr fontId="4"/>
  </si>
  <si>
    <r>
      <t xml:space="preserve">   </t>
    </r>
    <r>
      <rPr>
        <sz val="11"/>
        <color theme="1"/>
        <rFont val="ＭＳ Ｐゴシック"/>
        <family val="2"/>
        <charset val="128"/>
        <scheme val="minor"/>
      </rPr>
      <t xml:space="preserve"> </t>
    </r>
    <r>
      <rPr>
        <sz val="14"/>
        <rFont val="ＭＳ 明朝"/>
        <family val="1"/>
        <charset val="128"/>
      </rPr>
      <t>＃鉄鉱石</t>
    </r>
    <phoneticPr fontId="4"/>
  </si>
  <si>
    <r>
      <t xml:space="preserve"> </t>
    </r>
    <r>
      <rPr>
        <sz val="11"/>
        <color theme="1"/>
        <rFont val="ＭＳ Ｐゴシック"/>
        <family val="2"/>
        <charset val="128"/>
        <scheme val="minor"/>
      </rPr>
      <t xml:space="preserve"> </t>
    </r>
    <r>
      <rPr>
        <sz val="14"/>
        <rFont val="ＭＳ 明朝"/>
        <family val="1"/>
        <charset val="128"/>
      </rPr>
      <t>＃原料品（その他）</t>
    </r>
    <phoneticPr fontId="4"/>
  </si>
  <si>
    <r>
      <t xml:space="preserve">   </t>
    </r>
    <r>
      <rPr>
        <sz val="11"/>
        <color theme="1"/>
        <rFont val="ＭＳ Ｐゴシック"/>
        <family val="2"/>
        <charset val="128"/>
        <scheme val="minor"/>
      </rPr>
      <t xml:space="preserve"> </t>
    </r>
    <r>
      <rPr>
        <sz val="14"/>
        <rFont val="ＭＳ 明朝"/>
        <family val="1"/>
        <charset val="128"/>
      </rPr>
      <t>＃木材</t>
    </r>
    <phoneticPr fontId="4"/>
  </si>
  <si>
    <r>
      <t xml:space="preserve">    </t>
    </r>
    <r>
      <rPr>
        <sz val="11"/>
        <color theme="1"/>
        <rFont val="ＭＳ Ｐゴシック"/>
        <family val="2"/>
        <charset val="128"/>
        <scheme val="minor"/>
      </rPr>
      <t xml:space="preserve">  </t>
    </r>
    <r>
      <rPr>
        <sz val="14"/>
        <rFont val="ＭＳ 明朝"/>
        <family val="1"/>
        <charset val="128"/>
      </rPr>
      <t>＃丸太</t>
    </r>
    <phoneticPr fontId="4"/>
  </si>
  <si>
    <t>鉱物性燃料</t>
  </si>
  <si>
    <t xml:space="preserve">  ＃石炭</t>
    <phoneticPr fontId="4"/>
  </si>
  <si>
    <t xml:space="preserve">  ＃原油及び粗油</t>
    <rPh sb="5" eb="6">
      <t>オヨ</t>
    </rPh>
    <phoneticPr fontId="4"/>
  </si>
  <si>
    <t xml:space="preserve">  ＃石油製品</t>
    <phoneticPr fontId="4"/>
  </si>
  <si>
    <t xml:space="preserve">  ＃天然ガス及び製造ガス</t>
    <rPh sb="7" eb="8">
      <t>オヨ</t>
    </rPh>
    <phoneticPr fontId="4"/>
  </si>
  <si>
    <t>製品類</t>
  </si>
  <si>
    <t xml:space="preserve">  ＃化学製品</t>
    <phoneticPr fontId="4"/>
  </si>
  <si>
    <r>
      <t xml:space="preserve">  </t>
    </r>
    <r>
      <rPr>
        <sz val="11"/>
        <color theme="1"/>
        <rFont val="ＭＳ Ｐゴシック"/>
        <family val="2"/>
        <charset val="128"/>
        <scheme val="minor"/>
      </rPr>
      <t xml:space="preserve">  </t>
    </r>
    <r>
      <rPr>
        <sz val="14"/>
        <rFont val="ＭＳ 明朝"/>
        <family val="1"/>
        <charset val="128"/>
      </rPr>
      <t>＃有機化合物</t>
    </r>
    <phoneticPr fontId="4"/>
  </si>
  <si>
    <t xml:space="preserve">  ＃機械機器</t>
    <phoneticPr fontId="4"/>
  </si>
  <si>
    <t xml:space="preserve">  ＃その他</t>
    <phoneticPr fontId="4"/>
  </si>
  <si>
    <t xml:space="preserve">    ＃織物用糸及び</t>
    <rPh sb="9" eb="10">
      <t>オヨ</t>
    </rPh>
    <phoneticPr fontId="4"/>
  </si>
  <si>
    <t>　　　　　　　繊維製品</t>
    <rPh sb="7" eb="9">
      <t>センイ</t>
    </rPh>
    <rPh sb="9" eb="11">
      <t>セイヒン</t>
    </rPh>
    <phoneticPr fontId="4"/>
  </si>
  <si>
    <r>
      <t xml:space="preserve">   </t>
    </r>
    <r>
      <rPr>
        <sz val="11"/>
        <color theme="1"/>
        <rFont val="ＭＳ Ｐゴシック"/>
        <family val="2"/>
        <charset val="128"/>
        <scheme val="minor"/>
      </rPr>
      <t xml:space="preserve"> </t>
    </r>
    <r>
      <rPr>
        <sz val="14"/>
        <rFont val="ＭＳ 明朝"/>
        <family val="1"/>
        <charset val="128"/>
      </rPr>
      <t>＃鉄鋼</t>
    </r>
    <phoneticPr fontId="4"/>
  </si>
  <si>
    <t xml:space="preserve">    ＃衣類及び同付属品</t>
    <rPh sb="7" eb="8">
      <t>オヨ</t>
    </rPh>
    <phoneticPr fontId="4"/>
  </si>
  <si>
    <t>資料：和歌山税関支署</t>
  </si>
  <si>
    <t>Ｍ-08 品目別輸出入額</t>
  </si>
  <si>
    <t>Ａ．輸出額</t>
  </si>
  <si>
    <t xml:space="preserve">  平成 9年</t>
  </si>
  <si>
    <t xml:space="preserve">  平成10年</t>
  </si>
  <si>
    <t xml:space="preserve">  平成11年</t>
  </si>
  <si>
    <t xml:space="preserve">  平成12年</t>
    <phoneticPr fontId="4"/>
  </si>
  <si>
    <r>
      <t xml:space="preserve">  平成1</t>
    </r>
    <r>
      <rPr>
        <sz val="11"/>
        <color theme="1"/>
        <rFont val="ＭＳ Ｐゴシック"/>
        <family val="2"/>
        <charset val="128"/>
        <scheme val="minor"/>
      </rPr>
      <t>3</t>
    </r>
    <r>
      <rPr>
        <sz val="14"/>
        <rFont val="ＭＳ 明朝"/>
        <family val="1"/>
        <charset val="128"/>
      </rPr>
      <t>年</t>
    </r>
    <phoneticPr fontId="4"/>
  </si>
  <si>
    <r>
      <t xml:space="preserve">  平成1</t>
    </r>
    <r>
      <rPr>
        <sz val="11"/>
        <color theme="1"/>
        <rFont val="ＭＳ Ｐゴシック"/>
        <family val="2"/>
        <charset val="128"/>
        <scheme val="minor"/>
      </rPr>
      <t>4</t>
    </r>
    <r>
      <rPr>
        <sz val="14"/>
        <rFont val="ＭＳ 明朝"/>
        <family val="1"/>
        <charset val="128"/>
      </rPr>
      <t>年</t>
    </r>
    <phoneticPr fontId="4"/>
  </si>
  <si>
    <t xml:space="preserve">    1997</t>
  </si>
  <si>
    <t xml:space="preserve">    1998</t>
  </si>
  <si>
    <t xml:space="preserve">    1999</t>
  </si>
  <si>
    <r>
      <t>200</t>
    </r>
    <r>
      <rPr>
        <sz val="11"/>
        <color theme="1"/>
        <rFont val="ＭＳ Ｐゴシック"/>
        <family val="2"/>
        <charset val="128"/>
        <scheme val="minor"/>
      </rPr>
      <t>1</t>
    </r>
    <phoneticPr fontId="4"/>
  </si>
  <si>
    <r>
      <t>200</t>
    </r>
    <r>
      <rPr>
        <sz val="11"/>
        <color theme="1"/>
        <rFont val="ＭＳ Ｐゴシック"/>
        <family val="2"/>
        <charset val="128"/>
        <scheme val="minor"/>
      </rPr>
      <t>2</t>
    </r>
    <phoneticPr fontId="4"/>
  </si>
  <si>
    <t xml:space="preserve"> 輸出総額（年間）</t>
  </si>
  <si>
    <t>:百万円</t>
  </si>
  <si>
    <t>繊維・同製品</t>
  </si>
  <si>
    <t>化学製品</t>
    <phoneticPr fontId="4"/>
  </si>
  <si>
    <t xml:space="preserve">    有機化合物</t>
  </si>
  <si>
    <t xml:space="preserve">    その他</t>
  </si>
  <si>
    <t>非金属鉱物製品</t>
    <rPh sb="3" eb="5">
      <t>コウブツ</t>
    </rPh>
    <phoneticPr fontId="4"/>
  </si>
  <si>
    <t xml:space="preserve">    鉄鋼</t>
  </si>
  <si>
    <t xml:space="preserve">     〃(数量)</t>
  </si>
  <si>
    <t>:千ﾄﾝ</t>
  </si>
  <si>
    <t xml:space="preserve">        棒鋼，形鋼，線</t>
  </si>
  <si>
    <t xml:space="preserve">         〃    〃  (数量)</t>
  </si>
  <si>
    <t xml:space="preserve">        ﾌﾗｯﾄﾛ-ﾙ製品</t>
  </si>
  <si>
    <t xml:space="preserve">          〃 (数量)</t>
  </si>
  <si>
    <t xml:space="preserve">        管・管用継手</t>
  </si>
  <si>
    <t xml:space="preserve">          〃   〃  (数量)</t>
  </si>
  <si>
    <t xml:space="preserve">        その他</t>
  </si>
  <si>
    <t xml:space="preserve">    一般機械　</t>
    <rPh sb="4" eb="6">
      <t>イッパン</t>
    </rPh>
    <rPh sb="6" eb="8">
      <t>キカイ</t>
    </rPh>
    <phoneticPr fontId="4"/>
  </si>
  <si>
    <t xml:space="preserve">   　 事務用機器</t>
    <phoneticPr fontId="4"/>
  </si>
  <si>
    <t xml:space="preserve">        自動ﾃﾞ-ﾀ処理機械</t>
  </si>
  <si>
    <t xml:space="preserve">            〃     (数量)</t>
  </si>
  <si>
    <t>:台</t>
  </si>
  <si>
    <t xml:space="preserve">   　 原動機</t>
    <phoneticPr fontId="4"/>
  </si>
  <si>
    <t xml:space="preserve">    　  〃 (数量)</t>
    <phoneticPr fontId="4"/>
  </si>
  <si>
    <t>:ｷﾛｸﾞﾗﾑ</t>
  </si>
  <si>
    <t xml:space="preserve">   　 繊維機械</t>
    <phoneticPr fontId="4"/>
  </si>
  <si>
    <t xml:space="preserve">   　 加熱又は冷却用機械</t>
    <phoneticPr fontId="4"/>
  </si>
  <si>
    <t xml:space="preserve">   　 ポンプ・遠心分離機</t>
    <phoneticPr fontId="4"/>
  </si>
  <si>
    <r>
      <t xml:space="preserve">  </t>
    </r>
    <r>
      <rPr>
        <sz val="11"/>
        <color theme="1"/>
        <rFont val="ＭＳ Ｐゴシック"/>
        <family val="2"/>
        <charset val="128"/>
        <scheme val="minor"/>
      </rPr>
      <t xml:space="preserve">    </t>
    </r>
    <r>
      <rPr>
        <sz val="14"/>
        <rFont val="ＭＳ 明朝"/>
        <family val="1"/>
        <charset val="128"/>
      </rPr>
      <t>その他</t>
    </r>
    <phoneticPr fontId="4"/>
  </si>
  <si>
    <t xml:space="preserve">    電気機器</t>
  </si>
  <si>
    <t xml:space="preserve">    輸送用機器</t>
  </si>
  <si>
    <t xml:space="preserve">      船舶類</t>
    <phoneticPr fontId="4"/>
  </si>
  <si>
    <t xml:space="preserve">         〃 (数量)</t>
    <phoneticPr fontId="4"/>
  </si>
  <si>
    <t>:台</t>
    <rPh sb="1" eb="2">
      <t>ダイ</t>
    </rPh>
    <phoneticPr fontId="4"/>
  </si>
  <si>
    <t xml:space="preserve">      その他</t>
    <phoneticPr fontId="4"/>
  </si>
  <si>
    <t xml:space="preserve">    精密機器類</t>
  </si>
  <si>
    <t xml:space="preserve">      科学光学機器</t>
    <phoneticPr fontId="4"/>
  </si>
  <si>
    <t>Ｍ-08 品目別輸出入額－続き－</t>
  </si>
  <si>
    <t>Ｂ．輸入額</t>
  </si>
  <si>
    <t xml:space="preserve"> 輸入総額（年間）</t>
  </si>
  <si>
    <t xml:space="preserve">   果実及び野菜</t>
    <rPh sb="5" eb="6">
      <t>オヨ</t>
    </rPh>
    <phoneticPr fontId="4"/>
  </si>
  <si>
    <t xml:space="preserve">   その他</t>
    <phoneticPr fontId="4"/>
  </si>
  <si>
    <t xml:space="preserve">   織物用繊維及びくず</t>
    <rPh sb="8" eb="9">
      <t>オヨ</t>
    </rPh>
    <phoneticPr fontId="4"/>
  </si>
  <si>
    <t>－</t>
  </si>
  <si>
    <t xml:space="preserve">   金属鉱及びくず</t>
    <rPh sb="6" eb="7">
      <t>オヨ</t>
    </rPh>
    <phoneticPr fontId="4"/>
  </si>
  <si>
    <t xml:space="preserve">      〃     〃(数量)</t>
  </si>
  <si>
    <t xml:space="preserve">       鉄鉱石</t>
    <phoneticPr fontId="4"/>
  </si>
  <si>
    <t xml:space="preserve">       その他</t>
    <phoneticPr fontId="4"/>
  </si>
  <si>
    <t xml:space="preserve">    原料品（その他）</t>
  </si>
  <si>
    <t xml:space="preserve"> 　    木材</t>
    <phoneticPr fontId="4"/>
  </si>
  <si>
    <t xml:space="preserve">         丸太</t>
    <phoneticPr fontId="4"/>
  </si>
  <si>
    <t xml:space="preserve">         その他</t>
    <phoneticPr fontId="4"/>
  </si>
  <si>
    <t xml:space="preserve">    石炭</t>
  </si>
  <si>
    <t xml:space="preserve">    原油及び粗油</t>
    <rPh sb="6" eb="7">
      <t>オヨ</t>
    </rPh>
    <phoneticPr fontId="4"/>
  </si>
  <si>
    <t>:千kl</t>
  </si>
  <si>
    <t xml:space="preserve">    石油製品</t>
  </si>
  <si>
    <t xml:space="preserve">    天然ガス及び製造ガス</t>
    <rPh sb="8" eb="9">
      <t>オヨ</t>
    </rPh>
    <phoneticPr fontId="4"/>
  </si>
  <si>
    <t xml:space="preserve">       〃    (数量)</t>
  </si>
  <si>
    <t>:ﾄﾝ</t>
  </si>
  <si>
    <t xml:space="preserve">    化学製品</t>
    <phoneticPr fontId="4"/>
  </si>
  <si>
    <t xml:space="preserve">   　   有機化合物</t>
    <phoneticPr fontId="4"/>
  </si>
  <si>
    <t xml:space="preserve">    　  その他</t>
    <phoneticPr fontId="4"/>
  </si>
  <si>
    <t xml:space="preserve">    機械機器</t>
    <phoneticPr fontId="4"/>
  </si>
  <si>
    <t xml:space="preserve">   　 織物用糸及び繊維製品</t>
    <rPh sb="9" eb="10">
      <t>オヨ</t>
    </rPh>
    <rPh sb="13" eb="15">
      <t>セイヒン</t>
    </rPh>
    <phoneticPr fontId="4"/>
  </si>
  <si>
    <t xml:space="preserve">      鉄鋼</t>
    <phoneticPr fontId="4"/>
  </si>
  <si>
    <t xml:space="preserve">         〃(数量)</t>
  </si>
  <si>
    <t xml:space="preserve">      衣類・同付属品</t>
    <phoneticPr fontId="4"/>
  </si>
  <si>
    <t>Ｍ-09 地域，国別輸出入額</t>
  </si>
  <si>
    <t xml:space="preserve">            単位：百万円</t>
    <phoneticPr fontId="4"/>
  </si>
  <si>
    <t xml:space="preserve">  平成12年</t>
    <phoneticPr fontId="4"/>
  </si>
  <si>
    <r>
      <t xml:space="preserve">  平成1</t>
    </r>
    <r>
      <rPr>
        <sz val="11"/>
        <color theme="1"/>
        <rFont val="ＭＳ Ｐゴシック"/>
        <family val="2"/>
        <charset val="128"/>
        <scheme val="minor"/>
      </rPr>
      <t>3</t>
    </r>
    <r>
      <rPr>
        <sz val="14"/>
        <rFont val="ＭＳ 明朝"/>
        <family val="1"/>
        <charset val="128"/>
      </rPr>
      <t>年</t>
    </r>
    <phoneticPr fontId="4"/>
  </si>
  <si>
    <r>
      <t xml:space="preserve">  平成1</t>
    </r>
    <r>
      <rPr>
        <sz val="11"/>
        <color theme="1"/>
        <rFont val="ＭＳ Ｐゴシック"/>
        <family val="2"/>
        <charset val="128"/>
        <scheme val="minor"/>
      </rPr>
      <t>4</t>
    </r>
    <r>
      <rPr>
        <sz val="14"/>
        <rFont val="ＭＳ 明朝"/>
        <family val="1"/>
        <charset val="128"/>
      </rPr>
      <t>年</t>
    </r>
    <phoneticPr fontId="4"/>
  </si>
  <si>
    <r>
      <t>200</t>
    </r>
    <r>
      <rPr>
        <sz val="11"/>
        <color theme="1"/>
        <rFont val="ＭＳ Ｐゴシック"/>
        <family val="2"/>
        <charset val="128"/>
        <scheme val="minor"/>
      </rPr>
      <t>1</t>
    </r>
    <phoneticPr fontId="4"/>
  </si>
  <si>
    <r>
      <t>200</t>
    </r>
    <r>
      <rPr>
        <sz val="11"/>
        <color theme="1"/>
        <rFont val="ＭＳ Ｐゴシック"/>
        <family val="2"/>
        <charset val="128"/>
        <scheme val="minor"/>
      </rPr>
      <t>2</t>
    </r>
    <phoneticPr fontId="4"/>
  </si>
  <si>
    <t xml:space="preserve">  輸出総額（年間）円ベ－ス</t>
  </si>
  <si>
    <t>アジア</t>
  </si>
  <si>
    <t xml:space="preserve">    大韓民国</t>
  </si>
  <si>
    <t xml:space="preserve">    中華人民共和国</t>
  </si>
  <si>
    <t xml:space="preserve">    台湾</t>
  </si>
  <si>
    <t xml:space="preserve">    香港</t>
  </si>
  <si>
    <t>　　ベトナム</t>
    <phoneticPr fontId="4"/>
  </si>
  <si>
    <t>－</t>
    <phoneticPr fontId="4"/>
  </si>
  <si>
    <t xml:space="preserve">    タイ</t>
  </si>
  <si>
    <t xml:space="preserve">    シンガポール</t>
  </si>
  <si>
    <t xml:space="preserve">    マレイシア</t>
  </si>
  <si>
    <t>　　フィリピン</t>
    <phoneticPr fontId="4"/>
  </si>
  <si>
    <t xml:space="preserve">    インドネシア</t>
  </si>
  <si>
    <t>　　インド</t>
  </si>
  <si>
    <t xml:space="preserve">    (アジアＮＩＥｓ)</t>
  </si>
  <si>
    <t xml:space="preserve">    (ＡＳＥＡＮ)</t>
  </si>
  <si>
    <t>大洋州</t>
  </si>
  <si>
    <t xml:space="preserve">    オーストラリア</t>
  </si>
  <si>
    <t>北米</t>
  </si>
  <si>
    <t xml:space="preserve">    カナダ</t>
  </si>
  <si>
    <t xml:space="preserve">    アメリカ</t>
  </si>
  <si>
    <t>中南米</t>
  </si>
  <si>
    <t xml:space="preserve">    ブラジル</t>
  </si>
  <si>
    <t>西欧</t>
  </si>
  <si>
    <t xml:space="preserve">    (ＥＵ)</t>
  </si>
  <si>
    <t>　　イギリス</t>
    <phoneticPr fontId="4"/>
  </si>
  <si>
    <t>　　イタリア</t>
    <phoneticPr fontId="4"/>
  </si>
  <si>
    <t>中東欧・ロシア等</t>
  </si>
  <si>
    <t xml:space="preserve">    ロシア</t>
  </si>
  <si>
    <t>中東</t>
  </si>
  <si>
    <t>　　イラン</t>
    <phoneticPr fontId="4"/>
  </si>
  <si>
    <t xml:space="preserve">    サウディアラビア</t>
  </si>
  <si>
    <t>　　カタル</t>
    <phoneticPr fontId="4"/>
  </si>
  <si>
    <t>　　クウエイト</t>
    <phoneticPr fontId="4"/>
  </si>
  <si>
    <t>　　アラブ首長国連邦</t>
  </si>
  <si>
    <t>アフリカ</t>
  </si>
  <si>
    <t>　　ナイジェリア</t>
    <phoneticPr fontId="4"/>
  </si>
  <si>
    <t xml:space="preserve">    南アフリカ</t>
  </si>
  <si>
    <t>Ｍ-09 地域，国別輸出入額－続き－</t>
  </si>
  <si>
    <t xml:space="preserve">  輸入総額（年間）円ベ－ス</t>
    <rPh sb="3" eb="4">
      <t>ニュウ</t>
    </rPh>
    <phoneticPr fontId="4"/>
  </si>
  <si>
    <t xml:space="preserve">  Ｍ　商業・貿易・サ－ビス業</t>
  </si>
  <si>
    <t>Ｍ-01 卸売業の業種，従業者規模別商店数，従業者数，年間販売額等</t>
  </si>
  <si>
    <t>「商業統計調査」 は、商業の実態を明らかにすることを目的とし、日本標準産業分類「大分類Ｊ－</t>
    <rPh sb="26" eb="28">
      <t>モクテキ</t>
    </rPh>
    <rPh sb="31" eb="33">
      <t>ニホン</t>
    </rPh>
    <rPh sb="33" eb="35">
      <t>ヒョウジュン</t>
    </rPh>
    <rPh sb="35" eb="37">
      <t>サンギョウ</t>
    </rPh>
    <rPh sb="37" eb="39">
      <t>ブンルイ</t>
    </rPh>
    <rPh sb="40" eb="43">
      <t>ダイブンルイ</t>
    </rPh>
    <phoneticPr fontId="4"/>
  </si>
  <si>
    <t>卸売・小売業」に属する事業所を対象とする全数調査である。</t>
    <rPh sb="0" eb="2">
      <t>オロシウ</t>
    </rPh>
    <rPh sb="3" eb="6">
      <t>コウリギョウ</t>
    </rPh>
    <phoneticPr fontId="4"/>
  </si>
  <si>
    <t>調査は公営、民営の事業所を対象とし、官公庁、学校、会社等の構内にある別経営の事業所(売店等)、</t>
    <rPh sb="0" eb="2">
      <t>チョウサ</t>
    </rPh>
    <rPh sb="3" eb="5">
      <t>コウエイ</t>
    </rPh>
    <rPh sb="6" eb="8">
      <t>ミンエイ</t>
    </rPh>
    <rPh sb="9" eb="12">
      <t>ジギョウショ</t>
    </rPh>
    <rPh sb="13" eb="15">
      <t>タイショウ</t>
    </rPh>
    <rPh sb="18" eb="21">
      <t>カンコウチョウ</t>
    </rPh>
    <rPh sb="22" eb="24">
      <t>ガッコウ</t>
    </rPh>
    <rPh sb="25" eb="27">
      <t>カイシャ</t>
    </rPh>
    <rPh sb="27" eb="28">
      <t>トウ</t>
    </rPh>
    <rPh sb="29" eb="31">
      <t>コウナイ</t>
    </rPh>
    <rPh sb="34" eb="35">
      <t>ベツ</t>
    </rPh>
    <rPh sb="35" eb="37">
      <t>ケイエイ</t>
    </rPh>
    <rPh sb="38" eb="41">
      <t>ジギョウショ</t>
    </rPh>
    <rPh sb="42" eb="44">
      <t>バイテン</t>
    </rPh>
    <rPh sb="44" eb="45">
      <t>トウ</t>
    </rPh>
    <phoneticPr fontId="4"/>
  </si>
  <si>
    <t>また、訪問販売、通信、カタログ販売など店舗を有しないで商品を販売する事業所も調査の対象とす</t>
    <rPh sb="3" eb="5">
      <t>ホウモン</t>
    </rPh>
    <rPh sb="5" eb="7">
      <t>ハンバイ</t>
    </rPh>
    <rPh sb="8" eb="10">
      <t>ツウシン</t>
    </rPh>
    <rPh sb="15" eb="17">
      <t>ハンバイ</t>
    </rPh>
    <rPh sb="19" eb="21">
      <t>テンポ</t>
    </rPh>
    <rPh sb="22" eb="23">
      <t>ユウ</t>
    </rPh>
    <rPh sb="27" eb="29">
      <t>ショウヒン</t>
    </rPh>
    <rPh sb="30" eb="31">
      <t>ハン</t>
    </rPh>
    <rPh sb="31" eb="32">
      <t>バイ</t>
    </rPh>
    <rPh sb="34" eb="37">
      <t>ジギョウショ</t>
    </rPh>
    <rPh sb="38" eb="40">
      <t>チョウサ</t>
    </rPh>
    <rPh sb="41" eb="43">
      <t>タイショウ</t>
    </rPh>
    <phoneticPr fontId="4"/>
  </si>
  <si>
    <t>る。しかし、料金を支払って出入りする有料施設内の事業所は調査の対象としない。（駅の改札口内、</t>
    <rPh sb="6" eb="8">
      <t>リョウキン</t>
    </rPh>
    <rPh sb="9" eb="11">
      <t>シハラ</t>
    </rPh>
    <rPh sb="13" eb="15">
      <t>デイ</t>
    </rPh>
    <rPh sb="18" eb="20">
      <t>ユウリョウ</t>
    </rPh>
    <rPh sb="20" eb="23">
      <t>シセツナイ</t>
    </rPh>
    <rPh sb="24" eb="27">
      <t>ジギョウショ</t>
    </rPh>
    <rPh sb="28" eb="30">
      <t>チョウサ</t>
    </rPh>
    <rPh sb="31" eb="33">
      <t>タイショウ</t>
    </rPh>
    <rPh sb="39" eb="40">
      <t>エキ</t>
    </rPh>
    <rPh sb="41" eb="44">
      <t>カイサツグチ</t>
    </rPh>
    <rPh sb="44" eb="45">
      <t>ナイ</t>
    </rPh>
    <phoneticPr fontId="4"/>
  </si>
  <si>
    <t>劇場内、運動競技場内、有料道路内等）ただし、有料の公園、遊園地、テーマパーク内にある別経営</t>
    <rPh sb="0" eb="3">
      <t>ゲキジョウナイ</t>
    </rPh>
    <rPh sb="4" eb="6">
      <t>ウンドウ</t>
    </rPh>
    <rPh sb="6" eb="8">
      <t>キョウギ</t>
    </rPh>
    <rPh sb="8" eb="10">
      <t>ジョウナイ</t>
    </rPh>
    <rPh sb="11" eb="13">
      <t>ユウリョウ</t>
    </rPh>
    <rPh sb="13" eb="15">
      <t>ドウロ</t>
    </rPh>
    <rPh sb="15" eb="16">
      <t>ナイ</t>
    </rPh>
    <rPh sb="16" eb="17">
      <t>トウ</t>
    </rPh>
    <rPh sb="22" eb="24">
      <t>ユウリョウ</t>
    </rPh>
    <rPh sb="25" eb="27">
      <t>コウエン</t>
    </rPh>
    <rPh sb="28" eb="31">
      <t>ユウエンチ</t>
    </rPh>
    <rPh sb="38" eb="39">
      <t>ナイ</t>
    </rPh>
    <rPh sb="42" eb="43">
      <t>ベツ</t>
    </rPh>
    <rPh sb="43" eb="45">
      <t>ケイエイ</t>
    </rPh>
    <phoneticPr fontId="4"/>
  </si>
  <si>
    <t>の事業所は調査の対象とする。</t>
    <rPh sb="1" eb="4">
      <t>ジギョウショ</t>
    </rPh>
    <rPh sb="5" eb="7">
      <t>チョウサ</t>
    </rPh>
    <rPh sb="8" eb="10">
      <t>タイショウ</t>
    </rPh>
    <phoneticPr fontId="4"/>
  </si>
  <si>
    <t>「従業者」とは、調査期日現在主としてその店の業務に従事している個人事業主、家族従業者、有給</t>
    <rPh sb="1" eb="4">
      <t>ジュウギョウシャ</t>
    </rPh>
    <rPh sb="8" eb="10">
      <t>チョウサ</t>
    </rPh>
    <rPh sb="10" eb="11">
      <t>キ</t>
    </rPh>
    <rPh sb="11" eb="12">
      <t>ヒ</t>
    </rPh>
    <rPh sb="12" eb="14">
      <t>ゲンザイ</t>
    </rPh>
    <phoneticPr fontId="4"/>
  </si>
  <si>
    <t>役員及び常用雇用者（調査期日の前２ヵ月間、それぞれ 18日以上雇用した臨時・日雇従業者を含む）</t>
    <rPh sb="0" eb="2">
      <t>ヤクイン</t>
    </rPh>
    <rPh sb="2" eb="3">
      <t>オヨ</t>
    </rPh>
    <rPh sb="4" eb="6">
      <t>ジョウヨウ</t>
    </rPh>
    <rPh sb="6" eb="9">
      <t>コヨウシャ</t>
    </rPh>
    <phoneticPr fontId="4"/>
  </si>
  <si>
    <t>をいう。「年間販売額」とは、調査期日前１ヵ年間の販売実績をいう。卸売販売額は、小売業や他の</t>
    <rPh sb="39" eb="42">
      <t>コウリギョウ</t>
    </rPh>
    <rPh sb="43" eb="44">
      <t>ホカ</t>
    </rPh>
    <phoneticPr fontId="4"/>
  </si>
  <si>
    <t>卸売業への商品販売額及び産業用使用者や病院、レストラン、ホテル等業務用に使用される商品の販</t>
    <rPh sb="1" eb="2">
      <t>ウ</t>
    </rPh>
    <rPh sb="2" eb="3">
      <t>ギョウ</t>
    </rPh>
    <rPh sb="5" eb="7">
      <t>ショウヒン</t>
    </rPh>
    <rPh sb="10" eb="11">
      <t>オヨ</t>
    </rPh>
    <rPh sb="12" eb="15">
      <t>サンギョウヨウ</t>
    </rPh>
    <rPh sb="15" eb="18">
      <t>シヨウシャ</t>
    </rPh>
    <rPh sb="19" eb="21">
      <t>ビョウイン</t>
    </rPh>
    <rPh sb="31" eb="32">
      <t>トウ</t>
    </rPh>
    <rPh sb="32" eb="35">
      <t>ギョウムヨウ</t>
    </rPh>
    <rPh sb="36" eb="38">
      <t>シヨウ</t>
    </rPh>
    <rPh sb="41" eb="43">
      <t>ショウヒン</t>
    </rPh>
    <rPh sb="44" eb="45">
      <t>ハン</t>
    </rPh>
    <phoneticPr fontId="4"/>
  </si>
  <si>
    <t>売額の合計であり、本支店間の商品移動で振替が行われた場合は、本店から支店への振替額が卸売販　　　　　　　　　　　　　　　　　　売額に計上されている。「商品手持額」とは、調査年３月末日現在、販売の</t>
    <rPh sb="0" eb="1">
      <t>ウ</t>
    </rPh>
    <rPh sb="1" eb="2">
      <t>ガク</t>
    </rPh>
    <rPh sb="3" eb="5">
      <t>ゴウケイ</t>
    </rPh>
    <rPh sb="9" eb="12">
      <t>ホンシテン</t>
    </rPh>
    <rPh sb="12" eb="13">
      <t>カン</t>
    </rPh>
    <rPh sb="14" eb="16">
      <t>ショウヒン</t>
    </rPh>
    <rPh sb="16" eb="18">
      <t>イドウ</t>
    </rPh>
    <rPh sb="19" eb="20">
      <t>フ</t>
    </rPh>
    <rPh sb="20" eb="21">
      <t>カ</t>
    </rPh>
    <rPh sb="22" eb="23">
      <t>オコナ</t>
    </rPh>
    <rPh sb="26" eb="28">
      <t>バアイ</t>
    </rPh>
    <rPh sb="30" eb="32">
      <t>ホンテン</t>
    </rPh>
    <rPh sb="79" eb="80">
      <t>ガク</t>
    </rPh>
    <rPh sb="84" eb="86">
      <t>チョウサ</t>
    </rPh>
    <rPh sb="86" eb="87">
      <t>ネン</t>
    </rPh>
    <rPh sb="88" eb="91">
      <t>ガツマツジツ</t>
    </rPh>
    <rPh sb="91" eb="93">
      <t>ゲンザイ</t>
    </rPh>
    <rPh sb="94" eb="96">
      <t>ハンバイ</t>
    </rPh>
    <phoneticPr fontId="4"/>
  </si>
  <si>
    <t>売額に計上されている。「商品手持額」とは、調査年３月末日現在、販売の目的で保有している全て　　　　　　　　　　　　　　　　　　　の手持商品額（仕入時の原価による）をいう。</t>
    <rPh sb="0" eb="1">
      <t>ウ</t>
    </rPh>
    <rPh sb="1" eb="2">
      <t>ガク</t>
    </rPh>
    <rPh sb="3" eb="5">
      <t>ケイジョウ</t>
    </rPh>
    <rPh sb="12" eb="14">
      <t>ショウヒン</t>
    </rPh>
    <rPh sb="14" eb="16">
      <t>テモ</t>
    </rPh>
    <rPh sb="16" eb="17">
      <t>ガク</t>
    </rPh>
    <rPh sb="21" eb="23">
      <t>チョウサ</t>
    </rPh>
    <rPh sb="23" eb="24">
      <t>ネン</t>
    </rPh>
    <rPh sb="25" eb="27">
      <t>ガツマツ</t>
    </rPh>
    <rPh sb="27" eb="28">
      <t>ヒ</t>
    </rPh>
    <rPh sb="28" eb="30">
      <t>ゲンザイ</t>
    </rPh>
    <rPh sb="31" eb="33">
      <t>ハンバイ</t>
    </rPh>
    <rPh sb="43" eb="44">
      <t>スベ</t>
    </rPh>
    <rPh sb="71" eb="73">
      <t>シイ</t>
    </rPh>
    <rPh sb="73" eb="74">
      <t>トキ</t>
    </rPh>
    <rPh sb="75" eb="77">
      <t>ゲンカ</t>
    </rPh>
    <phoneticPr fontId="4"/>
  </si>
  <si>
    <t>の手持商品額（仕入時の原価による）をいう。</t>
    <rPh sb="1" eb="3">
      <t>テモ</t>
    </rPh>
    <rPh sb="3" eb="5">
      <t>ショウヒン</t>
    </rPh>
    <rPh sb="5" eb="6">
      <t>ガク</t>
    </rPh>
    <rPh sb="7" eb="9">
      <t>シイ</t>
    </rPh>
    <rPh sb="9" eb="10">
      <t>トキ</t>
    </rPh>
    <rPh sb="11" eb="13">
      <t>ゲンカ</t>
    </rPh>
    <phoneticPr fontId="4"/>
  </si>
  <si>
    <t>従業者規模</t>
    <phoneticPr fontId="4"/>
  </si>
  <si>
    <t>商品</t>
  </si>
  <si>
    <t xml:space="preserve"> 20～</t>
  </si>
  <si>
    <t xml:space="preserve"> 100人</t>
  </si>
  <si>
    <t xml:space="preserve"> 販売額</t>
  </si>
  <si>
    <t>手持額</t>
  </si>
  <si>
    <t xml:space="preserve">   計</t>
  </si>
  <si>
    <t xml:space="preserve"> 0～2人</t>
    <phoneticPr fontId="4"/>
  </si>
  <si>
    <t xml:space="preserve"> 3～4人</t>
  </si>
  <si>
    <t xml:space="preserve"> 5～9人</t>
  </si>
  <si>
    <t xml:space="preserve"> 19人</t>
  </si>
  <si>
    <t>47   1972 5.1</t>
    <phoneticPr fontId="4"/>
  </si>
  <si>
    <t>49   1974 5.1</t>
    <phoneticPr fontId="4"/>
  </si>
  <si>
    <t>51   1976 5.1</t>
    <phoneticPr fontId="4"/>
  </si>
  <si>
    <t>54   1979 6.1</t>
    <phoneticPr fontId="4"/>
  </si>
  <si>
    <t>57   1982 6.1</t>
    <phoneticPr fontId="4"/>
  </si>
  <si>
    <t>60   1985 5.1</t>
    <phoneticPr fontId="4"/>
  </si>
  <si>
    <t>63   1988 6.1</t>
    <phoneticPr fontId="4"/>
  </si>
  <si>
    <t xml:space="preserve"> 6   1994 7.1</t>
    <phoneticPr fontId="4"/>
  </si>
  <si>
    <t xml:space="preserve"> 9   1997 6.1</t>
    <phoneticPr fontId="4"/>
  </si>
  <si>
    <t>14   2002 6.1</t>
    <phoneticPr fontId="4"/>
  </si>
  <si>
    <t>49 各種商品</t>
    <phoneticPr fontId="4"/>
  </si>
  <si>
    <t>－</t>
    <phoneticPr fontId="4"/>
  </si>
  <si>
    <t>50 繊維･衣服等</t>
    <phoneticPr fontId="4"/>
  </si>
  <si>
    <t>501 繊維品</t>
    <phoneticPr fontId="4"/>
  </si>
  <si>
    <t>-</t>
    <phoneticPr fontId="4"/>
  </si>
  <si>
    <t>502 衣服･身回品</t>
    <phoneticPr fontId="4"/>
  </si>
  <si>
    <t>51 飲食料品</t>
    <phoneticPr fontId="4"/>
  </si>
  <si>
    <t>511 農畜,水産物</t>
    <phoneticPr fontId="4"/>
  </si>
  <si>
    <t>512 食料･飲料</t>
    <phoneticPr fontId="4"/>
  </si>
  <si>
    <t>52 建築材料,鉱物</t>
    <phoneticPr fontId="4"/>
  </si>
  <si>
    <t>521 建築材料</t>
    <phoneticPr fontId="4"/>
  </si>
  <si>
    <t>522 化学製品</t>
    <phoneticPr fontId="4"/>
  </si>
  <si>
    <t>523 鉱物金属材料</t>
    <phoneticPr fontId="4"/>
  </si>
  <si>
    <t>524 再生資源</t>
    <phoneticPr fontId="4"/>
  </si>
  <si>
    <t>53 機械器具</t>
    <phoneticPr fontId="4"/>
  </si>
  <si>
    <t>531 一般機械器具</t>
    <phoneticPr fontId="4"/>
  </si>
  <si>
    <t>532 自動車</t>
    <phoneticPr fontId="4"/>
  </si>
  <si>
    <t>533 電気機械器具</t>
    <phoneticPr fontId="4"/>
  </si>
  <si>
    <t>539 ｿﾉ他機械器具</t>
    <phoneticPr fontId="4"/>
  </si>
  <si>
    <t>54 その他</t>
    <phoneticPr fontId="4"/>
  </si>
  <si>
    <t>541 家具･建具</t>
    <phoneticPr fontId="4"/>
  </si>
  <si>
    <t>542 医薬品化粧品</t>
    <phoneticPr fontId="4"/>
  </si>
  <si>
    <t>549 他に分類ｻﾚﾅｲ</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</si>
</sst>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9"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b/>
      <sz val="24"/>
      <name val="ＭＳ 明朝"/>
      <family val="1"/>
      <charset val="128"/>
    </font>
    <font>
      <u/>
      <sz val="14"/>
      <name val="ＭＳ 明朝"/>
      <family val="1"/>
      <charset val="128"/>
    </font>
    <font>
      <sz val="14"/>
      <color indexed="12"/>
      <name val="ＭＳ 明朝"/>
      <family val="1"/>
      <charset val="128"/>
    </font>
    <font>
      <b/>
      <sz val="14"/>
      <color indexed="12"/>
      <name val="ＭＳ 明朝"/>
      <family val="1"/>
      <charset val="128"/>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2">
    <xf numFmtId="0" fontId="0" fillId="0" borderId="0">
      <alignment vertical="center"/>
    </xf>
    <xf numFmtId="37" fontId="1" fillId="0" borderId="0"/>
  </cellStyleXfs>
  <cellXfs count="99">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xf numFmtId="37" fontId="3" fillId="0" borderId="0" xfId="1" applyFont="1" applyProtection="1"/>
    <xf numFmtId="37" fontId="1" fillId="0" borderId="2" xfId="1" applyFont="1" applyBorder="1"/>
    <xf numFmtId="37" fontId="3" fillId="0" borderId="3" xfId="1" applyFont="1" applyBorder="1" applyProtection="1"/>
    <xf numFmtId="37" fontId="3" fillId="0" borderId="2" xfId="1" applyFont="1" applyBorder="1" applyProtection="1"/>
    <xf numFmtId="37" fontId="3" fillId="0" borderId="4" xfId="1" applyFont="1" applyBorder="1" applyProtection="1"/>
    <xf numFmtId="37" fontId="1" fillId="0" borderId="3" xfId="1" applyFont="1" applyBorder="1" applyAlignment="1" applyProtection="1">
      <alignment horizontal="left"/>
    </xf>
    <xf numFmtId="37" fontId="1" fillId="0" borderId="2" xfId="1" applyFont="1" applyBorder="1" applyAlignment="1" applyProtection="1">
      <alignment horizontal="left"/>
    </xf>
    <xf numFmtId="37" fontId="1" fillId="0" borderId="2" xfId="1" applyFont="1" applyBorder="1" applyAlignment="1" applyProtection="1">
      <alignment horizontal="center"/>
    </xf>
    <xf numFmtId="37" fontId="1" fillId="0" borderId="3" xfId="1" applyFont="1" applyBorder="1"/>
    <xf numFmtId="37" fontId="1" fillId="0" borderId="4" xfId="1" applyFont="1" applyBorder="1" applyAlignment="1" applyProtection="1">
      <alignment horizontal="left"/>
    </xf>
    <xf numFmtId="37" fontId="1" fillId="0" borderId="4" xfId="1" applyFont="1" applyBorder="1"/>
    <xf numFmtId="37" fontId="1" fillId="0" borderId="2" xfId="1" applyFont="1" applyBorder="1" applyAlignment="1" applyProtection="1">
      <alignment horizontal="right"/>
    </xf>
    <xf numFmtId="37" fontId="1" fillId="0" borderId="0" xfId="1" applyFont="1" applyAlignment="1" applyProtection="1">
      <alignment horizontal="right"/>
    </xf>
    <xf numFmtId="37" fontId="1" fillId="0" borderId="2" xfId="1" applyFont="1" applyBorder="1" applyProtection="1"/>
    <xf numFmtId="37" fontId="1" fillId="0" borderId="0" xfId="1" applyFont="1" applyProtection="1">
      <protection locked="0"/>
    </xf>
    <xf numFmtId="37" fontId="1" fillId="0" borderId="0" xfId="1" applyFont="1" applyProtection="1"/>
    <xf numFmtId="37" fontId="3" fillId="0" borderId="0" xfId="1" applyFont="1"/>
    <xf numFmtId="37" fontId="1" fillId="0" borderId="0" xfId="1" applyAlignment="1" applyProtection="1">
      <alignment horizontal="right"/>
      <protection locked="0"/>
    </xf>
    <xf numFmtId="37" fontId="1" fillId="0" borderId="0" xfId="1" applyFont="1" applyAlignment="1" applyProtection="1">
      <alignment horizontal="right"/>
      <protection locked="0"/>
    </xf>
    <xf numFmtId="37" fontId="1" fillId="0" borderId="0" xfId="1" applyFont="1" applyAlignment="1">
      <alignment horizontal="right"/>
    </xf>
    <xf numFmtId="37" fontId="3" fillId="0" borderId="1" xfId="1" applyFont="1" applyBorder="1" applyProtection="1"/>
    <xf numFmtId="37" fontId="3" fillId="0" borderId="5" xfId="1" applyFont="1" applyBorder="1" applyProtection="1"/>
    <xf numFmtId="37" fontId="1" fillId="0" borderId="1" xfId="1" applyFont="1" applyBorder="1" applyProtection="1">
      <protection locked="0"/>
    </xf>
    <xf numFmtId="37" fontId="1" fillId="0" borderId="1" xfId="1" applyFont="1" applyBorder="1" applyAlignment="1" applyProtection="1">
      <alignment horizontal="left"/>
    </xf>
    <xf numFmtId="37" fontId="1" fillId="0" borderId="4" xfId="1" applyFont="1" applyBorder="1" applyAlignment="1" applyProtection="1">
      <alignment horizontal="center"/>
    </xf>
    <xf numFmtId="37" fontId="3" fillId="0" borderId="0" xfId="1" applyFont="1" applyAlignment="1" applyProtection="1">
      <alignment horizontal="center"/>
    </xf>
    <xf numFmtId="37" fontId="3" fillId="0" borderId="2" xfId="1" applyFont="1" applyBorder="1" applyProtection="1">
      <protection locked="0"/>
    </xf>
    <xf numFmtId="37" fontId="3" fillId="0" borderId="0" xfId="1" applyFont="1" applyProtection="1">
      <protection locked="0"/>
    </xf>
    <xf numFmtId="37" fontId="1" fillId="0" borderId="2" xfId="1" applyFont="1" applyBorder="1" applyProtection="1">
      <protection locked="0"/>
    </xf>
    <xf numFmtId="37" fontId="1" fillId="0" borderId="5" xfId="1" applyFont="1" applyBorder="1"/>
    <xf numFmtId="37" fontId="1" fillId="0" borderId="0" xfId="1" applyFont="1" applyBorder="1" applyProtection="1">
      <protection locked="0"/>
    </xf>
    <xf numFmtId="37" fontId="1" fillId="0" borderId="2" xfId="1" applyFont="1" applyBorder="1" applyAlignment="1" applyProtection="1">
      <alignment horizontal="right"/>
      <protection locked="0"/>
    </xf>
    <xf numFmtId="37" fontId="1" fillId="0" borderId="0" xfId="1" applyFont="1" applyBorder="1" applyAlignment="1" applyProtection="1">
      <alignment horizontal="right"/>
      <protection locked="0"/>
    </xf>
    <xf numFmtId="37" fontId="1" fillId="0" borderId="4" xfId="1" applyFont="1" applyBorder="1" applyAlignment="1" applyProtection="1">
      <alignment horizontal="center" shrinkToFit="1"/>
    </xf>
    <xf numFmtId="37" fontId="3" fillId="0" borderId="0" xfId="1" applyFont="1" applyBorder="1" applyProtection="1">
      <protection locked="0"/>
    </xf>
    <xf numFmtId="176" fontId="1" fillId="0" borderId="0" xfId="1" applyNumberFormat="1" applyFont="1" applyProtection="1">
      <protection locked="0"/>
    </xf>
    <xf numFmtId="176" fontId="1" fillId="0" borderId="0" xfId="1" applyNumberFormat="1" applyFont="1" applyProtection="1"/>
    <xf numFmtId="37" fontId="1" fillId="0" borderId="0" xfId="1" applyFont="1" applyBorder="1" applyProtection="1"/>
    <xf numFmtId="176" fontId="3" fillId="0" borderId="0" xfId="1" applyNumberFormat="1" applyFont="1" applyProtection="1"/>
    <xf numFmtId="177" fontId="1" fillId="0" borderId="0" xfId="1" applyNumberFormat="1" applyFont="1" applyProtection="1">
      <protection locked="0"/>
    </xf>
    <xf numFmtId="37" fontId="1" fillId="0" borderId="0" xfId="1" applyNumberFormat="1" applyFont="1" applyProtection="1">
      <protection locked="0"/>
    </xf>
    <xf numFmtId="37" fontId="1" fillId="0" borderId="0" xfId="1" applyNumberFormat="1" applyFont="1" applyProtection="1"/>
    <xf numFmtId="37" fontId="3" fillId="0" borderId="0" xfId="1" applyFont="1" applyAlignment="1" applyProtection="1">
      <alignment horizontal="right"/>
      <protection locked="0"/>
    </xf>
    <xf numFmtId="177" fontId="1" fillId="0" borderId="0" xfId="1" applyNumberFormat="1" applyFont="1" applyProtection="1"/>
    <xf numFmtId="37" fontId="1" fillId="0" borderId="5" xfId="1" applyFont="1" applyBorder="1" applyProtection="1">
      <protection locked="0"/>
    </xf>
    <xf numFmtId="176" fontId="1" fillId="0" borderId="1" xfId="1" applyNumberFormat="1" applyFont="1" applyBorder="1" applyProtection="1">
      <protection locked="0"/>
    </xf>
    <xf numFmtId="37" fontId="1" fillId="0" borderId="3" xfId="1" applyFont="1" applyBorder="1" applyAlignment="1" applyProtection="1">
      <alignment horizontal="center"/>
    </xf>
    <xf numFmtId="37" fontId="1" fillId="0" borderId="6" xfId="1" applyFont="1" applyBorder="1" applyAlignment="1" applyProtection="1">
      <alignment horizontal="left"/>
    </xf>
    <xf numFmtId="37" fontId="3" fillId="0" borderId="2" xfId="1" applyFont="1" applyBorder="1" applyAlignment="1" applyProtection="1">
      <alignment horizontal="right"/>
      <protection locked="0"/>
    </xf>
    <xf numFmtId="37" fontId="1" fillId="0" borderId="0" xfId="1" applyFont="1" applyBorder="1"/>
    <xf numFmtId="37" fontId="1" fillId="0" borderId="7" xfId="1" applyFont="1" applyBorder="1"/>
    <xf numFmtId="37" fontId="1" fillId="0" borderId="8" xfId="1" applyFont="1" applyBorder="1"/>
    <xf numFmtId="37" fontId="1" fillId="0" borderId="9" xfId="1" applyFont="1" applyBorder="1"/>
    <xf numFmtId="37" fontId="1" fillId="0" borderId="10" xfId="1" applyFont="1" applyBorder="1"/>
    <xf numFmtId="37" fontId="1" fillId="0" borderId="2" xfId="1" applyFont="1" applyBorder="1" applyAlignment="1">
      <alignment horizontal="center"/>
    </xf>
    <xf numFmtId="37" fontId="1" fillId="0" borderId="11" xfId="1" applyFont="1" applyBorder="1" applyAlignment="1">
      <alignment horizontal="center"/>
    </xf>
    <xf numFmtId="37" fontId="1" fillId="0" borderId="12" xfId="1" applyFont="1" applyBorder="1" applyAlignment="1" applyProtection="1">
      <alignment horizontal="right"/>
    </xf>
    <xf numFmtId="37" fontId="1" fillId="0" borderId="10" xfId="1" applyFont="1" applyBorder="1" applyAlignment="1" applyProtection="1">
      <alignment horizontal="left"/>
    </xf>
    <xf numFmtId="37" fontId="1" fillId="0" borderId="13" xfId="1" applyFont="1" applyBorder="1" applyAlignment="1" applyProtection="1">
      <alignment horizontal="left"/>
    </xf>
    <xf numFmtId="37" fontId="1" fillId="0" borderId="14" xfId="1" applyFont="1" applyBorder="1" applyAlignment="1" applyProtection="1">
      <alignment horizontal="center"/>
    </xf>
    <xf numFmtId="37" fontId="1" fillId="0" borderId="15" xfId="1" applyFont="1" applyBorder="1" applyAlignment="1" applyProtection="1">
      <alignment horizontal="left"/>
    </xf>
    <xf numFmtId="37" fontId="1" fillId="0" borderId="14" xfId="1" applyFont="1" applyBorder="1"/>
    <xf numFmtId="37" fontId="1" fillId="0" borderId="11" xfId="1" applyFont="1" applyBorder="1" applyAlignment="1" applyProtection="1">
      <alignment horizontal="left"/>
    </xf>
    <xf numFmtId="37" fontId="1" fillId="0" borderId="0" xfId="1" applyFont="1" applyBorder="1" applyAlignment="1" applyProtection="1">
      <alignment horizontal="left"/>
    </xf>
    <xf numFmtId="37" fontId="1" fillId="0" borderId="0" xfId="1" applyFont="1" applyBorder="1" applyAlignment="1" applyProtection="1">
      <alignment horizontal="center"/>
    </xf>
    <xf numFmtId="37" fontId="1" fillId="0" borderId="16" xfId="1" applyFont="1" applyBorder="1" applyAlignment="1" applyProtection="1">
      <alignment horizontal="center"/>
    </xf>
    <xf numFmtId="37" fontId="3" fillId="0" borderId="0" xfId="1" applyFont="1" applyBorder="1" applyProtection="1"/>
    <xf numFmtId="37" fontId="1" fillId="0" borderId="17" xfId="1" applyFont="1" applyBorder="1" applyAlignment="1" applyProtection="1">
      <alignment horizontal="left"/>
    </xf>
    <xf numFmtId="37" fontId="3" fillId="0" borderId="0" xfId="1" applyFont="1" applyBorder="1" applyAlignment="1" applyProtection="1">
      <alignment horizontal="center"/>
    </xf>
    <xf numFmtId="49" fontId="1" fillId="0" borderId="4" xfId="1" applyNumberFormat="1" applyFont="1" applyBorder="1" applyAlignment="1" applyProtection="1">
      <alignment horizontal="center"/>
    </xf>
    <xf numFmtId="37" fontId="1" fillId="0" borderId="2" xfId="1" applyFont="1" applyBorder="1" applyAlignment="1">
      <alignment horizontal="right"/>
    </xf>
    <xf numFmtId="37" fontId="3" fillId="0" borderId="0" xfId="1" applyFont="1" applyBorder="1" applyAlignment="1" applyProtection="1">
      <alignment horizontal="left"/>
    </xf>
    <xf numFmtId="37" fontId="1" fillId="0" borderId="0" xfId="1"/>
    <xf numFmtId="37" fontId="1" fillId="0" borderId="0" xfId="1" applyAlignment="1" applyProtection="1">
      <alignment horizontal="left"/>
    </xf>
    <xf numFmtId="37" fontId="5" fillId="0" borderId="0" xfId="1" applyFont="1" applyAlignment="1" applyProtection="1">
      <alignment horizontal="left"/>
    </xf>
    <xf numFmtId="37" fontId="6" fillId="0" borderId="0" xfId="1" applyFont="1" applyProtection="1"/>
    <xf numFmtId="37" fontId="1" fillId="0" borderId="1" xfId="1" applyBorder="1"/>
    <xf numFmtId="37" fontId="1" fillId="0" borderId="1" xfId="1" applyBorder="1" applyAlignment="1" applyProtection="1">
      <alignment horizontal="left"/>
    </xf>
    <xf numFmtId="37" fontId="1" fillId="0" borderId="2" xfId="1" applyBorder="1"/>
    <xf numFmtId="37" fontId="1" fillId="0" borderId="3" xfId="1" applyBorder="1"/>
    <xf numFmtId="37" fontId="1" fillId="0" borderId="4" xfId="1" applyBorder="1"/>
    <xf numFmtId="37" fontId="1" fillId="0" borderId="3" xfId="1" applyBorder="1" applyAlignment="1" applyProtection="1">
      <alignment horizontal="left"/>
    </xf>
    <xf numFmtId="37" fontId="1" fillId="0" borderId="2" xfId="1" applyBorder="1" applyAlignment="1" applyProtection="1">
      <alignment horizontal="left"/>
    </xf>
    <xf numFmtId="37" fontId="1" fillId="0" borderId="2" xfId="1" applyBorder="1" applyAlignment="1" applyProtection="1">
      <alignment horizontal="center"/>
    </xf>
    <xf numFmtId="37" fontId="1" fillId="0" borderId="4" xfId="1" applyBorder="1" applyAlignment="1" applyProtection="1">
      <alignment horizontal="left"/>
    </xf>
    <xf numFmtId="37" fontId="1" fillId="0" borderId="2" xfId="1" applyBorder="1" applyAlignment="1" applyProtection="1">
      <alignment horizontal="right"/>
    </xf>
    <xf numFmtId="37" fontId="1" fillId="0" borderId="0" xfId="1" applyAlignment="1" applyProtection="1">
      <alignment horizontal="right"/>
    </xf>
    <xf numFmtId="37" fontId="1" fillId="0" borderId="2" xfId="1" applyBorder="1" applyProtection="1"/>
    <xf numFmtId="37" fontId="7" fillId="0" borderId="0" xfId="1" applyFont="1" applyProtection="1">
      <protection locked="0"/>
    </xf>
    <xf numFmtId="37" fontId="7" fillId="0" borderId="0" xfId="1" applyFont="1" applyProtection="1"/>
    <xf numFmtId="37" fontId="8" fillId="0" borderId="0" xfId="1" applyFont="1" applyProtection="1">
      <protection locked="0"/>
    </xf>
    <xf numFmtId="37" fontId="7" fillId="0" borderId="0" xfId="1" applyFont="1" applyAlignment="1" applyProtection="1">
      <alignment horizontal="right"/>
      <protection locked="0"/>
    </xf>
    <xf numFmtId="37" fontId="1" fillId="0" borderId="0" xfId="1" applyProtection="1"/>
    <xf numFmtId="37" fontId="1" fillId="0" borderId="5" xfId="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dimension ref="A1:O74"/>
  <sheetViews>
    <sheetView showGridLines="0" topLeftCell="B1" zoomScale="75" workbookViewId="0">
      <selection activeCell="D7" sqref="D7"/>
    </sheetView>
  </sheetViews>
  <sheetFormatPr defaultColWidth="8.375" defaultRowHeight="17.25" x14ac:dyDescent="0.2"/>
  <cols>
    <col min="1" max="1" width="13.375" style="77" customWidth="1"/>
    <col min="2" max="2" width="4.625" style="77" customWidth="1"/>
    <col min="3" max="3" width="9.625" style="77" customWidth="1"/>
    <col min="4" max="4" width="12.125" style="77" customWidth="1"/>
    <col min="5" max="8" width="10.875" style="77" customWidth="1"/>
    <col min="9" max="9" width="9.625" style="77" customWidth="1"/>
    <col min="10" max="12" width="8.375" style="77"/>
    <col min="13" max="13" width="12.125" style="77" customWidth="1"/>
    <col min="14" max="14" width="10.875" style="77" customWidth="1"/>
    <col min="15" max="256" width="8.375" style="77"/>
    <col min="257" max="257" width="13.375" style="77" customWidth="1"/>
    <col min="258" max="258" width="4.625" style="77" customWidth="1"/>
    <col min="259" max="259" width="9.625" style="77" customWidth="1"/>
    <col min="260" max="260" width="12.125" style="77" customWidth="1"/>
    <col min="261" max="264" width="10.875" style="77" customWidth="1"/>
    <col min="265" max="265" width="9.625" style="77" customWidth="1"/>
    <col min="266" max="268" width="8.375" style="77"/>
    <col min="269" max="269" width="12.125" style="77" customWidth="1"/>
    <col min="270" max="270" width="10.875" style="77" customWidth="1"/>
    <col min="271" max="512" width="8.375" style="77"/>
    <col min="513" max="513" width="13.375" style="77" customWidth="1"/>
    <col min="514" max="514" width="4.625" style="77" customWidth="1"/>
    <col min="515" max="515" width="9.625" style="77" customWidth="1"/>
    <col min="516" max="516" width="12.125" style="77" customWidth="1"/>
    <col min="517" max="520" width="10.875" style="77" customWidth="1"/>
    <col min="521" max="521" width="9.625" style="77" customWidth="1"/>
    <col min="522" max="524" width="8.375" style="77"/>
    <col min="525" max="525" width="12.125" style="77" customWidth="1"/>
    <col min="526" max="526" width="10.875" style="77" customWidth="1"/>
    <col min="527" max="768" width="8.375" style="77"/>
    <col min="769" max="769" width="13.375" style="77" customWidth="1"/>
    <col min="770" max="770" width="4.625" style="77" customWidth="1"/>
    <col min="771" max="771" width="9.625" style="77" customWidth="1"/>
    <col min="772" max="772" width="12.125" style="77" customWidth="1"/>
    <col min="773" max="776" width="10.875" style="77" customWidth="1"/>
    <col min="777" max="777" width="9.625" style="77" customWidth="1"/>
    <col min="778" max="780" width="8.375" style="77"/>
    <col min="781" max="781" width="12.125" style="77" customWidth="1"/>
    <col min="782" max="782" width="10.875" style="77" customWidth="1"/>
    <col min="783" max="1024" width="8.375" style="77"/>
    <col min="1025" max="1025" width="13.375" style="77" customWidth="1"/>
    <col min="1026" max="1026" width="4.625" style="77" customWidth="1"/>
    <col min="1027" max="1027" width="9.625" style="77" customWidth="1"/>
    <col min="1028" max="1028" width="12.125" style="77" customWidth="1"/>
    <col min="1029" max="1032" width="10.875" style="77" customWidth="1"/>
    <col min="1033" max="1033" width="9.625" style="77" customWidth="1"/>
    <col min="1034" max="1036" width="8.375" style="77"/>
    <col min="1037" max="1037" width="12.125" style="77" customWidth="1"/>
    <col min="1038" max="1038" width="10.875" style="77" customWidth="1"/>
    <col min="1039" max="1280" width="8.375" style="77"/>
    <col min="1281" max="1281" width="13.375" style="77" customWidth="1"/>
    <col min="1282" max="1282" width="4.625" style="77" customWidth="1"/>
    <col min="1283" max="1283" width="9.625" style="77" customWidth="1"/>
    <col min="1284" max="1284" width="12.125" style="77" customWidth="1"/>
    <col min="1285" max="1288" width="10.875" style="77" customWidth="1"/>
    <col min="1289" max="1289" width="9.625" style="77" customWidth="1"/>
    <col min="1290" max="1292" width="8.375" style="77"/>
    <col min="1293" max="1293" width="12.125" style="77" customWidth="1"/>
    <col min="1294" max="1294" width="10.875" style="77" customWidth="1"/>
    <col min="1295" max="1536" width="8.375" style="77"/>
    <col min="1537" max="1537" width="13.375" style="77" customWidth="1"/>
    <col min="1538" max="1538" width="4.625" style="77" customWidth="1"/>
    <col min="1539" max="1539" width="9.625" style="77" customWidth="1"/>
    <col min="1540" max="1540" width="12.125" style="77" customWidth="1"/>
    <col min="1541" max="1544" width="10.875" style="77" customWidth="1"/>
    <col min="1545" max="1545" width="9.625" style="77" customWidth="1"/>
    <col min="1546" max="1548" width="8.375" style="77"/>
    <col min="1549" max="1549" width="12.125" style="77" customWidth="1"/>
    <col min="1550" max="1550" width="10.875" style="77" customWidth="1"/>
    <col min="1551" max="1792" width="8.375" style="77"/>
    <col min="1793" max="1793" width="13.375" style="77" customWidth="1"/>
    <col min="1794" max="1794" width="4.625" style="77" customWidth="1"/>
    <col min="1795" max="1795" width="9.625" style="77" customWidth="1"/>
    <col min="1796" max="1796" width="12.125" style="77" customWidth="1"/>
    <col min="1797" max="1800" width="10.875" style="77" customWidth="1"/>
    <col min="1801" max="1801" width="9.625" style="77" customWidth="1"/>
    <col min="1802" max="1804" width="8.375" style="77"/>
    <col min="1805" max="1805" width="12.125" style="77" customWidth="1"/>
    <col min="1806" max="1806" width="10.875" style="77" customWidth="1"/>
    <col min="1807" max="2048" width="8.375" style="77"/>
    <col min="2049" max="2049" width="13.375" style="77" customWidth="1"/>
    <col min="2050" max="2050" width="4.625" style="77" customWidth="1"/>
    <col min="2051" max="2051" width="9.625" style="77" customWidth="1"/>
    <col min="2052" max="2052" width="12.125" style="77" customWidth="1"/>
    <col min="2053" max="2056" width="10.875" style="77" customWidth="1"/>
    <col min="2057" max="2057" width="9.625" style="77" customWidth="1"/>
    <col min="2058" max="2060" width="8.375" style="77"/>
    <col min="2061" max="2061" width="12.125" style="77" customWidth="1"/>
    <col min="2062" max="2062" width="10.875" style="77" customWidth="1"/>
    <col min="2063" max="2304" width="8.375" style="77"/>
    <col min="2305" max="2305" width="13.375" style="77" customWidth="1"/>
    <col min="2306" max="2306" width="4.625" style="77" customWidth="1"/>
    <col min="2307" max="2307" width="9.625" style="77" customWidth="1"/>
    <col min="2308" max="2308" width="12.125" style="77" customWidth="1"/>
    <col min="2309" max="2312" width="10.875" style="77" customWidth="1"/>
    <col min="2313" max="2313" width="9.625" style="77" customWidth="1"/>
    <col min="2314" max="2316" width="8.375" style="77"/>
    <col min="2317" max="2317" width="12.125" style="77" customWidth="1"/>
    <col min="2318" max="2318" width="10.875" style="77" customWidth="1"/>
    <col min="2319" max="2560" width="8.375" style="77"/>
    <col min="2561" max="2561" width="13.375" style="77" customWidth="1"/>
    <col min="2562" max="2562" width="4.625" style="77" customWidth="1"/>
    <col min="2563" max="2563" width="9.625" style="77" customWidth="1"/>
    <col min="2564" max="2564" width="12.125" style="77" customWidth="1"/>
    <col min="2565" max="2568" width="10.875" style="77" customWidth="1"/>
    <col min="2569" max="2569" width="9.625" style="77" customWidth="1"/>
    <col min="2570" max="2572" width="8.375" style="77"/>
    <col min="2573" max="2573" width="12.125" style="77" customWidth="1"/>
    <col min="2574" max="2574" width="10.875" style="77" customWidth="1"/>
    <col min="2575" max="2816" width="8.375" style="77"/>
    <col min="2817" max="2817" width="13.375" style="77" customWidth="1"/>
    <col min="2818" max="2818" width="4.625" style="77" customWidth="1"/>
    <col min="2819" max="2819" width="9.625" style="77" customWidth="1"/>
    <col min="2820" max="2820" width="12.125" style="77" customWidth="1"/>
    <col min="2821" max="2824" width="10.875" style="77" customWidth="1"/>
    <col min="2825" max="2825" width="9.625" style="77" customWidth="1"/>
    <col min="2826" max="2828" width="8.375" style="77"/>
    <col min="2829" max="2829" width="12.125" style="77" customWidth="1"/>
    <col min="2830" max="2830" width="10.875" style="77" customWidth="1"/>
    <col min="2831" max="3072" width="8.375" style="77"/>
    <col min="3073" max="3073" width="13.375" style="77" customWidth="1"/>
    <col min="3074" max="3074" width="4.625" style="77" customWidth="1"/>
    <col min="3075" max="3075" width="9.625" style="77" customWidth="1"/>
    <col min="3076" max="3076" width="12.125" style="77" customWidth="1"/>
    <col min="3077" max="3080" width="10.875" style="77" customWidth="1"/>
    <col min="3081" max="3081" width="9.625" style="77" customWidth="1"/>
    <col min="3082" max="3084" width="8.375" style="77"/>
    <col min="3085" max="3085" width="12.125" style="77" customWidth="1"/>
    <col min="3086" max="3086" width="10.875" style="77" customWidth="1"/>
    <col min="3087" max="3328" width="8.375" style="77"/>
    <col min="3329" max="3329" width="13.375" style="77" customWidth="1"/>
    <col min="3330" max="3330" width="4.625" style="77" customWidth="1"/>
    <col min="3331" max="3331" width="9.625" style="77" customWidth="1"/>
    <col min="3332" max="3332" width="12.125" style="77" customWidth="1"/>
    <col min="3333" max="3336" width="10.875" style="77" customWidth="1"/>
    <col min="3337" max="3337" width="9.625" style="77" customWidth="1"/>
    <col min="3338" max="3340" width="8.375" style="77"/>
    <col min="3341" max="3341" width="12.125" style="77" customWidth="1"/>
    <col min="3342" max="3342" width="10.875" style="77" customWidth="1"/>
    <col min="3343" max="3584" width="8.375" style="77"/>
    <col min="3585" max="3585" width="13.375" style="77" customWidth="1"/>
    <col min="3586" max="3586" width="4.625" style="77" customWidth="1"/>
    <col min="3587" max="3587" width="9.625" style="77" customWidth="1"/>
    <col min="3588" max="3588" width="12.125" style="77" customWidth="1"/>
    <col min="3589" max="3592" width="10.875" style="77" customWidth="1"/>
    <col min="3593" max="3593" width="9.625" style="77" customWidth="1"/>
    <col min="3594" max="3596" width="8.375" style="77"/>
    <col min="3597" max="3597" width="12.125" style="77" customWidth="1"/>
    <col min="3598" max="3598" width="10.875" style="77" customWidth="1"/>
    <col min="3599" max="3840" width="8.375" style="77"/>
    <col min="3841" max="3841" width="13.375" style="77" customWidth="1"/>
    <col min="3842" max="3842" width="4.625" style="77" customWidth="1"/>
    <col min="3843" max="3843" width="9.625" style="77" customWidth="1"/>
    <col min="3844" max="3844" width="12.125" style="77" customWidth="1"/>
    <col min="3845" max="3848" width="10.875" style="77" customWidth="1"/>
    <col min="3849" max="3849" width="9.625" style="77" customWidth="1"/>
    <col min="3850" max="3852" width="8.375" style="77"/>
    <col min="3853" max="3853" width="12.125" style="77" customWidth="1"/>
    <col min="3854" max="3854" width="10.875" style="77" customWidth="1"/>
    <col min="3855" max="4096" width="8.375" style="77"/>
    <col min="4097" max="4097" width="13.375" style="77" customWidth="1"/>
    <col min="4098" max="4098" width="4.625" style="77" customWidth="1"/>
    <col min="4099" max="4099" width="9.625" style="77" customWidth="1"/>
    <col min="4100" max="4100" width="12.125" style="77" customWidth="1"/>
    <col min="4101" max="4104" width="10.875" style="77" customWidth="1"/>
    <col min="4105" max="4105" width="9.625" style="77" customWidth="1"/>
    <col min="4106" max="4108" width="8.375" style="77"/>
    <col min="4109" max="4109" width="12.125" style="77" customWidth="1"/>
    <col min="4110" max="4110" width="10.875" style="77" customWidth="1"/>
    <col min="4111" max="4352" width="8.375" style="77"/>
    <col min="4353" max="4353" width="13.375" style="77" customWidth="1"/>
    <col min="4354" max="4354" width="4.625" style="77" customWidth="1"/>
    <col min="4355" max="4355" width="9.625" style="77" customWidth="1"/>
    <col min="4356" max="4356" width="12.125" style="77" customWidth="1"/>
    <col min="4357" max="4360" width="10.875" style="77" customWidth="1"/>
    <col min="4361" max="4361" width="9.625" style="77" customWidth="1"/>
    <col min="4362" max="4364" width="8.375" style="77"/>
    <col min="4365" max="4365" width="12.125" style="77" customWidth="1"/>
    <col min="4366" max="4366" width="10.875" style="77" customWidth="1"/>
    <col min="4367" max="4608" width="8.375" style="77"/>
    <col min="4609" max="4609" width="13.375" style="77" customWidth="1"/>
    <col min="4610" max="4610" width="4.625" style="77" customWidth="1"/>
    <col min="4611" max="4611" width="9.625" style="77" customWidth="1"/>
    <col min="4612" max="4612" width="12.125" style="77" customWidth="1"/>
    <col min="4613" max="4616" width="10.875" style="77" customWidth="1"/>
    <col min="4617" max="4617" width="9.625" style="77" customWidth="1"/>
    <col min="4618" max="4620" width="8.375" style="77"/>
    <col min="4621" max="4621" width="12.125" style="77" customWidth="1"/>
    <col min="4622" max="4622" width="10.875" style="77" customWidth="1"/>
    <col min="4623" max="4864" width="8.375" style="77"/>
    <col min="4865" max="4865" width="13.375" style="77" customWidth="1"/>
    <col min="4866" max="4866" width="4.625" style="77" customWidth="1"/>
    <col min="4867" max="4867" width="9.625" style="77" customWidth="1"/>
    <col min="4868" max="4868" width="12.125" style="77" customWidth="1"/>
    <col min="4869" max="4872" width="10.875" style="77" customWidth="1"/>
    <col min="4873" max="4873" width="9.625" style="77" customWidth="1"/>
    <col min="4874" max="4876" width="8.375" style="77"/>
    <col min="4877" max="4877" width="12.125" style="77" customWidth="1"/>
    <col min="4878" max="4878" width="10.875" style="77" customWidth="1"/>
    <col min="4879" max="5120" width="8.375" style="77"/>
    <col min="5121" max="5121" width="13.375" style="77" customWidth="1"/>
    <col min="5122" max="5122" width="4.625" style="77" customWidth="1"/>
    <col min="5123" max="5123" width="9.625" style="77" customWidth="1"/>
    <col min="5124" max="5124" width="12.125" style="77" customWidth="1"/>
    <col min="5125" max="5128" width="10.875" style="77" customWidth="1"/>
    <col min="5129" max="5129" width="9.625" style="77" customWidth="1"/>
    <col min="5130" max="5132" width="8.375" style="77"/>
    <col min="5133" max="5133" width="12.125" style="77" customWidth="1"/>
    <col min="5134" max="5134" width="10.875" style="77" customWidth="1"/>
    <col min="5135" max="5376" width="8.375" style="77"/>
    <col min="5377" max="5377" width="13.375" style="77" customWidth="1"/>
    <col min="5378" max="5378" width="4.625" style="77" customWidth="1"/>
    <col min="5379" max="5379" width="9.625" style="77" customWidth="1"/>
    <col min="5380" max="5380" width="12.125" style="77" customWidth="1"/>
    <col min="5381" max="5384" width="10.875" style="77" customWidth="1"/>
    <col min="5385" max="5385" width="9.625" style="77" customWidth="1"/>
    <col min="5386" max="5388" width="8.375" style="77"/>
    <col min="5389" max="5389" width="12.125" style="77" customWidth="1"/>
    <col min="5390" max="5390" width="10.875" style="77" customWidth="1"/>
    <col min="5391" max="5632" width="8.375" style="77"/>
    <col min="5633" max="5633" width="13.375" style="77" customWidth="1"/>
    <col min="5634" max="5634" width="4.625" style="77" customWidth="1"/>
    <col min="5635" max="5635" width="9.625" style="77" customWidth="1"/>
    <col min="5636" max="5636" width="12.125" style="77" customWidth="1"/>
    <col min="5637" max="5640" width="10.875" style="77" customWidth="1"/>
    <col min="5641" max="5641" width="9.625" style="77" customWidth="1"/>
    <col min="5642" max="5644" width="8.375" style="77"/>
    <col min="5645" max="5645" width="12.125" style="77" customWidth="1"/>
    <col min="5646" max="5646" width="10.875" style="77" customWidth="1"/>
    <col min="5647" max="5888" width="8.375" style="77"/>
    <col min="5889" max="5889" width="13.375" style="77" customWidth="1"/>
    <col min="5890" max="5890" width="4.625" style="77" customWidth="1"/>
    <col min="5891" max="5891" width="9.625" style="77" customWidth="1"/>
    <col min="5892" max="5892" width="12.125" style="77" customWidth="1"/>
    <col min="5893" max="5896" width="10.875" style="77" customWidth="1"/>
    <col min="5897" max="5897" width="9.625" style="77" customWidth="1"/>
    <col min="5898" max="5900" width="8.375" style="77"/>
    <col min="5901" max="5901" width="12.125" style="77" customWidth="1"/>
    <col min="5902" max="5902" width="10.875" style="77" customWidth="1"/>
    <col min="5903" max="6144" width="8.375" style="77"/>
    <col min="6145" max="6145" width="13.375" style="77" customWidth="1"/>
    <col min="6146" max="6146" width="4.625" style="77" customWidth="1"/>
    <col min="6147" max="6147" width="9.625" style="77" customWidth="1"/>
    <col min="6148" max="6148" width="12.125" style="77" customWidth="1"/>
    <col min="6149" max="6152" width="10.875" style="77" customWidth="1"/>
    <col min="6153" max="6153" width="9.625" style="77" customWidth="1"/>
    <col min="6154" max="6156" width="8.375" style="77"/>
    <col min="6157" max="6157" width="12.125" style="77" customWidth="1"/>
    <col min="6158" max="6158" width="10.875" style="77" customWidth="1"/>
    <col min="6159" max="6400" width="8.375" style="77"/>
    <col min="6401" max="6401" width="13.375" style="77" customWidth="1"/>
    <col min="6402" max="6402" width="4.625" style="77" customWidth="1"/>
    <col min="6403" max="6403" width="9.625" style="77" customWidth="1"/>
    <col min="6404" max="6404" width="12.125" style="77" customWidth="1"/>
    <col min="6405" max="6408" width="10.875" style="77" customWidth="1"/>
    <col min="6409" max="6409" width="9.625" style="77" customWidth="1"/>
    <col min="6410" max="6412" width="8.375" style="77"/>
    <col min="6413" max="6413" width="12.125" style="77" customWidth="1"/>
    <col min="6414" max="6414" width="10.875" style="77" customWidth="1"/>
    <col min="6415" max="6656" width="8.375" style="77"/>
    <col min="6657" max="6657" width="13.375" style="77" customWidth="1"/>
    <col min="6658" max="6658" width="4.625" style="77" customWidth="1"/>
    <col min="6659" max="6659" width="9.625" style="77" customWidth="1"/>
    <col min="6660" max="6660" width="12.125" style="77" customWidth="1"/>
    <col min="6661" max="6664" width="10.875" style="77" customWidth="1"/>
    <col min="6665" max="6665" width="9.625" style="77" customWidth="1"/>
    <col min="6666" max="6668" width="8.375" style="77"/>
    <col min="6669" max="6669" width="12.125" style="77" customWidth="1"/>
    <col min="6670" max="6670" width="10.875" style="77" customWidth="1"/>
    <col min="6671" max="6912" width="8.375" style="77"/>
    <col min="6913" max="6913" width="13.375" style="77" customWidth="1"/>
    <col min="6914" max="6914" width="4.625" style="77" customWidth="1"/>
    <col min="6915" max="6915" width="9.625" style="77" customWidth="1"/>
    <col min="6916" max="6916" width="12.125" style="77" customWidth="1"/>
    <col min="6917" max="6920" width="10.875" style="77" customWidth="1"/>
    <col min="6921" max="6921" width="9.625" style="77" customWidth="1"/>
    <col min="6922" max="6924" width="8.375" style="77"/>
    <col min="6925" max="6925" width="12.125" style="77" customWidth="1"/>
    <col min="6926" max="6926" width="10.875" style="77" customWidth="1"/>
    <col min="6927" max="7168" width="8.375" style="77"/>
    <col min="7169" max="7169" width="13.375" style="77" customWidth="1"/>
    <col min="7170" max="7170" width="4.625" style="77" customWidth="1"/>
    <col min="7171" max="7171" width="9.625" style="77" customWidth="1"/>
    <col min="7172" max="7172" width="12.125" style="77" customWidth="1"/>
    <col min="7173" max="7176" width="10.875" style="77" customWidth="1"/>
    <col min="7177" max="7177" width="9.625" style="77" customWidth="1"/>
    <col min="7178" max="7180" width="8.375" style="77"/>
    <col min="7181" max="7181" width="12.125" style="77" customWidth="1"/>
    <col min="7182" max="7182" width="10.875" style="77" customWidth="1"/>
    <col min="7183" max="7424" width="8.375" style="77"/>
    <col min="7425" max="7425" width="13.375" style="77" customWidth="1"/>
    <col min="7426" max="7426" width="4.625" style="77" customWidth="1"/>
    <col min="7427" max="7427" width="9.625" style="77" customWidth="1"/>
    <col min="7428" max="7428" width="12.125" style="77" customWidth="1"/>
    <col min="7429" max="7432" width="10.875" style="77" customWidth="1"/>
    <col min="7433" max="7433" width="9.625" style="77" customWidth="1"/>
    <col min="7434" max="7436" width="8.375" style="77"/>
    <col min="7437" max="7437" width="12.125" style="77" customWidth="1"/>
    <col min="7438" max="7438" width="10.875" style="77" customWidth="1"/>
    <col min="7439" max="7680" width="8.375" style="77"/>
    <col min="7681" max="7681" width="13.375" style="77" customWidth="1"/>
    <col min="7682" max="7682" width="4.625" style="77" customWidth="1"/>
    <col min="7683" max="7683" width="9.625" style="77" customWidth="1"/>
    <col min="7684" max="7684" width="12.125" style="77" customWidth="1"/>
    <col min="7685" max="7688" width="10.875" style="77" customWidth="1"/>
    <col min="7689" max="7689" width="9.625" style="77" customWidth="1"/>
    <col min="7690" max="7692" width="8.375" style="77"/>
    <col min="7693" max="7693" width="12.125" style="77" customWidth="1"/>
    <col min="7694" max="7694" width="10.875" style="77" customWidth="1"/>
    <col min="7695" max="7936" width="8.375" style="77"/>
    <col min="7937" max="7937" width="13.375" style="77" customWidth="1"/>
    <col min="7938" max="7938" width="4.625" style="77" customWidth="1"/>
    <col min="7939" max="7939" width="9.625" style="77" customWidth="1"/>
    <col min="7940" max="7940" width="12.125" style="77" customWidth="1"/>
    <col min="7941" max="7944" width="10.875" style="77" customWidth="1"/>
    <col min="7945" max="7945" width="9.625" style="77" customWidth="1"/>
    <col min="7946" max="7948" width="8.375" style="77"/>
    <col min="7949" max="7949" width="12.125" style="77" customWidth="1"/>
    <col min="7950" max="7950" width="10.875" style="77" customWidth="1"/>
    <col min="7951" max="8192" width="8.375" style="77"/>
    <col min="8193" max="8193" width="13.375" style="77" customWidth="1"/>
    <col min="8194" max="8194" width="4.625" style="77" customWidth="1"/>
    <col min="8195" max="8195" width="9.625" style="77" customWidth="1"/>
    <col min="8196" max="8196" width="12.125" style="77" customWidth="1"/>
    <col min="8197" max="8200" width="10.875" style="77" customWidth="1"/>
    <col min="8201" max="8201" width="9.625" style="77" customWidth="1"/>
    <col min="8202" max="8204" width="8.375" style="77"/>
    <col min="8205" max="8205" width="12.125" style="77" customWidth="1"/>
    <col min="8206" max="8206" width="10.875" style="77" customWidth="1"/>
    <col min="8207" max="8448" width="8.375" style="77"/>
    <col min="8449" max="8449" width="13.375" style="77" customWidth="1"/>
    <col min="8450" max="8450" width="4.625" style="77" customWidth="1"/>
    <col min="8451" max="8451" width="9.625" style="77" customWidth="1"/>
    <col min="8452" max="8452" width="12.125" style="77" customWidth="1"/>
    <col min="8453" max="8456" width="10.875" style="77" customWidth="1"/>
    <col min="8457" max="8457" width="9.625" style="77" customWidth="1"/>
    <col min="8458" max="8460" width="8.375" style="77"/>
    <col min="8461" max="8461" width="12.125" style="77" customWidth="1"/>
    <col min="8462" max="8462" width="10.875" style="77" customWidth="1"/>
    <col min="8463" max="8704" width="8.375" style="77"/>
    <col min="8705" max="8705" width="13.375" style="77" customWidth="1"/>
    <col min="8706" max="8706" width="4.625" style="77" customWidth="1"/>
    <col min="8707" max="8707" width="9.625" style="77" customWidth="1"/>
    <col min="8708" max="8708" width="12.125" style="77" customWidth="1"/>
    <col min="8709" max="8712" width="10.875" style="77" customWidth="1"/>
    <col min="8713" max="8713" width="9.625" style="77" customWidth="1"/>
    <col min="8714" max="8716" width="8.375" style="77"/>
    <col min="8717" max="8717" width="12.125" style="77" customWidth="1"/>
    <col min="8718" max="8718" width="10.875" style="77" customWidth="1"/>
    <col min="8719" max="8960" width="8.375" style="77"/>
    <col min="8961" max="8961" width="13.375" style="77" customWidth="1"/>
    <col min="8962" max="8962" width="4.625" style="77" customWidth="1"/>
    <col min="8963" max="8963" width="9.625" style="77" customWidth="1"/>
    <col min="8964" max="8964" width="12.125" style="77" customWidth="1"/>
    <col min="8965" max="8968" width="10.875" style="77" customWidth="1"/>
    <col min="8969" max="8969" width="9.625" style="77" customWidth="1"/>
    <col min="8970" max="8972" width="8.375" style="77"/>
    <col min="8973" max="8973" width="12.125" style="77" customWidth="1"/>
    <col min="8974" max="8974" width="10.875" style="77" customWidth="1"/>
    <col min="8975" max="9216" width="8.375" style="77"/>
    <col min="9217" max="9217" width="13.375" style="77" customWidth="1"/>
    <col min="9218" max="9218" width="4.625" style="77" customWidth="1"/>
    <col min="9219" max="9219" width="9.625" style="77" customWidth="1"/>
    <col min="9220" max="9220" width="12.125" style="77" customWidth="1"/>
    <col min="9221" max="9224" width="10.875" style="77" customWidth="1"/>
    <col min="9225" max="9225" width="9.625" style="77" customWidth="1"/>
    <col min="9226" max="9228" width="8.375" style="77"/>
    <col min="9229" max="9229" width="12.125" style="77" customWidth="1"/>
    <col min="9230" max="9230" width="10.875" style="77" customWidth="1"/>
    <col min="9231" max="9472" width="8.375" style="77"/>
    <col min="9473" max="9473" width="13.375" style="77" customWidth="1"/>
    <col min="9474" max="9474" width="4.625" style="77" customWidth="1"/>
    <col min="9475" max="9475" width="9.625" style="77" customWidth="1"/>
    <col min="9476" max="9476" width="12.125" style="77" customWidth="1"/>
    <col min="9477" max="9480" width="10.875" style="77" customWidth="1"/>
    <col min="9481" max="9481" width="9.625" style="77" customWidth="1"/>
    <col min="9482" max="9484" width="8.375" style="77"/>
    <col min="9485" max="9485" width="12.125" style="77" customWidth="1"/>
    <col min="9486" max="9486" width="10.875" style="77" customWidth="1"/>
    <col min="9487" max="9728" width="8.375" style="77"/>
    <col min="9729" max="9729" width="13.375" style="77" customWidth="1"/>
    <col min="9730" max="9730" width="4.625" style="77" customWidth="1"/>
    <col min="9731" max="9731" width="9.625" style="77" customWidth="1"/>
    <col min="9732" max="9732" width="12.125" style="77" customWidth="1"/>
    <col min="9733" max="9736" width="10.875" style="77" customWidth="1"/>
    <col min="9737" max="9737" width="9.625" style="77" customWidth="1"/>
    <col min="9738" max="9740" width="8.375" style="77"/>
    <col min="9741" max="9741" width="12.125" style="77" customWidth="1"/>
    <col min="9742" max="9742" width="10.875" style="77" customWidth="1"/>
    <col min="9743" max="9984" width="8.375" style="77"/>
    <col min="9985" max="9985" width="13.375" style="77" customWidth="1"/>
    <col min="9986" max="9986" width="4.625" style="77" customWidth="1"/>
    <col min="9987" max="9987" width="9.625" style="77" customWidth="1"/>
    <col min="9988" max="9988" width="12.125" style="77" customWidth="1"/>
    <col min="9989" max="9992" width="10.875" style="77" customWidth="1"/>
    <col min="9993" max="9993" width="9.625" style="77" customWidth="1"/>
    <col min="9994" max="9996" width="8.375" style="77"/>
    <col min="9997" max="9997" width="12.125" style="77" customWidth="1"/>
    <col min="9998" max="9998" width="10.875" style="77" customWidth="1"/>
    <col min="9999" max="10240" width="8.375" style="77"/>
    <col min="10241" max="10241" width="13.375" style="77" customWidth="1"/>
    <col min="10242" max="10242" width="4.625" style="77" customWidth="1"/>
    <col min="10243" max="10243" width="9.625" style="77" customWidth="1"/>
    <col min="10244" max="10244" width="12.125" style="77" customWidth="1"/>
    <col min="10245" max="10248" width="10.875" style="77" customWidth="1"/>
    <col min="10249" max="10249" width="9.625" style="77" customWidth="1"/>
    <col min="10250" max="10252" width="8.375" style="77"/>
    <col min="10253" max="10253" width="12.125" style="77" customWidth="1"/>
    <col min="10254" max="10254" width="10.875" style="77" customWidth="1"/>
    <col min="10255" max="10496" width="8.375" style="77"/>
    <col min="10497" max="10497" width="13.375" style="77" customWidth="1"/>
    <col min="10498" max="10498" width="4.625" style="77" customWidth="1"/>
    <col min="10499" max="10499" width="9.625" style="77" customWidth="1"/>
    <col min="10500" max="10500" width="12.125" style="77" customWidth="1"/>
    <col min="10501" max="10504" width="10.875" style="77" customWidth="1"/>
    <col min="10505" max="10505" width="9.625" style="77" customWidth="1"/>
    <col min="10506" max="10508" width="8.375" style="77"/>
    <col min="10509" max="10509" width="12.125" style="77" customWidth="1"/>
    <col min="10510" max="10510" width="10.875" style="77" customWidth="1"/>
    <col min="10511" max="10752" width="8.375" style="77"/>
    <col min="10753" max="10753" width="13.375" style="77" customWidth="1"/>
    <col min="10754" max="10754" width="4.625" style="77" customWidth="1"/>
    <col min="10755" max="10755" width="9.625" style="77" customWidth="1"/>
    <col min="10756" max="10756" width="12.125" style="77" customWidth="1"/>
    <col min="10757" max="10760" width="10.875" style="77" customWidth="1"/>
    <col min="10761" max="10761" width="9.625" style="77" customWidth="1"/>
    <col min="10762" max="10764" width="8.375" style="77"/>
    <col min="10765" max="10765" width="12.125" style="77" customWidth="1"/>
    <col min="10766" max="10766" width="10.875" style="77" customWidth="1"/>
    <col min="10767" max="11008" width="8.375" style="77"/>
    <col min="11009" max="11009" width="13.375" style="77" customWidth="1"/>
    <col min="11010" max="11010" width="4.625" style="77" customWidth="1"/>
    <col min="11011" max="11011" width="9.625" style="77" customWidth="1"/>
    <col min="11012" max="11012" width="12.125" style="77" customWidth="1"/>
    <col min="11013" max="11016" width="10.875" style="77" customWidth="1"/>
    <col min="11017" max="11017" width="9.625" style="77" customWidth="1"/>
    <col min="11018" max="11020" width="8.375" style="77"/>
    <col min="11021" max="11021" width="12.125" style="77" customWidth="1"/>
    <col min="11022" max="11022" width="10.875" style="77" customWidth="1"/>
    <col min="11023" max="11264" width="8.375" style="77"/>
    <col min="11265" max="11265" width="13.375" style="77" customWidth="1"/>
    <col min="11266" max="11266" width="4.625" style="77" customWidth="1"/>
    <col min="11267" max="11267" width="9.625" style="77" customWidth="1"/>
    <col min="11268" max="11268" width="12.125" style="77" customWidth="1"/>
    <col min="11269" max="11272" width="10.875" style="77" customWidth="1"/>
    <col min="11273" max="11273" width="9.625" style="77" customWidth="1"/>
    <col min="11274" max="11276" width="8.375" style="77"/>
    <col min="11277" max="11277" width="12.125" style="77" customWidth="1"/>
    <col min="11278" max="11278" width="10.875" style="77" customWidth="1"/>
    <col min="11279" max="11520" width="8.375" style="77"/>
    <col min="11521" max="11521" width="13.375" style="77" customWidth="1"/>
    <col min="11522" max="11522" width="4.625" style="77" customWidth="1"/>
    <col min="11523" max="11523" width="9.625" style="77" customWidth="1"/>
    <col min="11524" max="11524" width="12.125" style="77" customWidth="1"/>
    <col min="11525" max="11528" width="10.875" style="77" customWidth="1"/>
    <col min="11529" max="11529" width="9.625" style="77" customWidth="1"/>
    <col min="11530" max="11532" width="8.375" style="77"/>
    <col min="11533" max="11533" width="12.125" style="77" customWidth="1"/>
    <col min="11534" max="11534" width="10.875" style="77" customWidth="1"/>
    <col min="11535" max="11776" width="8.375" style="77"/>
    <col min="11777" max="11777" width="13.375" style="77" customWidth="1"/>
    <col min="11778" max="11778" width="4.625" style="77" customWidth="1"/>
    <col min="11779" max="11779" width="9.625" style="77" customWidth="1"/>
    <col min="11780" max="11780" width="12.125" style="77" customWidth="1"/>
    <col min="11781" max="11784" width="10.875" style="77" customWidth="1"/>
    <col min="11785" max="11785" width="9.625" style="77" customWidth="1"/>
    <col min="11786" max="11788" width="8.375" style="77"/>
    <col min="11789" max="11789" width="12.125" style="77" customWidth="1"/>
    <col min="11790" max="11790" width="10.875" style="77" customWidth="1"/>
    <col min="11791" max="12032" width="8.375" style="77"/>
    <col min="12033" max="12033" width="13.375" style="77" customWidth="1"/>
    <col min="12034" max="12034" width="4.625" style="77" customWidth="1"/>
    <col min="12035" max="12035" width="9.625" style="77" customWidth="1"/>
    <col min="12036" max="12036" width="12.125" style="77" customWidth="1"/>
    <col min="12037" max="12040" width="10.875" style="77" customWidth="1"/>
    <col min="12041" max="12041" width="9.625" style="77" customWidth="1"/>
    <col min="12042" max="12044" width="8.375" style="77"/>
    <col min="12045" max="12045" width="12.125" style="77" customWidth="1"/>
    <col min="12046" max="12046" width="10.875" style="77" customWidth="1"/>
    <col min="12047" max="12288" width="8.375" style="77"/>
    <col min="12289" max="12289" width="13.375" style="77" customWidth="1"/>
    <col min="12290" max="12290" width="4.625" style="77" customWidth="1"/>
    <col min="12291" max="12291" width="9.625" style="77" customWidth="1"/>
    <col min="12292" max="12292" width="12.125" style="77" customWidth="1"/>
    <col min="12293" max="12296" width="10.875" style="77" customWidth="1"/>
    <col min="12297" max="12297" width="9.625" style="77" customWidth="1"/>
    <col min="12298" max="12300" width="8.375" style="77"/>
    <col min="12301" max="12301" width="12.125" style="77" customWidth="1"/>
    <col min="12302" max="12302" width="10.875" style="77" customWidth="1"/>
    <col min="12303" max="12544" width="8.375" style="77"/>
    <col min="12545" max="12545" width="13.375" style="77" customWidth="1"/>
    <col min="12546" max="12546" width="4.625" style="77" customWidth="1"/>
    <col min="12547" max="12547" width="9.625" style="77" customWidth="1"/>
    <col min="12548" max="12548" width="12.125" style="77" customWidth="1"/>
    <col min="12549" max="12552" width="10.875" style="77" customWidth="1"/>
    <col min="12553" max="12553" width="9.625" style="77" customWidth="1"/>
    <col min="12554" max="12556" width="8.375" style="77"/>
    <col min="12557" max="12557" width="12.125" style="77" customWidth="1"/>
    <col min="12558" max="12558" width="10.875" style="77" customWidth="1"/>
    <col min="12559" max="12800" width="8.375" style="77"/>
    <col min="12801" max="12801" width="13.375" style="77" customWidth="1"/>
    <col min="12802" max="12802" width="4.625" style="77" customWidth="1"/>
    <col min="12803" max="12803" width="9.625" style="77" customWidth="1"/>
    <col min="12804" max="12804" width="12.125" style="77" customWidth="1"/>
    <col min="12805" max="12808" width="10.875" style="77" customWidth="1"/>
    <col min="12809" max="12809" width="9.625" style="77" customWidth="1"/>
    <col min="12810" max="12812" width="8.375" style="77"/>
    <col min="12813" max="12813" width="12.125" style="77" customWidth="1"/>
    <col min="12814" max="12814" width="10.875" style="77" customWidth="1"/>
    <col min="12815" max="13056" width="8.375" style="77"/>
    <col min="13057" max="13057" width="13.375" style="77" customWidth="1"/>
    <col min="13058" max="13058" width="4.625" style="77" customWidth="1"/>
    <col min="13059" max="13059" width="9.625" style="77" customWidth="1"/>
    <col min="13060" max="13060" width="12.125" style="77" customWidth="1"/>
    <col min="13061" max="13064" width="10.875" style="77" customWidth="1"/>
    <col min="13065" max="13065" width="9.625" style="77" customWidth="1"/>
    <col min="13066" max="13068" width="8.375" style="77"/>
    <col min="13069" max="13069" width="12.125" style="77" customWidth="1"/>
    <col min="13070" max="13070" width="10.875" style="77" customWidth="1"/>
    <col min="13071" max="13312" width="8.375" style="77"/>
    <col min="13313" max="13313" width="13.375" style="77" customWidth="1"/>
    <col min="13314" max="13314" width="4.625" style="77" customWidth="1"/>
    <col min="13315" max="13315" width="9.625" style="77" customWidth="1"/>
    <col min="13316" max="13316" width="12.125" style="77" customWidth="1"/>
    <col min="13317" max="13320" width="10.875" style="77" customWidth="1"/>
    <col min="13321" max="13321" width="9.625" style="77" customWidth="1"/>
    <col min="13322" max="13324" width="8.375" style="77"/>
    <col min="13325" max="13325" width="12.125" style="77" customWidth="1"/>
    <col min="13326" max="13326" width="10.875" style="77" customWidth="1"/>
    <col min="13327" max="13568" width="8.375" style="77"/>
    <col min="13569" max="13569" width="13.375" style="77" customWidth="1"/>
    <col min="13570" max="13570" width="4.625" style="77" customWidth="1"/>
    <col min="13571" max="13571" width="9.625" style="77" customWidth="1"/>
    <col min="13572" max="13572" width="12.125" style="77" customWidth="1"/>
    <col min="13573" max="13576" width="10.875" style="77" customWidth="1"/>
    <col min="13577" max="13577" width="9.625" style="77" customWidth="1"/>
    <col min="13578" max="13580" width="8.375" style="77"/>
    <col min="13581" max="13581" width="12.125" style="77" customWidth="1"/>
    <col min="13582" max="13582" width="10.875" style="77" customWidth="1"/>
    <col min="13583" max="13824" width="8.375" style="77"/>
    <col min="13825" max="13825" width="13.375" style="77" customWidth="1"/>
    <col min="13826" max="13826" width="4.625" style="77" customWidth="1"/>
    <col min="13827" max="13827" width="9.625" style="77" customWidth="1"/>
    <col min="13828" max="13828" width="12.125" style="77" customWidth="1"/>
    <col min="13829" max="13832" width="10.875" style="77" customWidth="1"/>
    <col min="13833" max="13833" width="9.625" style="77" customWidth="1"/>
    <col min="13834" max="13836" width="8.375" style="77"/>
    <col min="13837" max="13837" width="12.125" style="77" customWidth="1"/>
    <col min="13838" max="13838" width="10.875" style="77" customWidth="1"/>
    <col min="13839" max="14080" width="8.375" style="77"/>
    <col min="14081" max="14081" width="13.375" style="77" customWidth="1"/>
    <col min="14082" max="14082" width="4.625" style="77" customWidth="1"/>
    <col min="14083" max="14083" width="9.625" style="77" customWidth="1"/>
    <col min="14084" max="14084" width="12.125" style="77" customWidth="1"/>
    <col min="14085" max="14088" width="10.875" style="77" customWidth="1"/>
    <col min="14089" max="14089" width="9.625" style="77" customWidth="1"/>
    <col min="14090" max="14092" width="8.375" style="77"/>
    <col min="14093" max="14093" width="12.125" style="77" customWidth="1"/>
    <col min="14094" max="14094" width="10.875" style="77" customWidth="1"/>
    <col min="14095" max="14336" width="8.375" style="77"/>
    <col min="14337" max="14337" width="13.375" style="77" customWidth="1"/>
    <col min="14338" max="14338" width="4.625" style="77" customWidth="1"/>
    <col min="14339" max="14339" width="9.625" style="77" customWidth="1"/>
    <col min="14340" max="14340" width="12.125" style="77" customWidth="1"/>
    <col min="14341" max="14344" width="10.875" style="77" customWidth="1"/>
    <col min="14345" max="14345" width="9.625" style="77" customWidth="1"/>
    <col min="14346" max="14348" width="8.375" style="77"/>
    <col min="14349" max="14349" width="12.125" style="77" customWidth="1"/>
    <col min="14350" max="14350" width="10.875" style="77" customWidth="1"/>
    <col min="14351" max="14592" width="8.375" style="77"/>
    <col min="14593" max="14593" width="13.375" style="77" customWidth="1"/>
    <col min="14594" max="14594" width="4.625" style="77" customWidth="1"/>
    <col min="14595" max="14595" width="9.625" style="77" customWidth="1"/>
    <col min="14596" max="14596" width="12.125" style="77" customWidth="1"/>
    <col min="14597" max="14600" width="10.875" style="77" customWidth="1"/>
    <col min="14601" max="14601" width="9.625" style="77" customWidth="1"/>
    <col min="14602" max="14604" width="8.375" style="77"/>
    <col min="14605" max="14605" width="12.125" style="77" customWidth="1"/>
    <col min="14606" max="14606" width="10.875" style="77" customWidth="1"/>
    <col min="14607" max="14848" width="8.375" style="77"/>
    <col min="14849" max="14849" width="13.375" style="77" customWidth="1"/>
    <col min="14850" max="14850" width="4.625" style="77" customWidth="1"/>
    <col min="14851" max="14851" width="9.625" style="77" customWidth="1"/>
    <col min="14852" max="14852" width="12.125" style="77" customWidth="1"/>
    <col min="14853" max="14856" width="10.875" style="77" customWidth="1"/>
    <col min="14857" max="14857" width="9.625" style="77" customWidth="1"/>
    <col min="14858" max="14860" width="8.375" style="77"/>
    <col min="14861" max="14861" width="12.125" style="77" customWidth="1"/>
    <col min="14862" max="14862" width="10.875" style="77" customWidth="1"/>
    <col min="14863" max="15104" width="8.375" style="77"/>
    <col min="15105" max="15105" width="13.375" style="77" customWidth="1"/>
    <col min="15106" max="15106" width="4.625" style="77" customWidth="1"/>
    <col min="15107" max="15107" width="9.625" style="77" customWidth="1"/>
    <col min="15108" max="15108" width="12.125" style="77" customWidth="1"/>
    <col min="15109" max="15112" width="10.875" style="77" customWidth="1"/>
    <col min="15113" max="15113" width="9.625" style="77" customWidth="1"/>
    <col min="15114" max="15116" width="8.375" style="77"/>
    <col min="15117" max="15117" width="12.125" style="77" customWidth="1"/>
    <col min="15118" max="15118" width="10.875" style="77" customWidth="1"/>
    <col min="15119" max="15360" width="8.375" style="77"/>
    <col min="15361" max="15361" width="13.375" style="77" customWidth="1"/>
    <col min="15362" max="15362" width="4.625" style="77" customWidth="1"/>
    <col min="15363" max="15363" width="9.625" style="77" customWidth="1"/>
    <col min="15364" max="15364" width="12.125" style="77" customWidth="1"/>
    <col min="15365" max="15368" width="10.875" style="77" customWidth="1"/>
    <col min="15369" max="15369" width="9.625" style="77" customWidth="1"/>
    <col min="15370" max="15372" width="8.375" style="77"/>
    <col min="15373" max="15373" width="12.125" style="77" customWidth="1"/>
    <col min="15374" max="15374" width="10.875" style="77" customWidth="1"/>
    <col min="15375" max="15616" width="8.375" style="77"/>
    <col min="15617" max="15617" width="13.375" style="77" customWidth="1"/>
    <col min="15618" max="15618" width="4.625" style="77" customWidth="1"/>
    <col min="15619" max="15619" width="9.625" style="77" customWidth="1"/>
    <col min="15620" max="15620" width="12.125" style="77" customWidth="1"/>
    <col min="15621" max="15624" width="10.875" style="77" customWidth="1"/>
    <col min="15625" max="15625" width="9.625" style="77" customWidth="1"/>
    <col min="15626" max="15628" width="8.375" style="77"/>
    <col min="15629" max="15629" width="12.125" style="77" customWidth="1"/>
    <col min="15630" max="15630" width="10.875" style="77" customWidth="1"/>
    <col min="15631" max="15872" width="8.375" style="77"/>
    <col min="15873" max="15873" width="13.375" style="77" customWidth="1"/>
    <col min="15874" max="15874" width="4.625" style="77" customWidth="1"/>
    <col min="15875" max="15875" width="9.625" style="77" customWidth="1"/>
    <col min="15876" max="15876" width="12.125" style="77" customWidth="1"/>
    <col min="15877" max="15880" width="10.875" style="77" customWidth="1"/>
    <col min="15881" max="15881" width="9.625" style="77" customWidth="1"/>
    <col min="15882" max="15884" width="8.375" style="77"/>
    <col min="15885" max="15885" width="12.125" style="77" customWidth="1"/>
    <col min="15886" max="15886" width="10.875" style="77" customWidth="1"/>
    <col min="15887" max="16128" width="8.375" style="77"/>
    <col min="16129" max="16129" width="13.375" style="77" customWidth="1"/>
    <col min="16130" max="16130" width="4.625" style="77" customWidth="1"/>
    <col min="16131" max="16131" width="9.625" style="77" customWidth="1"/>
    <col min="16132" max="16132" width="12.125" style="77" customWidth="1"/>
    <col min="16133" max="16136" width="10.875" style="77" customWidth="1"/>
    <col min="16137" max="16137" width="9.625" style="77" customWidth="1"/>
    <col min="16138" max="16140" width="8.375" style="77"/>
    <col min="16141" max="16141" width="12.125" style="77" customWidth="1"/>
    <col min="16142" max="16142" width="10.875" style="77" customWidth="1"/>
    <col min="16143" max="16384" width="8.375" style="77"/>
  </cols>
  <sheetData>
    <row r="1" spans="1:7" x14ac:dyDescent="0.2">
      <c r="A1" s="78"/>
    </row>
    <row r="6" spans="1:7" ht="28.5" x14ac:dyDescent="0.3">
      <c r="E6" s="79" t="s">
        <v>444</v>
      </c>
      <c r="F6" s="80"/>
      <c r="G6" s="80"/>
    </row>
    <row r="8" spans="1:7" x14ac:dyDescent="0.2">
      <c r="E8" s="3" t="s">
        <v>445</v>
      </c>
    </row>
    <row r="10" spans="1:7" x14ac:dyDescent="0.2">
      <c r="D10" s="78" t="s">
        <v>446</v>
      </c>
    </row>
    <row r="11" spans="1:7" x14ac:dyDescent="0.2">
      <c r="D11" s="78" t="s">
        <v>447</v>
      </c>
    </row>
    <row r="12" spans="1:7" x14ac:dyDescent="0.2">
      <c r="D12" s="78" t="s">
        <v>448</v>
      </c>
    </row>
    <row r="13" spans="1:7" x14ac:dyDescent="0.2">
      <c r="D13" s="78" t="s">
        <v>449</v>
      </c>
    </row>
    <row r="14" spans="1:7" x14ac:dyDescent="0.2">
      <c r="D14" s="78" t="s">
        <v>450</v>
      </c>
    </row>
    <row r="15" spans="1:7" x14ac:dyDescent="0.2">
      <c r="D15" s="78" t="s">
        <v>451</v>
      </c>
    </row>
    <row r="16" spans="1:7" x14ac:dyDescent="0.2">
      <c r="D16" s="78" t="s">
        <v>452</v>
      </c>
    </row>
    <row r="17" spans="2:15" x14ac:dyDescent="0.2">
      <c r="D17" s="78" t="s">
        <v>453</v>
      </c>
    </row>
    <row r="18" spans="2:15" x14ac:dyDescent="0.2">
      <c r="D18" s="78" t="s">
        <v>454</v>
      </c>
    </row>
    <row r="19" spans="2:15" x14ac:dyDescent="0.2">
      <c r="D19" s="78" t="s">
        <v>455</v>
      </c>
    </row>
    <row r="20" spans="2:15" x14ac:dyDescent="0.2">
      <c r="D20" s="78" t="s">
        <v>456</v>
      </c>
    </row>
    <row r="21" spans="2:15" x14ac:dyDescent="0.2">
      <c r="D21" s="78" t="s">
        <v>457</v>
      </c>
    </row>
    <row r="22" spans="2:15" x14ac:dyDescent="0.2">
      <c r="D22" s="78" t="s">
        <v>458</v>
      </c>
    </row>
    <row r="23" spans="2:15" x14ac:dyDescent="0.2">
      <c r="D23" s="78" t="s">
        <v>459</v>
      </c>
    </row>
    <row r="24" spans="2:15" ht="18" thickBot="1" x14ac:dyDescent="0.25">
      <c r="B24" s="81"/>
      <c r="C24" s="81"/>
      <c r="D24" s="82"/>
      <c r="E24" s="81"/>
      <c r="F24" s="81"/>
      <c r="G24" s="81"/>
      <c r="H24" s="81"/>
      <c r="I24" s="81"/>
      <c r="J24" s="81"/>
      <c r="K24" s="81"/>
      <c r="L24" s="81"/>
      <c r="M24" s="81"/>
      <c r="N24" s="81"/>
      <c r="O24" s="81"/>
    </row>
    <row r="25" spans="2:15" x14ac:dyDescent="0.2">
      <c r="E25" s="83"/>
      <c r="F25" s="84"/>
      <c r="G25" s="84"/>
      <c r="H25" s="84"/>
      <c r="I25" s="84"/>
      <c r="J25" s="84"/>
      <c r="K25" s="84"/>
      <c r="L25" s="84"/>
      <c r="M25" s="83"/>
      <c r="N25" s="83"/>
      <c r="O25" s="83"/>
    </row>
    <row r="26" spans="2:15" x14ac:dyDescent="0.2">
      <c r="E26" s="83"/>
      <c r="F26" s="85"/>
      <c r="G26" s="84"/>
      <c r="H26" s="86" t="s">
        <v>460</v>
      </c>
      <c r="I26" s="84"/>
      <c r="J26" s="84"/>
      <c r="K26" s="84"/>
      <c r="L26" s="84"/>
      <c r="M26" s="83"/>
      <c r="N26" s="87" t="s">
        <v>192</v>
      </c>
      <c r="O26" s="87" t="s">
        <v>461</v>
      </c>
    </row>
    <row r="27" spans="2:15" x14ac:dyDescent="0.2">
      <c r="E27" s="88" t="s">
        <v>5</v>
      </c>
      <c r="F27" s="83"/>
      <c r="G27" s="83"/>
      <c r="H27" s="83"/>
      <c r="I27" s="87" t="s">
        <v>6</v>
      </c>
      <c r="J27" s="87" t="s">
        <v>462</v>
      </c>
      <c r="K27" s="87" t="s">
        <v>7</v>
      </c>
      <c r="L27" s="87" t="s">
        <v>463</v>
      </c>
      <c r="M27" s="87" t="s">
        <v>9</v>
      </c>
      <c r="N27" s="87" t="s">
        <v>464</v>
      </c>
      <c r="O27" s="87" t="s">
        <v>465</v>
      </c>
    </row>
    <row r="28" spans="2:15" x14ac:dyDescent="0.2">
      <c r="B28" s="84"/>
      <c r="C28" s="84"/>
      <c r="D28" s="84"/>
      <c r="E28" s="89" t="s">
        <v>466</v>
      </c>
      <c r="F28" s="89" t="s">
        <v>467</v>
      </c>
      <c r="G28" s="89" t="s">
        <v>468</v>
      </c>
      <c r="H28" s="89" t="s">
        <v>469</v>
      </c>
      <c r="I28" s="89" t="s">
        <v>470</v>
      </c>
      <c r="J28" s="89" t="s">
        <v>16</v>
      </c>
      <c r="K28" s="89" t="s">
        <v>17</v>
      </c>
      <c r="L28" s="89" t="s">
        <v>18</v>
      </c>
      <c r="M28" s="85"/>
      <c r="N28" s="85"/>
      <c r="O28" s="85"/>
    </row>
    <row r="29" spans="2:15" x14ac:dyDescent="0.2">
      <c r="C29" s="78" t="s">
        <v>19</v>
      </c>
      <c r="E29" s="90"/>
      <c r="F29" s="91"/>
      <c r="G29" s="91"/>
      <c r="H29" s="91"/>
      <c r="I29" s="91"/>
      <c r="J29" s="91"/>
      <c r="K29" s="91"/>
      <c r="L29" s="91"/>
      <c r="M29" s="91" t="s">
        <v>20</v>
      </c>
      <c r="N29" s="91" t="s">
        <v>21</v>
      </c>
      <c r="O29" s="91" t="s">
        <v>21</v>
      </c>
    </row>
    <row r="30" spans="2:15" x14ac:dyDescent="0.2">
      <c r="B30" s="78" t="s">
        <v>23</v>
      </c>
      <c r="E30" s="92">
        <f>SUM(F30:L30)</f>
        <v>2421</v>
      </c>
      <c r="F30" s="93">
        <v>711</v>
      </c>
      <c r="G30" s="93">
        <v>604</v>
      </c>
      <c r="H30" s="93">
        <v>648</v>
      </c>
      <c r="I30" s="93">
        <v>299</v>
      </c>
      <c r="J30" s="93">
        <v>88</v>
      </c>
      <c r="K30" s="93">
        <f>45+17</f>
        <v>62</v>
      </c>
      <c r="L30" s="93">
        <v>9</v>
      </c>
      <c r="M30" s="93">
        <v>17780</v>
      </c>
      <c r="N30" s="93">
        <v>2304</v>
      </c>
      <c r="O30" s="93">
        <v>170</v>
      </c>
    </row>
    <row r="31" spans="2:15" x14ac:dyDescent="0.2">
      <c r="C31" s="78" t="s">
        <v>471</v>
      </c>
      <c r="E31" s="92">
        <f>SUM(F31:L31)</f>
        <v>2364</v>
      </c>
      <c r="F31" s="93">
        <v>615</v>
      </c>
      <c r="G31" s="93">
        <v>621</v>
      </c>
      <c r="H31" s="93">
        <v>657</v>
      </c>
      <c r="I31" s="93">
        <v>294</v>
      </c>
      <c r="J31" s="93">
        <v>91</v>
      </c>
      <c r="K31" s="93">
        <f>49+26</f>
        <v>75</v>
      </c>
      <c r="L31" s="93">
        <v>11</v>
      </c>
      <c r="M31" s="93">
        <v>18410</v>
      </c>
      <c r="N31" s="93">
        <v>2839</v>
      </c>
      <c r="O31" s="93">
        <v>186</v>
      </c>
    </row>
    <row r="32" spans="2:15" x14ac:dyDescent="0.2">
      <c r="C32" s="78" t="s">
        <v>472</v>
      </c>
      <c r="E32" s="92">
        <f>SUM(F32:L32)</f>
        <v>2406</v>
      </c>
      <c r="F32" s="93">
        <v>539</v>
      </c>
      <c r="G32" s="93">
        <v>671</v>
      </c>
      <c r="H32" s="93">
        <v>695</v>
      </c>
      <c r="I32" s="93">
        <v>327</v>
      </c>
      <c r="J32" s="93">
        <v>82</v>
      </c>
      <c r="K32" s="93">
        <f>59+28</f>
        <v>87</v>
      </c>
      <c r="L32" s="93">
        <v>5</v>
      </c>
      <c r="M32" s="93">
        <v>18681</v>
      </c>
      <c r="N32" s="93">
        <v>4152</v>
      </c>
      <c r="O32" s="93">
        <v>368</v>
      </c>
    </row>
    <row r="33" spans="2:15" x14ac:dyDescent="0.2">
      <c r="C33" s="78" t="s">
        <v>473</v>
      </c>
      <c r="E33" s="92">
        <f>SUM(F33:L33)</f>
        <v>2589</v>
      </c>
      <c r="F33" s="93">
        <v>610</v>
      </c>
      <c r="G33" s="93">
        <v>717</v>
      </c>
      <c r="H33" s="93">
        <v>768</v>
      </c>
      <c r="I33" s="93">
        <v>325</v>
      </c>
      <c r="J33" s="93">
        <v>92</v>
      </c>
      <c r="K33" s="93">
        <v>75</v>
      </c>
      <c r="L33" s="93">
        <v>2</v>
      </c>
      <c r="M33" s="93">
        <v>18882</v>
      </c>
      <c r="N33" s="93">
        <v>5290</v>
      </c>
      <c r="O33" s="93">
        <v>379</v>
      </c>
    </row>
    <row r="34" spans="2:15" x14ac:dyDescent="0.2">
      <c r="E34" s="83"/>
    </row>
    <row r="35" spans="2:15" x14ac:dyDescent="0.2">
      <c r="C35" s="78" t="s">
        <v>474</v>
      </c>
      <c r="E35" s="92">
        <f>SUM(F35:L35)</f>
        <v>3047</v>
      </c>
      <c r="F35" s="93">
        <v>727</v>
      </c>
      <c r="G35" s="93">
        <v>879</v>
      </c>
      <c r="H35" s="93">
        <v>866</v>
      </c>
      <c r="I35" s="93">
        <v>394</v>
      </c>
      <c r="J35" s="93">
        <v>96</v>
      </c>
      <c r="K35" s="93">
        <v>82</v>
      </c>
      <c r="L35" s="93">
        <v>3</v>
      </c>
      <c r="M35" s="93">
        <v>21539</v>
      </c>
      <c r="N35" s="93">
        <v>7564</v>
      </c>
      <c r="O35" s="93">
        <v>526</v>
      </c>
    </row>
    <row r="36" spans="2:15" x14ac:dyDescent="0.2">
      <c r="C36" s="78" t="s">
        <v>475</v>
      </c>
      <c r="E36" s="92">
        <f>SUM(F36:L36)</f>
        <v>3566</v>
      </c>
      <c r="F36" s="93">
        <v>878</v>
      </c>
      <c r="G36" s="93">
        <v>985</v>
      </c>
      <c r="H36" s="93">
        <v>1023</v>
      </c>
      <c r="I36" s="93">
        <v>447</v>
      </c>
      <c r="J36" s="93">
        <v>124</v>
      </c>
      <c r="K36" s="93">
        <f>64+37</f>
        <v>101</v>
      </c>
      <c r="L36" s="93">
        <v>8</v>
      </c>
      <c r="M36" s="93">
        <v>26148</v>
      </c>
      <c r="N36" s="93">
        <v>11216</v>
      </c>
      <c r="O36" s="93">
        <v>701</v>
      </c>
    </row>
    <row r="37" spans="2:15" x14ac:dyDescent="0.2">
      <c r="C37" s="78" t="s">
        <v>476</v>
      </c>
      <c r="E37" s="92">
        <f>SUM(F37:L37)</f>
        <v>3458</v>
      </c>
      <c r="F37" s="93">
        <v>805</v>
      </c>
      <c r="G37" s="93">
        <v>1030</v>
      </c>
      <c r="H37" s="93">
        <v>1002</v>
      </c>
      <c r="I37" s="93">
        <v>444</v>
      </c>
      <c r="J37" s="93">
        <v>94</v>
      </c>
      <c r="K37" s="93">
        <v>79</v>
      </c>
      <c r="L37" s="93">
        <v>4</v>
      </c>
      <c r="M37" s="93">
        <v>24092</v>
      </c>
      <c r="N37" s="93">
        <v>11311</v>
      </c>
      <c r="O37" s="93">
        <v>684</v>
      </c>
    </row>
    <row r="38" spans="2:15" x14ac:dyDescent="0.2">
      <c r="C38" s="78" t="s">
        <v>477</v>
      </c>
      <c r="E38" s="92">
        <f>SUM(F38:L38)</f>
        <v>3682</v>
      </c>
      <c r="F38" s="93">
        <v>930</v>
      </c>
      <c r="G38" s="93">
        <v>1081</v>
      </c>
      <c r="H38" s="93">
        <v>1035</v>
      </c>
      <c r="I38" s="93">
        <v>424</v>
      </c>
      <c r="J38" s="93">
        <v>110</v>
      </c>
      <c r="K38" s="93">
        <v>94</v>
      </c>
      <c r="L38" s="93">
        <v>8</v>
      </c>
      <c r="M38" s="93">
        <v>26201</v>
      </c>
      <c r="N38" s="93">
        <v>11781</v>
      </c>
      <c r="O38" s="93">
        <v>648</v>
      </c>
    </row>
    <row r="39" spans="2:15" x14ac:dyDescent="0.2">
      <c r="E39" s="83"/>
    </row>
    <row r="40" spans="2:15" x14ac:dyDescent="0.2">
      <c r="B40" s="78" t="s">
        <v>31</v>
      </c>
      <c r="E40" s="92">
        <f>SUM(F40:L40)</f>
        <v>3492</v>
      </c>
      <c r="F40" s="93">
        <v>867</v>
      </c>
      <c r="G40" s="93">
        <v>971</v>
      </c>
      <c r="H40" s="93">
        <v>984</v>
      </c>
      <c r="I40" s="93">
        <v>456</v>
      </c>
      <c r="J40" s="93">
        <v>98</v>
      </c>
      <c r="K40" s="93">
        <v>108</v>
      </c>
      <c r="L40" s="93">
        <v>8</v>
      </c>
      <c r="M40" s="93">
        <v>26124</v>
      </c>
      <c r="N40" s="93">
        <v>13114.71</v>
      </c>
      <c r="O40" s="93">
        <v>772.29</v>
      </c>
    </row>
    <row r="41" spans="2:15" x14ac:dyDescent="0.2">
      <c r="C41" s="78" t="s">
        <v>478</v>
      </c>
      <c r="E41" s="92">
        <f>SUM(F41:L41)</f>
        <v>3191</v>
      </c>
      <c r="F41" s="93">
        <v>771</v>
      </c>
      <c r="G41" s="93">
        <v>846</v>
      </c>
      <c r="H41" s="93">
        <v>902</v>
      </c>
      <c r="I41" s="93">
        <v>457</v>
      </c>
      <c r="J41" s="93">
        <v>100</v>
      </c>
      <c r="K41" s="93">
        <v>106</v>
      </c>
      <c r="L41" s="93">
        <v>9</v>
      </c>
      <c r="M41" s="93">
        <v>24474</v>
      </c>
      <c r="N41" s="93">
        <v>12460.05</v>
      </c>
      <c r="O41" s="93">
        <v>830.57</v>
      </c>
    </row>
    <row r="42" spans="2:15" x14ac:dyDescent="0.2">
      <c r="C42" s="1" t="s">
        <v>479</v>
      </c>
      <c r="D42" s="20"/>
      <c r="E42" s="18">
        <f>SUM(F42:L42)</f>
        <v>2868</v>
      </c>
      <c r="F42" s="94">
        <v>681</v>
      </c>
      <c r="G42" s="94">
        <v>796</v>
      </c>
      <c r="H42" s="94">
        <v>779</v>
      </c>
      <c r="I42" s="94">
        <v>408</v>
      </c>
      <c r="J42" s="94">
        <v>105</v>
      </c>
      <c r="K42" s="94">
        <v>94</v>
      </c>
      <c r="L42" s="94">
        <v>5</v>
      </c>
      <c r="M42" s="94">
        <v>21715</v>
      </c>
      <c r="N42" s="94">
        <v>11279</v>
      </c>
      <c r="O42" s="94">
        <v>594</v>
      </c>
    </row>
    <row r="43" spans="2:15" s="21" customFormat="1" x14ac:dyDescent="0.2">
      <c r="C43" s="3" t="s">
        <v>480</v>
      </c>
      <c r="E43" s="8">
        <f>SUM(F43:L43)</f>
        <v>2860</v>
      </c>
      <c r="F43" s="95">
        <f>F45+F47+F51+F55+F61+F67</f>
        <v>693</v>
      </c>
      <c r="G43" s="95">
        <f t="shared" ref="G43:O43" si="0">G45+G47+G51+G55+G61+G67</f>
        <v>769</v>
      </c>
      <c r="H43" s="95">
        <f t="shared" si="0"/>
        <v>818</v>
      </c>
      <c r="I43" s="95">
        <f t="shared" si="0"/>
        <v>401</v>
      </c>
      <c r="J43" s="95">
        <f t="shared" si="0"/>
        <v>91</v>
      </c>
      <c r="K43" s="95">
        <f t="shared" si="0"/>
        <v>83</v>
      </c>
      <c r="L43" s="95">
        <f t="shared" si="0"/>
        <v>5</v>
      </c>
      <c r="M43" s="95">
        <f t="shared" si="0"/>
        <v>20935</v>
      </c>
      <c r="N43" s="95">
        <f t="shared" si="0"/>
        <v>9849.7470999999987</v>
      </c>
      <c r="O43" s="95">
        <f t="shared" si="0"/>
        <v>552.98509999999999</v>
      </c>
    </row>
    <row r="44" spans="2:15" x14ac:dyDescent="0.2">
      <c r="E44" s="83"/>
      <c r="F44" s="93"/>
      <c r="G44" s="93"/>
      <c r="H44" s="93"/>
      <c r="I44" s="93"/>
      <c r="J44" s="93"/>
      <c r="K44" s="93"/>
      <c r="L44" s="93"/>
      <c r="M44" s="93"/>
      <c r="N44" s="93"/>
      <c r="O44" s="93"/>
    </row>
    <row r="45" spans="2:15" x14ac:dyDescent="0.2">
      <c r="B45" s="78" t="s">
        <v>481</v>
      </c>
      <c r="E45" s="92">
        <f>SUM(F45:L45)</f>
        <v>6</v>
      </c>
      <c r="F45" s="93">
        <v>1</v>
      </c>
      <c r="G45" s="96">
        <v>1</v>
      </c>
      <c r="H45" s="93">
        <v>2</v>
      </c>
      <c r="I45" s="93">
        <v>1</v>
      </c>
      <c r="J45" s="93">
        <v>1</v>
      </c>
      <c r="K45" s="96" t="s">
        <v>482</v>
      </c>
      <c r="L45" s="96" t="s">
        <v>482</v>
      </c>
      <c r="M45" s="93">
        <v>54</v>
      </c>
      <c r="N45" s="93">
        <v>23.503499999999999</v>
      </c>
      <c r="O45" s="93">
        <v>2.6821000000000002</v>
      </c>
    </row>
    <row r="46" spans="2:15" x14ac:dyDescent="0.2">
      <c r="E46" s="83"/>
    </row>
    <row r="47" spans="2:15" x14ac:dyDescent="0.2">
      <c r="B47" s="78" t="s">
        <v>483</v>
      </c>
      <c r="E47" s="92">
        <f t="shared" ref="E47:O47" si="1">E48+E49</f>
        <v>128</v>
      </c>
      <c r="F47" s="97">
        <f t="shared" si="1"/>
        <v>51</v>
      </c>
      <c r="G47" s="97">
        <f t="shared" si="1"/>
        <v>32</v>
      </c>
      <c r="H47" s="97">
        <f t="shared" si="1"/>
        <v>30</v>
      </c>
      <c r="I47" s="97">
        <f t="shared" si="1"/>
        <v>8</v>
      </c>
      <c r="J47" s="97">
        <f t="shared" si="1"/>
        <v>4</v>
      </c>
      <c r="K47" s="97">
        <f t="shared" si="1"/>
        <v>2</v>
      </c>
      <c r="L47" s="23">
        <f>L48+L49</f>
        <v>1</v>
      </c>
      <c r="M47" s="97">
        <f t="shared" si="1"/>
        <v>816</v>
      </c>
      <c r="N47" s="97">
        <f t="shared" si="1"/>
        <v>243.54150000000001</v>
      </c>
      <c r="O47" s="97">
        <f t="shared" si="1"/>
        <v>29.6785</v>
      </c>
    </row>
    <row r="48" spans="2:15" x14ac:dyDescent="0.2">
      <c r="C48" s="78" t="s">
        <v>484</v>
      </c>
      <c r="E48" s="92">
        <f>SUM(F48:L48)</f>
        <v>29</v>
      </c>
      <c r="F48" s="93">
        <v>14</v>
      </c>
      <c r="G48" s="93">
        <v>10</v>
      </c>
      <c r="H48" s="93">
        <v>4</v>
      </c>
      <c r="I48" s="96" t="s">
        <v>485</v>
      </c>
      <c r="J48" s="93">
        <v>1</v>
      </c>
      <c r="K48" s="96" t="s">
        <v>482</v>
      </c>
      <c r="L48" s="96" t="s">
        <v>482</v>
      </c>
      <c r="M48" s="93">
        <v>104</v>
      </c>
      <c r="N48" s="93">
        <v>88.020700000000005</v>
      </c>
      <c r="O48" s="93">
        <v>4.4646999999999997</v>
      </c>
    </row>
    <row r="49" spans="1:15" x14ac:dyDescent="0.2">
      <c r="C49" s="78" t="s">
        <v>486</v>
      </c>
      <c r="E49" s="92">
        <f>SUM(F49:L49)</f>
        <v>99</v>
      </c>
      <c r="F49" s="93">
        <v>37</v>
      </c>
      <c r="G49" s="93">
        <v>22</v>
      </c>
      <c r="H49" s="93">
        <v>26</v>
      </c>
      <c r="I49" s="93">
        <v>8</v>
      </c>
      <c r="J49" s="93">
        <v>3</v>
      </c>
      <c r="K49" s="93">
        <v>2</v>
      </c>
      <c r="L49" s="96">
        <v>1</v>
      </c>
      <c r="M49" s="93">
        <v>712</v>
      </c>
      <c r="N49" s="93">
        <v>155.52080000000001</v>
      </c>
      <c r="O49" s="93">
        <v>25.213799999999999</v>
      </c>
    </row>
    <row r="50" spans="1:15" x14ac:dyDescent="0.2">
      <c r="E50" s="83"/>
    </row>
    <row r="51" spans="1:15" x14ac:dyDescent="0.2">
      <c r="B51" s="78" t="s">
        <v>487</v>
      </c>
      <c r="E51" s="92">
        <f t="shared" ref="E51:O51" si="2">E52+E53</f>
        <v>942</v>
      </c>
      <c r="F51" s="97">
        <f t="shared" si="2"/>
        <v>234</v>
      </c>
      <c r="G51" s="97">
        <f t="shared" si="2"/>
        <v>250</v>
      </c>
      <c r="H51" s="97">
        <f t="shared" si="2"/>
        <v>265</v>
      </c>
      <c r="I51" s="97">
        <f t="shared" si="2"/>
        <v>118</v>
      </c>
      <c r="J51" s="97">
        <f t="shared" si="2"/>
        <v>38</v>
      </c>
      <c r="K51" s="97">
        <f t="shared" si="2"/>
        <v>35</v>
      </c>
      <c r="L51" s="97">
        <f t="shared" si="2"/>
        <v>2</v>
      </c>
      <c r="M51" s="97">
        <f t="shared" si="2"/>
        <v>7095</v>
      </c>
      <c r="N51" s="97">
        <f t="shared" si="2"/>
        <v>3166.6746999999996</v>
      </c>
      <c r="O51" s="97">
        <f t="shared" si="2"/>
        <v>92.807699999999997</v>
      </c>
    </row>
    <row r="52" spans="1:15" x14ac:dyDescent="0.2">
      <c r="C52" s="78" t="s">
        <v>488</v>
      </c>
      <c r="E52" s="92">
        <f>SUM(F52:L52)</f>
        <v>477</v>
      </c>
      <c r="F52" s="93">
        <v>106</v>
      </c>
      <c r="G52" s="93">
        <v>119</v>
      </c>
      <c r="H52" s="93">
        <v>150</v>
      </c>
      <c r="I52" s="93">
        <v>60</v>
      </c>
      <c r="J52" s="93">
        <v>24</v>
      </c>
      <c r="K52" s="93">
        <v>17</v>
      </c>
      <c r="L52" s="96">
        <v>1</v>
      </c>
      <c r="M52" s="93">
        <v>3775</v>
      </c>
      <c r="N52" s="93">
        <v>1749.0465999999999</v>
      </c>
      <c r="O52" s="93">
        <v>41.010899999999999</v>
      </c>
    </row>
    <row r="53" spans="1:15" x14ac:dyDescent="0.2">
      <c r="C53" s="78" t="s">
        <v>489</v>
      </c>
      <c r="E53" s="92">
        <f>SUM(F53:L53)</f>
        <v>465</v>
      </c>
      <c r="F53" s="93">
        <v>128</v>
      </c>
      <c r="G53" s="93">
        <v>131</v>
      </c>
      <c r="H53" s="93">
        <v>115</v>
      </c>
      <c r="I53" s="93">
        <v>58</v>
      </c>
      <c r="J53" s="93">
        <v>14</v>
      </c>
      <c r="K53" s="93">
        <v>18</v>
      </c>
      <c r="L53" s="93">
        <v>1</v>
      </c>
      <c r="M53" s="93">
        <v>3320</v>
      </c>
      <c r="N53" s="93">
        <v>1417.6280999999999</v>
      </c>
      <c r="O53" s="93">
        <v>51.796799999999998</v>
      </c>
    </row>
    <row r="54" spans="1:15" x14ac:dyDescent="0.2">
      <c r="E54" s="83"/>
    </row>
    <row r="55" spans="1:15" x14ac:dyDescent="0.2">
      <c r="B55" s="78" t="s">
        <v>490</v>
      </c>
      <c r="E55" s="92">
        <f t="shared" ref="E55:O55" si="3">E56+E57+E58+E59</f>
        <v>625</v>
      </c>
      <c r="F55" s="97">
        <f t="shared" si="3"/>
        <v>123</v>
      </c>
      <c r="G55" s="97">
        <f t="shared" si="3"/>
        <v>171</v>
      </c>
      <c r="H55" s="97">
        <f t="shared" si="3"/>
        <v>200</v>
      </c>
      <c r="I55" s="97">
        <f t="shared" si="3"/>
        <v>106</v>
      </c>
      <c r="J55" s="97">
        <f t="shared" si="3"/>
        <v>15</v>
      </c>
      <c r="K55" s="97">
        <f t="shared" si="3"/>
        <v>9</v>
      </c>
      <c r="L55" s="23">
        <v>1</v>
      </c>
      <c r="M55" s="97">
        <f t="shared" si="3"/>
        <v>4370</v>
      </c>
      <c r="N55" s="97">
        <f t="shared" si="3"/>
        <v>2457.9308999999998</v>
      </c>
      <c r="O55" s="97">
        <f t="shared" si="3"/>
        <v>137.60500000000002</v>
      </c>
    </row>
    <row r="56" spans="1:15" x14ac:dyDescent="0.2">
      <c r="C56" s="78" t="s">
        <v>491</v>
      </c>
      <c r="E56" s="92">
        <f>SUM(F56:L56)</f>
        <v>378</v>
      </c>
      <c r="F56" s="93">
        <v>77</v>
      </c>
      <c r="G56" s="93">
        <v>103</v>
      </c>
      <c r="H56" s="93">
        <v>114</v>
      </c>
      <c r="I56" s="93">
        <v>69</v>
      </c>
      <c r="J56" s="93">
        <v>7</v>
      </c>
      <c r="K56" s="93">
        <v>7</v>
      </c>
      <c r="L56" s="96">
        <v>1</v>
      </c>
      <c r="M56" s="93">
        <v>2716</v>
      </c>
      <c r="N56" s="93">
        <v>1506.4490000000001</v>
      </c>
      <c r="O56" s="93">
        <v>78.299099999999996</v>
      </c>
    </row>
    <row r="57" spans="1:15" x14ac:dyDescent="0.2">
      <c r="C57" s="78" t="s">
        <v>492</v>
      </c>
      <c r="E57" s="92">
        <f>SUM(F57:L57)</f>
        <v>96</v>
      </c>
      <c r="F57" s="93">
        <v>18</v>
      </c>
      <c r="G57" s="93">
        <v>29</v>
      </c>
      <c r="H57" s="93">
        <v>36</v>
      </c>
      <c r="I57" s="93">
        <v>12</v>
      </c>
      <c r="J57" s="93">
        <v>1</v>
      </c>
      <c r="K57" s="96" t="s">
        <v>482</v>
      </c>
      <c r="L57" s="96" t="s">
        <v>482</v>
      </c>
      <c r="M57" s="93">
        <v>569</v>
      </c>
      <c r="N57" s="93">
        <v>453.23070000000001</v>
      </c>
      <c r="O57" s="93">
        <v>38.515099999999997</v>
      </c>
    </row>
    <row r="58" spans="1:15" x14ac:dyDescent="0.2">
      <c r="C58" s="78" t="s">
        <v>493</v>
      </c>
      <c r="E58" s="92">
        <f>SUM(F58:L58)</f>
        <v>107</v>
      </c>
      <c r="F58" s="93">
        <v>12</v>
      </c>
      <c r="G58" s="93">
        <v>28</v>
      </c>
      <c r="H58" s="93">
        <v>41</v>
      </c>
      <c r="I58" s="93">
        <v>18</v>
      </c>
      <c r="J58" s="93">
        <v>6</v>
      </c>
      <c r="K58" s="93">
        <v>2</v>
      </c>
      <c r="L58" s="96" t="s">
        <v>482</v>
      </c>
      <c r="M58" s="93">
        <v>856</v>
      </c>
      <c r="N58" s="93">
        <v>473.25670000000002</v>
      </c>
      <c r="O58" s="93">
        <v>19.5901</v>
      </c>
    </row>
    <row r="59" spans="1:15" x14ac:dyDescent="0.2">
      <c r="C59" s="78" t="s">
        <v>494</v>
      </c>
      <c r="E59" s="92">
        <f>SUM(F59:L59)</f>
        <v>44</v>
      </c>
      <c r="F59" s="93">
        <v>16</v>
      </c>
      <c r="G59" s="93">
        <v>11</v>
      </c>
      <c r="H59" s="93">
        <v>9</v>
      </c>
      <c r="I59" s="93">
        <v>7</v>
      </c>
      <c r="J59" s="93">
        <v>1</v>
      </c>
      <c r="K59" s="96" t="s">
        <v>482</v>
      </c>
      <c r="L59" s="96" t="s">
        <v>482</v>
      </c>
      <c r="M59" s="93">
        <v>229</v>
      </c>
      <c r="N59" s="93">
        <v>24.994499999999999</v>
      </c>
      <c r="O59" s="93">
        <v>1.2007000000000001</v>
      </c>
    </row>
    <row r="60" spans="1:15" x14ac:dyDescent="0.2">
      <c r="E60" s="83"/>
    </row>
    <row r="61" spans="1:15" x14ac:dyDescent="0.2">
      <c r="A61" s="5"/>
      <c r="B61" s="78" t="s">
        <v>495</v>
      </c>
      <c r="E61" s="92">
        <f t="shared" ref="E61:O61" si="4">SUM(E62:E65)</f>
        <v>483</v>
      </c>
      <c r="F61" s="97">
        <f t="shared" si="4"/>
        <v>86</v>
      </c>
      <c r="G61" s="97">
        <f t="shared" si="4"/>
        <v>126</v>
      </c>
      <c r="H61" s="97">
        <f t="shared" si="4"/>
        <v>164</v>
      </c>
      <c r="I61" s="97">
        <f t="shared" si="4"/>
        <v>75</v>
      </c>
      <c r="J61" s="97">
        <f t="shared" si="4"/>
        <v>14</v>
      </c>
      <c r="K61" s="97">
        <f t="shared" si="4"/>
        <v>18</v>
      </c>
      <c r="L61" s="96" t="s">
        <v>482</v>
      </c>
      <c r="M61" s="97">
        <f t="shared" si="4"/>
        <v>3871</v>
      </c>
      <c r="N61" s="97">
        <f t="shared" si="4"/>
        <v>1949.3440999999998</v>
      </c>
      <c r="O61" s="97">
        <f t="shared" si="4"/>
        <v>105.46740000000001</v>
      </c>
    </row>
    <row r="62" spans="1:15" x14ac:dyDescent="0.2">
      <c r="A62" s="5"/>
      <c r="C62" s="78" t="s">
        <v>496</v>
      </c>
      <c r="E62" s="92">
        <f>SUM(F62:L62)</f>
        <v>177</v>
      </c>
      <c r="F62" s="93">
        <v>37</v>
      </c>
      <c r="G62" s="93">
        <v>46</v>
      </c>
      <c r="H62" s="93">
        <v>53</v>
      </c>
      <c r="I62" s="93">
        <v>30</v>
      </c>
      <c r="J62" s="93">
        <v>5</v>
      </c>
      <c r="K62" s="93">
        <v>6</v>
      </c>
      <c r="L62" s="96" t="s">
        <v>482</v>
      </c>
      <c r="M62" s="93">
        <v>1363</v>
      </c>
      <c r="N62" s="93">
        <v>438.14569999999998</v>
      </c>
      <c r="O62" s="93">
        <v>38.365000000000002</v>
      </c>
    </row>
    <row r="63" spans="1:15" x14ac:dyDescent="0.2">
      <c r="A63" s="5"/>
      <c r="C63" s="78" t="s">
        <v>497</v>
      </c>
      <c r="E63" s="92">
        <f>SUM(F63:L63)</f>
        <v>127</v>
      </c>
      <c r="F63" s="93">
        <v>20</v>
      </c>
      <c r="G63" s="93">
        <v>35</v>
      </c>
      <c r="H63" s="93">
        <v>46</v>
      </c>
      <c r="I63" s="93">
        <v>18</v>
      </c>
      <c r="J63" s="93">
        <v>4</v>
      </c>
      <c r="K63" s="93">
        <v>4</v>
      </c>
      <c r="L63" s="96" t="s">
        <v>482</v>
      </c>
      <c r="M63" s="93">
        <v>992</v>
      </c>
      <c r="N63" s="93">
        <v>348.50400000000002</v>
      </c>
      <c r="O63" s="93">
        <v>25.167300000000001</v>
      </c>
    </row>
    <row r="64" spans="1:15" x14ac:dyDescent="0.2">
      <c r="A64" s="5"/>
      <c r="C64" s="78" t="s">
        <v>498</v>
      </c>
      <c r="E64" s="92">
        <f>SUM(F64:L64)</f>
        <v>126</v>
      </c>
      <c r="F64" s="93">
        <v>20</v>
      </c>
      <c r="G64" s="93">
        <v>28</v>
      </c>
      <c r="H64" s="93">
        <v>50</v>
      </c>
      <c r="I64" s="93">
        <v>19</v>
      </c>
      <c r="J64" s="93">
        <v>5</v>
      </c>
      <c r="K64" s="93">
        <v>4</v>
      </c>
      <c r="L64" s="96" t="s">
        <v>482</v>
      </c>
      <c r="M64" s="93">
        <v>1070</v>
      </c>
      <c r="N64" s="93">
        <v>916.57010000000002</v>
      </c>
      <c r="O64" s="93">
        <v>28.1157</v>
      </c>
    </row>
    <row r="65" spans="1:15" x14ac:dyDescent="0.2">
      <c r="A65" s="5"/>
      <c r="C65" s="78" t="s">
        <v>499</v>
      </c>
      <c r="E65" s="92">
        <f>SUM(F65:L65)</f>
        <v>53</v>
      </c>
      <c r="F65" s="93">
        <v>9</v>
      </c>
      <c r="G65" s="93">
        <v>17</v>
      </c>
      <c r="H65" s="93">
        <v>15</v>
      </c>
      <c r="I65" s="93">
        <v>8</v>
      </c>
      <c r="J65" s="96" t="s">
        <v>482</v>
      </c>
      <c r="K65" s="93">
        <v>4</v>
      </c>
      <c r="L65" s="96" t="s">
        <v>482</v>
      </c>
      <c r="M65" s="93">
        <v>446</v>
      </c>
      <c r="N65" s="93">
        <v>246.12430000000001</v>
      </c>
      <c r="O65" s="93">
        <v>13.8194</v>
      </c>
    </row>
    <row r="66" spans="1:15" x14ac:dyDescent="0.2">
      <c r="E66" s="83"/>
    </row>
    <row r="67" spans="1:15" x14ac:dyDescent="0.2">
      <c r="A67" s="5"/>
      <c r="B67" s="78" t="s">
        <v>500</v>
      </c>
      <c r="C67" s="5"/>
      <c r="E67" s="92">
        <f t="shared" ref="E67:O67" si="5">SUM(E68:E70)</f>
        <v>676</v>
      </c>
      <c r="F67" s="97">
        <f t="shared" si="5"/>
        <v>198</v>
      </c>
      <c r="G67" s="97">
        <f t="shared" si="5"/>
        <v>189</v>
      </c>
      <c r="H67" s="97">
        <f t="shared" si="5"/>
        <v>157</v>
      </c>
      <c r="I67" s="97">
        <f t="shared" si="5"/>
        <v>93</v>
      </c>
      <c r="J67" s="97">
        <f t="shared" si="5"/>
        <v>19</v>
      </c>
      <c r="K67" s="97">
        <f t="shared" si="5"/>
        <v>19</v>
      </c>
      <c r="L67" s="97">
        <f t="shared" si="5"/>
        <v>1</v>
      </c>
      <c r="M67" s="97">
        <f t="shared" si="5"/>
        <v>4729</v>
      </c>
      <c r="N67" s="97">
        <f t="shared" si="5"/>
        <v>2008.7524000000001</v>
      </c>
      <c r="O67" s="97">
        <f t="shared" si="5"/>
        <v>184.74439999999998</v>
      </c>
    </row>
    <row r="68" spans="1:15" x14ac:dyDescent="0.2">
      <c r="C68" s="78" t="s">
        <v>501</v>
      </c>
      <c r="E68" s="92">
        <f>SUM(F68:L68)</f>
        <v>228</v>
      </c>
      <c r="F68" s="93">
        <v>63</v>
      </c>
      <c r="G68" s="93">
        <v>77</v>
      </c>
      <c r="H68" s="93">
        <v>52</v>
      </c>
      <c r="I68" s="93">
        <v>22</v>
      </c>
      <c r="J68" s="93">
        <v>6</v>
      </c>
      <c r="K68" s="93">
        <v>8</v>
      </c>
      <c r="L68" s="96" t="s">
        <v>482</v>
      </c>
      <c r="M68" s="93">
        <v>1532</v>
      </c>
      <c r="N68" s="93">
        <v>616.85419999999999</v>
      </c>
      <c r="O68" s="93">
        <v>79.325999999999993</v>
      </c>
    </row>
    <row r="69" spans="1:15" x14ac:dyDescent="0.2">
      <c r="C69" s="78" t="s">
        <v>502</v>
      </c>
      <c r="E69" s="92">
        <f>SUM(F69:L69)</f>
        <v>158</v>
      </c>
      <c r="F69" s="93">
        <v>55</v>
      </c>
      <c r="G69" s="93">
        <v>31</v>
      </c>
      <c r="H69" s="93">
        <v>27</v>
      </c>
      <c r="I69" s="93">
        <v>33</v>
      </c>
      <c r="J69" s="93">
        <v>4</v>
      </c>
      <c r="K69" s="93">
        <v>7</v>
      </c>
      <c r="L69" s="93">
        <v>1</v>
      </c>
      <c r="M69" s="93">
        <v>1420</v>
      </c>
      <c r="N69" s="93">
        <v>858.15980000000002</v>
      </c>
      <c r="O69" s="93">
        <v>40.940600000000003</v>
      </c>
    </row>
    <row r="70" spans="1:15" x14ac:dyDescent="0.2">
      <c r="C70" s="78" t="s">
        <v>503</v>
      </c>
      <c r="E70" s="92">
        <f>SUM(F70:L70)</f>
        <v>290</v>
      </c>
      <c r="F70" s="93">
        <v>80</v>
      </c>
      <c r="G70" s="93">
        <v>81</v>
      </c>
      <c r="H70" s="93">
        <v>78</v>
      </c>
      <c r="I70" s="93">
        <v>38</v>
      </c>
      <c r="J70" s="93">
        <v>9</v>
      </c>
      <c r="K70" s="93">
        <v>4</v>
      </c>
      <c r="L70" s="96" t="s">
        <v>482</v>
      </c>
      <c r="M70" s="93">
        <v>1777</v>
      </c>
      <c r="N70" s="93">
        <v>533.73839999999996</v>
      </c>
      <c r="O70" s="93">
        <v>64.477800000000002</v>
      </c>
    </row>
    <row r="71" spans="1:15" ht="18" thickBot="1" x14ac:dyDescent="0.25">
      <c r="A71" s="5"/>
      <c r="B71" s="25"/>
      <c r="C71" s="81"/>
      <c r="D71" s="81"/>
      <c r="E71" s="98"/>
      <c r="F71" s="25"/>
      <c r="G71" s="25"/>
      <c r="H71" s="25"/>
      <c r="I71" s="25"/>
      <c r="J71" s="25"/>
      <c r="K71" s="25"/>
      <c r="L71" s="25"/>
      <c r="M71" s="25"/>
      <c r="N71" s="25"/>
      <c r="O71" s="25"/>
    </row>
    <row r="72" spans="1:15" x14ac:dyDescent="0.2">
      <c r="A72" s="5"/>
      <c r="B72" s="5"/>
      <c r="E72" s="78" t="s">
        <v>64</v>
      </c>
      <c r="F72" s="5"/>
      <c r="G72" s="5"/>
      <c r="H72" s="5"/>
      <c r="I72" s="5"/>
      <c r="J72" s="5"/>
      <c r="K72" s="5"/>
      <c r="L72" s="5"/>
      <c r="M72" s="5"/>
      <c r="N72" s="5"/>
      <c r="O72" s="5"/>
    </row>
    <row r="73" spans="1:15" x14ac:dyDescent="0.2">
      <c r="A73" s="78"/>
      <c r="B73" s="5"/>
      <c r="E73" s="5"/>
      <c r="F73" s="5"/>
      <c r="G73" s="5"/>
      <c r="H73" s="5"/>
      <c r="I73" s="5"/>
      <c r="J73" s="5"/>
      <c r="K73" s="5"/>
      <c r="L73" s="5"/>
      <c r="M73" s="5"/>
      <c r="N73" s="5"/>
      <c r="O73" s="5"/>
    </row>
    <row r="74" spans="1:15" x14ac:dyDescent="0.2">
      <c r="B74" s="78"/>
    </row>
  </sheetData>
  <phoneticPr fontId="2"/>
  <pageMargins left="0.28000000000000003" right="0.46" top="0.52" bottom="0.42" header="0.51200000000000001" footer="0.51200000000000001"/>
  <pageSetup paperSize="12"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68"/>
  <sheetViews>
    <sheetView showGridLines="0" zoomScale="75" workbookViewId="0">
      <selection activeCell="L25" sqref="L25"/>
    </sheetView>
  </sheetViews>
  <sheetFormatPr defaultColWidth="8.375" defaultRowHeight="17.25" x14ac:dyDescent="0.2"/>
  <cols>
    <col min="1" max="1" width="13.375" style="2" customWidth="1"/>
    <col min="2" max="2" width="4.625" style="2" customWidth="1"/>
    <col min="3" max="3" width="9.625" style="2" customWidth="1"/>
    <col min="4" max="5" width="12.125" style="2" customWidth="1"/>
    <col min="6" max="7" width="10.875" style="2" customWidth="1"/>
    <col min="8" max="9" width="8.375" style="2"/>
    <col min="10" max="10" width="7.125" style="2" customWidth="1"/>
    <col min="11" max="11" width="13.375" style="2" customWidth="1"/>
    <col min="12" max="12" width="12.125" style="2" customWidth="1"/>
    <col min="13" max="13" width="10.875" style="2" customWidth="1"/>
    <col min="14" max="14" width="14.625" style="2" customWidth="1"/>
    <col min="15" max="256" width="8.375" style="2"/>
    <col min="257" max="257" width="13.375" style="2" customWidth="1"/>
    <col min="258" max="258" width="4.625" style="2" customWidth="1"/>
    <col min="259" max="259" width="9.625" style="2" customWidth="1"/>
    <col min="260" max="261" width="12.125" style="2" customWidth="1"/>
    <col min="262" max="263" width="10.875" style="2" customWidth="1"/>
    <col min="264" max="265" width="8.375" style="2"/>
    <col min="266" max="266" width="7.125" style="2" customWidth="1"/>
    <col min="267" max="267" width="13.375" style="2" customWidth="1"/>
    <col min="268" max="268" width="12.125" style="2" customWidth="1"/>
    <col min="269" max="269" width="10.875" style="2" customWidth="1"/>
    <col min="270" max="270" width="14.625" style="2" customWidth="1"/>
    <col min="271" max="512" width="8.375" style="2"/>
    <col min="513" max="513" width="13.375" style="2" customWidth="1"/>
    <col min="514" max="514" width="4.625" style="2" customWidth="1"/>
    <col min="515" max="515" width="9.625" style="2" customWidth="1"/>
    <col min="516" max="517" width="12.125" style="2" customWidth="1"/>
    <col min="518" max="519" width="10.875" style="2" customWidth="1"/>
    <col min="520" max="521" width="8.375" style="2"/>
    <col min="522" max="522" width="7.125" style="2" customWidth="1"/>
    <col min="523" max="523" width="13.375" style="2" customWidth="1"/>
    <col min="524" max="524" width="12.125" style="2" customWidth="1"/>
    <col min="525" max="525" width="10.875" style="2" customWidth="1"/>
    <col min="526" max="526" width="14.625" style="2" customWidth="1"/>
    <col min="527" max="768" width="8.375" style="2"/>
    <col min="769" max="769" width="13.375" style="2" customWidth="1"/>
    <col min="770" max="770" width="4.625" style="2" customWidth="1"/>
    <col min="771" max="771" width="9.625" style="2" customWidth="1"/>
    <col min="772" max="773" width="12.125" style="2" customWidth="1"/>
    <col min="774" max="775" width="10.875" style="2" customWidth="1"/>
    <col min="776" max="777" width="8.375" style="2"/>
    <col min="778" max="778" width="7.125" style="2" customWidth="1"/>
    <col min="779" max="779" width="13.375" style="2" customWidth="1"/>
    <col min="780" max="780" width="12.125" style="2" customWidth="1"/>
    <col min="781" max="781" width="10.875" style="2" customWidth="1"/>
    <col min="782" max="782" width="14.625" style="2" customWidth="1"/>
    <col min="783" max="1024" width="8.375" style="2"/>
    <col min="1025" max="1025" width="13.375" style="2" customWidth="1"/>
    <col min="1026" max="1026" width="4.625" style="2" customWidth="1"/>
    <col min="1027" max="1027" width="9.625" style="2" customWidth="1"/>
    <col min="1028" max="1029" width="12.125" style="2" customWidth="1"/>
    <col min="1030" max="1031" width="10.875" style="2" customWidth="1"/>
    <col min="1032" max="1033" width="8.375" style="2"/>
    <col min="1034" max="1034" width="7.125" style="2" customWidth="1"/>
    <col min="1035" max="1035" width="13.375" style="2" customWidth="1"/>
    <col min="1036" max="1036" width="12.125" style="2" customWidth="1"/>
    <col min="1037" max="1037" width="10.875" style="2" customWidth="1"/>
    <col min="1038" max="1038" width="14.625" style="2" customWidth="1"/>
    <col min="1039" max="1280" width="8.375" style="2"/>
    <col min="1281" max="1281" width="13.375" style="2" customWidth="1"/>
    <col min="1282" max="1282" width="4.625" style="2" customWidth="1"/>
    <col min="1283" max="1283" width="9.625" style="2" customWidth="1"/>
    <col min="1284" max="1285" width="12.125" style="2" customWidth="1"/>
    <col min="1286" max="1287" width="10.875" style="2" customWidth="1"/>
    <col min="1288" max="1289" width="8.375" style="2"/>
    <col min="1290" max="1290" width="7.125" style="2" customWidth="1"/>
    <col min="1291" max="1291" width="13.375" style="2" customWidth="1"/>
    <col min="1292" max="1292" width="12.125" style="2" customWidth="1"/>
    <col min="1293" max="1293" width="10.875" style="2" customWidth="1"/>
    <col min="1294" max="1294" width="14.625" style="2" customWidth="1"/>
    <col min="1295" max="1536" width="8.375" style="2"/>
    <col min="1537" max="1537" width="13.375" style="2" customWidth="1"/>
    <col min="1538" max="1538" width="4.625" style="2" customWidth="1"/>
    <col min="1539" max="1539" width="9.625" style="2" customWidth="1"/>
    <col min="1540" max="1541" width="12.125" style="2" customWidth="1"/>
    <col min="1542" max="1543" width="10.875" style="2" customWidth="1"/>
    <col min="1544" max="1545" width="8.375" style="2"/>
    <col min="1546" max="1546" width="7.125" style="2" customWidth="1"/>
    <col min="1547" max="1547" width="13.375" style="2" customWidth="1"/>
    <col min="1548" max="1548" width="12.125" style="2" customWidth="1"/>
    <col min="1549" max="1549" width="10.875" style="2" customWidth="1"/>
    <col min="1550" max="1550" width="14.625" style="2" customWidth="1"/>
    <col min="1551" max="1792" width="8.375" style="2"/>
    <col min="1793" max="1793" width="13.375" style="2" customWidth="1"/>
    <col min="1794" max="1794" width="4.625" style="2" customWidth="1"/>
    <col min="1795" max="1795" width="9.625" style="2" customWidth="1"/>
    <col min="1796" max="1797" width="12.125" style="2" customWidth="1"/>
    <col min="1798" max="1799" width="10.875" style="2" customWidth="1"/>
    <col min="1800" max="1801" width="8.375" style="2"/>
    <col min="1802" max="1802" width="7.125" style="2" customWidth="1"/>
    <col min="1803" max="1803" width="13.375" style="2" customWidth="1"/>
    <col min="1804" max="1804" width="12.125" style="2" customWidth="1"/>
    <col min="1805" max="1805" width="10.875" style="2" customWidth="1"/>
    <col min="1806" max="1806" width="14.625" style="2" customWidth="1"/>
    <col min="1807" max="2048" width="8.375" style="2"/>
    <col min="2049" max="2049" width="13.375" style="2" customWidth="1"/>
    <col min="2050" max="2050" width="4.625" style="2" customWidth="1"/>
    <col min="2051" max="2051" width="9.625" style="2" customWidth="1"/>
    <col min="2052" max="2053" width="12.125" style="2" customWidth="1"/>
    <col min="2054" max="2055" width="10.875" style="2" customWidth="1"/>
    <col min="2056" max="2057" width="8.375" style="2"/>
    <col min="2058" max="2058" width="7.125" style="2" customWidth="1"/>
    <col min="2059" max="2059" width="13.375" style="2" customWidth="1"/>
    <col min="2060" max="2060" width="12.125" style="2" customWidth="1"/>
    <col min="2061" max="2061" width="10.875" style="2" customWidth="1"/>
    <col min="2062" max="2062" width="14.625" style="2" customWidth="1"/>
    <col min="2063" max="2304" width="8.375" style="2"/>
    <col min="2305" max="2305" width="13.375" style="2" customWidth="1"/>
    <col min="2306" max="2306" width="4.625" style="2" customWidth="1"/>
    <col min="2307" max="2307" width="9.625" style="2" customWidth="1"/>
    <col min="2308" max="2309" width="12.125" style="2" customWidth="1"/>
    <col min="2310" max="2311" width="10.875" style="2" customWidth="1"/>
    <col min="2312" max="2313" width="8.375" style="2"/>
    <col min="2314" max="2314" width="7.125" style="2" customWidth="1"/>
    <col min="2315" max="2315" width="13.375" style="2" customWidth="1"/>
    <col min="2316" max="2316" width="12.125" style="2" customWidth="1"/>
    <col min="2317" max="2317" width="10.875" style="2" customWidth="1"/>
    <col min="2318" max="2318" width="14.625" style="2" customWidth="1"/>
    <col min="2319" max="2560" width="8.375" style="2"/>
    <col min="2561" max="2561" width="13.375" style="2" customWidth="1"/>
    <col min="2562" max="2562" width="4.625" style="2" customWidth="1"/>
    <col min="2563" max="2563" width="9.625" style="2" customWidth="1"/>
    <col min="2564" max="2565" width="12.125" style="2" customWidth="1"/>
    <col min="2566" max="2567" width="10.875" style="2" customWidth="1"/>
    <col min="2568" max="2569" width="8.375" style="2"/>
    <col min="2570" max="2570" width="7.125" style="2" customWidth="1"/>
    <col min="2571" max="2571" width="13.375" style="2" customWidth="1"/>
    <col min="2572" max="2572" width="12.125" style="2" customWidth="1"/>
    <col min="2573" max="2573" width="10.875" style="2" customWidth="1"/>
    <col min="2574" max="2574" width="14.625" style="2" customWidth="1"/>
    <col min="2575" max="2816" width="8.375" style="2"/>
    <col min="2817" max="2817" width="13.375" style="2" customWidth="1"/>
    <col min="2818" max="2818" width="4.625" style="2" customWidth="1"/>
    <col min="2819" max="2819" width="9.625" style="2" customWidth="1"/>
    <col min="2820" max="2821" width="12.125" style="2" customWidth="1"/>
    <col min="2822" max="2823" width="10.875" style="2" customWidth="1"/>
    <col min="2824" max="2825" width="8.375" style="2"/>
    <col min="2826" max="2826" width="7.125" style="2" customWidth="1"/>
    <col min="2827" max="2827" width="13.375" style="2" customWidth="1"/>
    <col min="2828" max="2828" width="12.125" style="2" customWidth="1"/>
    <col min="2829" max="2829" width="10.875" style="2" customWidth="1"/>
    <col min="2830" max="2830" width="14.625" style="2" customWidth="1"/>
    <col min="2831" max="3072" width="8.375" style="2"/>
    <col min="3073" max="3073" width="13.375" style="2" customWidth="1"/>
    <col min="3074" max="3074" width="4.625" style="2" customWidth="1"/>
    <col min="3075" max="3075" width="9.625" style="2" customWidth="1"/>
    <col min="3076" max="3077" width="12.125" style="2" customWidth="1"/>
    <col min="3078" max="3079" width="10.875" style="2" customWidth="1"/>
    <col min="3080" max="3081" width="8.375" style="2"/>
    <col min="3082" max="3082" width="7.125" style="2" customWidth="1"/>
    <col min="3083" max="3083" width="13.375" style="2" customWidth="1"/>
    <col min="3084" max="3084" width="12.125" style="2" customWidth="1"/>
    <col min="3085" max="3085" width="10.875" style="2" customWidth="1"/>
    <col min="3086" max="3086" width="14.625" style="2" customWidth="1"/>
    <col min="3087" max="3328" width="8.375" style="2"/>
    <col min="3329" max="3329" width="13.375" style="2" customWidth="1"/>
    <col min="3330" max="3330" width="4.625" style="2" customWidth="1"/>
    <col min="3331" max="3331" width="9.625" style="2" customWidth="1"/>
    <col min="3332" max="3333" width="12.125" style="2" customWidth="1"/>
    <col min="3334" max="3335" width="10.875" style="2" customWidth="1"/>
    <col min="3336" max="3337" width="8.375" style="2"/>
    <col min="3338" max="3338" width="7.125" style="2" customWidth="1"/>
    <col min="3339" max="3339" width="13.375" style="2" customWidth="1"/>
    <col min="3340" max="3340" width="12.125" style="2" customWidth="1"/>
    <col min="3341" max="3341" width="10.875" style="2" customWidth="1"/>
    <col min="3342" max="3342" width="14.625" style="2" customWidth="1"/>
    <col min="3343" max="3584" width="8.375" style="2"/>
    <col min="3585" max="3585" width="13.375" style="2" customWidth="1"/>
    <col min="3586" max="3586" width="4.625" style="2" customWidth="1"/>
    <col min="3587" max="3587" width="9.625" style="2" customWidth="1"/>
    <col min="3588" max="3589" width="12.125" style="2" customWidth="1"/>
    <col min="3590" max="3591" width="10.875" style="2" customWidth="1"/>
    <col min="3592" max="3593" width="8.375" style="2"/>
    <col min="3594" max="3594" width="7.125" style="2" customWidth="1"/>
    <col min="3595" max="3595" width="13.375" style="2" customWidth="1"/>
    <col min="3596" max="3596" width="12.125" style="2" customWidth="1"/>
    <col min="3597" max="3597" width="10.875" style="2" customWidth="1"/>
    <col min="3598" max="3598" width="14.625" style="2" customWidth="1"/>
    <col min="3599" max="3840" width="8.375" style="2"/>
    <col min="3841" max="3841" width="13.375" style="2" customWidth="1"/>
    <col min="3842" max="3842" width="4.625" style="2" customWidth="1"/>
    <col min="3843" max="3843" width="9.625" style="2" customWidth="1"/>
    <col min="3844" max="3845" width="12.125" style="2" customWidth="1"/>
    <col min="3846" max="3847" width="10.875" style="2" customWidth="1"/>
    <col min="3848" max="3849" width="8.375" style="2"/>
    <col min="3850" max="3850" width="7.125" style="2" customWidth="1"/>
    <col min="3851" max="3851" width="13.375" style="2" customWidth="1"/>
    <col min="3852" max="3852" width="12.125" style="2" customWidth="1"/>
    <col min="3853" max="3853" width="10.875" style="2" customWidth="1"/>
    <col min="3854" max="3854" width="14.625" style="2" customWidth="1"/>
    <col min="3855" max="4096" width="8.375" style="2"/>
    <col min="4097" max="4097" width="13.375" style="2" customWidth="1"/>
    <col min="4098" max="4098" width="4.625" style="2" customWidth="1"/>
    <col min="4099" max="4099" width="9.625" style="2" customWidth="1"/>
    <col min="4100" max="4101" width="12.125" style="2" customWidth="1"/>
    <col min="4102" max="4103" width="10.875" style="2" customWidth="1"/>
    <col min="4104" max="4105" width="8.375" style="2"/>
    <col min="4106" max="4106" width="7.125" style="2" customWidth="1"/>
    <col min="4107" max="4107" width="13.375" style="2" customWidth="1"/>
    <col min="4108" max="4108" width="12.125" style="2" customWidth="1"/>
    <col min="4109" max="4109" width="10.875" style="2" customWidth="1"/>
    <col min="4110" max="4110" width="14.625" style="2" customWidth="1"/>
    <col min="4111" max="4352" width="8.375" style="2"/>
    <col min="4353" max="4353" width="13.375" style="2" customWidth="1"/>
    <col min="4354" max="4354" width="4.625" style="2" customWidth="1"/>
    <col min="4355" max="4355" width="9.625" style="2" customWidth="1"/>
    <col min="4356" max="4357" width="12.125" style="2" customWidth="1"/>
    <col min="4358" max="4359" width="10.875" style="2" customWidth="1"/>
    <col min="4360" max="4361" width="8.375" style="2"/>
    <col min="4362" max="4362" width="7.125" style="2" customWidth="1"/>
    <col min="4363" max="4363" width="13.375" style="2" customWidth="1"/>
    <col min="4364" max="4364" width="12.125" style="2" customWidth="1"/>
    <col min="4365" max="4365" width="10.875" style="2" customWidth="1"/>
    <col min="4366" max="4366" width="14.625" style="2" customWidth="1"/>
    <col min="4367" max="4608" width="8.375" style="2"/>
    <col min="4609" max="4609" width="13.375" style="2" customWidth="1"/>
    <col min="4610" max="4610" width="4.625" style="2" customWidth="1"/>
    <col min="4611" max="4611" width="9.625" style="2" customWidth="1"/>
    <col min="4612" max="4613" width="12.125" style="2" customWidth="1"/>
    <col min="4614" max="4615" width="10.875" style="2" customWidth="1"/>
    <col min="4616" max="4617" width="8.375" style="2"/>
    <col min="4618" max="4618" width="7.125" style="2" customWidth="1"/>
    <col min="4619" max="4619" width="13.375" style="2" customWidth="1"/>
    <col min="4620" max="4620" width="12.125" style="2" customWidth="1"/>
    <col min="4621" max="4621" width="10.875" style="2" customWidth="1"/>
    <col min="4622" max="4622" width="14.625" style="2" customWidth="1"/>
    <col min="4623" max="4864" width="8.375" style="2"/>
    <col min="4865" max="4865" width="13.375" style="2" customWidth="1"/>
    <col min="4866" max="4866" width="4.625" style="2" customWidth="1"/>
    <col min="4867" max="4867" width="9.625" style="2" customWidth="1"/>
    <col min="4868" max="4869" width="12.125" style="2" customWidth="1"/>
    <col min="4870" max="4871" width="10.875" style="2" customWidth="1"/>
    <col min="4872" max="4873" width="8.375" style="2"/>
    <col min="4874" max="4874" width="7.125" style="2" customWidth="1"/>
    <col min="4875" max="4875" width="13.375" style="2" customWidth="1"/>
    <col min="4876" max="4876" width="12.125" style="2" customWidth="1"/>
    <col min="4877" max="4877" width="10.875" style="2" customWidth="1"/>
    <col min="4878" max="4878" width="14.625" style="2" customWidth="1"/>
    <col min="4879" max="5120" width="8.375" style="2"/>
    <col min="5121" max="5121" width="13.375" style="2" customWidth="1"/>
    <col min="5122" max="5122" width="4.625" style="2" customWidth="1"/>
    <col min="5123" max="5123" width="9.625" style="2" customWidth="1"/>
    <col min="5124" max="5125" width="12.125" style="2" customWidth="1"/>
    <col min="5126" max="5127" width="10.875" style="2" customWidth="1"/>
    <col min="5128" max="5129" width="8.375" style="2"/>
    <col min="5130" max="5130" width="7.125" style="2" customWidth="1"/>
    <col min="5131" max="5131" width="13.375" style="2" customWidth="1"/>
    <col min="5132" max="5132" width="12.125" style="2" customWidth="1"/>
    <col min="5133" max="5133" width="10.875" style="2" customWidth="1"/>
    <col min="5134" max="5134" width="14.625" style="2" customWidth="1"/>
    <col min="5135" max="5376" width="8.375" style="2"/>
    <col min="5377" max="5377" width="13.375" style="2" customWidth="1"/>
    <col min="5378" max="5378" width="4.625" style="2" customWidth="1"/>
    <col min="5379" max="5379" width="9.625" style="2" customWidth="1"/>
    <col min="5380" max="5381" width="12.125" style="2" customWidth="1"/>
    <col min="5382" max="5383" width="10.875" style="2" customWidth="1"/>
    <col min="5384" max="5385" width="8.375" style="2"/>
    <col min="5386" max="5386" width="7.125" style="2" customWidth="1"/>
    <col min="5387" max="5387" width="13.375" style="2" customWidth="1"/>
    <col min="5388" max="5388" width="12.125" style="2" customWidth="1"/>
    <col min="5389" max="5389" width="10.875" style="2" customWidth="1"/>
    <col min="5390" max="5390" width="14.625" style="2" customWidth="1"/>
    <col min="5391" max="5632" width="8.375" style="2"/>
    <col min="5633" max="5633" width="13.375" style="2" customWidth="1"/>
    <col min="5634" max="5634" width="4.625" style="2" customWidth="1"/>
    <col min="5635" max="5635" width="9.625" style="2" customWidth="1"/>
    <col min="5636" max="5637" width="12.125" style="2" customWidth="1"/>
    <col min="5638" max="5639" width="10.875" style="2" customWidth="1"/>
    <col min="5640" max="5641" width="8.375" style="2"/>
    <col min="5642" max="5642" width="7.125" style="2" customWidth="1"/>
    <col min="5643" max="5643" width="13.375" style="2" customWidth="1"/>
    <col min="5644" max="5644" width="12.125" style="2" customWidth="1"/>
    <col min="5645" max="5645" width="10.875" style="2" customWidth="1"/>
    <col min="5646" max="5646" width="14.625" style="2" customWidth="1"/>
    <col min="5647" max="5888" width="8.375" style="2"/>
    <col min="5889" max="5889" width="13.375" style="2" customWidth="1"/>
    <col min="5890" max="5890" width="4.625" style="2" customWidth="1"/>
    <col min="5891" max="5891" width="9.625" style="2" customWidth="1"/>
    <col min="5892" max="5893" width="12.125" style="2" customWidth="1"/>
    <col min="5894" max="5895" width="10.875" style="2" customWidth="1"/>
    <col min="5896" max="5897" width="8.375" style="2"/>
    <col min="5898" max="5898" width="7.125" style="2" customWidth="1"/>
    <col min="5899" max="5899" width="13.375" style="2" customWidth="1"/>
    <col min="5900" max="5900" width="12.125" style="2" customWidth="1"/>
    <col min="5901" max="5901" width="10.875" style="2" customWidth="1"/>
    <col min="5902" max="5902" width="14.625" style="2" customWidth="1"/>
    <col min="5903" max="6144" width="8.375" style="2"/>
    <col min="6145" max="6145" width="13.375" style="2" customWidth="1"/>
    <col min="6146" max="6146" width="4.625" style="2" customWidth="1"/>
    <col min="6147" max="6147" width="9.625" style="2" customWidth="1"/>
    <col min="6148" max="6149" width="12.125" style="2" customWidth="1"/>
    <col min="6150" max="6151" width="10.875" style="2" customWidth="1"/>
    <col min="6152" max="6153" width="8.375" style="2"/>
    <col min="6154" max="6154" width="7.125" style="2" customWidth="1"/>
    <col min="6155" max="6155" width="13.375" style="2" customWidth="1"/>
    <col min="6156" max="6156" width="12.125" style="2" customWidth="1"/>
    <col min="6157" max="6157" width="10.875" style="2" customWidth="1"/>
    <col min="6158" max="6158" width="14.625" style="2" customWidth="1"/>
    <col min="6159" max="6400" width="8.375" style="2"/>
    <col min="6401" max="6401" width="13.375" style="2" customWidth="1"/>
    <col min="6402" max="6402" width="4.625" style="2" customWidth="1"/>
    <col min="6403" max="6403" width="9.625" style="2" customWidth="1"/>
    <col min="6404" max="6405" width="12.125" style="2" customWidth="1"/>
    <col min="6406" max="6407" width="10.875" style="2" customWidth="1"/>
    <col min="6408" max="6409" width="8.375" style="2"/>
    <col min="6410" max="6410" width="7.125" style="2" customWidth="1"/>
    <col min="6411" max="6411" width="13.375" style="2" customWidth="1"/>
    <col min="6412" max="6412" width="12.125" style="2" customWidth="1"/>
    <col min="6413" max="6413" width="10.875" style="2" customWidth="1"/>
    <col min="6414" max="6414" width="14.625" style="2" customWidth="1"/>
    <col min="6415" max="6656" width="8.375" style="2"/>
    <col min="6657" max="6657" width="13.375" style="2" customWidth="1"/>
    <col min="6658" max="6658" width="4.625" style="2" customWidth="1"/>
    <col min="6659" max="6659" width="9.625" style="2" customWidth="1"/>
    <col min="6660" max="6661" width="12.125" style="2" customWidth="1"/>
    <col min="6662" max="6663" width="10.875" style="2" customWidth="1"/>
    <col min="6664" max="6665" width="8.375" style="2"/>
    <col min="6666" max="6666" width="7.125" style="2" customWidth="1"/>
    <col min="6667" max="6667" width="13.375" style="2" customWidth="1"/>
    <col min="6668" max="6668" width="12.125" style="2" customWidth="1"/>
    <col min="6669" max="6669" width="10.875" style="2" customWidth="1"/>
    <col min="6670" max="6670" width="14.625" style="2" customWidth="1"/>
    <col min="6671" max="6912" width="8.375" style="2"/>
    <col min="6913" max="6913" width="13.375" style="2" customWidth="1"/>
    <col min="6914" max="6914" width="4.625" style="2" customWidth="1"/>
    <col min="6915" max="6915" width="9.625" style="2" customWidth="1"/>
    <col min="6916" max="6917" width="12.125" style="2" customWidth="1"/>
    <col min="6918" max="6919" width="10.875" style="2" customWidth="1"/>
    <col min="6920" max="6921" width="8.375" style="2"/>
    <col min="6922" max="6922" width="7.125" style="2" customWidth="1"/>
    <col min="6923" max="6923" width="13.375" style="2" customWidth="1"/>
    <col min="6924" max="6924" width="12.125" style="2" customWidth="1"/>
    <col min="6925" max="6925" width="10.875" style="2" customWidth="1"/>
    <col min="6926" max="6926" width="14.625" style="2" customWidth="1"/>
    <col min="6927" max="7168" width="8.375" style="2"/>
    <col min="7169" max="7169" width="13.375" style="2" customWidth="1"/>
    <col min="7170" max="7170" width="4.625" style="2" customWidth="1"/>
    <col min="7171" max="7171" width="9.625" style="2" customWidth="1"/>
    <col min="7172" max="7173" width="12.125" style="2" customWidth="1"/>
    <col min="7174" max="7175" width="10.875" style="2" customWidth="1"/>
    <col min="7176" max="7177" width="8.375" style="2"/>
    <col min="7178" max="7178" width="7.125" style="2" customWidth="1"/>
    <col min="7179" max="7179" width="13.375" style="2" customWidth="1"/>
    <col min="7180" max="7180" width="12.125" style="2" customWidth="1"/>
    <col min="7181" max="7181" width="10.875" style="2" customWidth="1"/>
    <col min="7182" max="7182" width="14.625" style="2" customWidth="1"/>
    <col min="7183" max="7424" width="8.375" style="2"/>
    <col min="7425" max="7425" width="13.375" style="2" customWidth="1"/>
    <col min="7426" max="7426" width="4.625" style="2" customWidth="1"/>
    <col min="7427" max="7427" width="9.625" style="2" customWidth="1"/>
    <col min="7428" max="7429" width="12.125" style="2" customWidth="1"/>
    <col min="7430" max="7431" width="10.875" style="2" customWidth="1"/>
    <col min="7432" max="7433" width="8.375" style="2"/>
    <col min="7434" max="7434" width="7.125" style="2" customWidth="1"/>
    <col min="7435" max="7435" width="13.375" style="2" customWidth="1"/>
    <col min="7436" max="7436" width="12.125" style="2" customWidth="1"/>
    <col min="7437" max="7437" width="10.875" style="2" customWidth="1"/>
    <col min="7438" max="7438" width="14.625" style="2" customWidth="1"/>
    <col min="7439" max="7680" width="8.375" style="2"/>
    <col min="7681" max="7681" width="13.375" style="2" customWidth="1"/>
    <col min="7682" max="7682" width="4.625" style="2" customWidth="1"/>
    <col min="7683" max="7683" width="9.625" style="2" customWidth="1"/>
    <col min="7684" max="7685" width="12.125" style="2" customWidth="1"/>
    <col min="7686" max="7687" width="10.875" style="2" customWidth="1"/>
    <col min="7688" max="7689" width="8.375" style="2"/>
    <col min="7690" max="7690" width="7.125" style="2" customWidth="1"/>
    <col min="7691" max="7691" width="13.375" style="2" customWidth="1"/>
    <col min="7692" max="7692" width="12.125" style="2" customWidth="1"/>
    <col min="7693" max="7693" width="10.875" style="2" customWidth="1"/>
    <col min="7694" max="7694" width="14.625" style="2" customWidth="1"/>
    <col min="7695" max="7936" width="8.375" style="2"/>
    <col min="7937" max="7937" width="13.375" style="2" customWidth="1"/>
    <col min="7938" max="7938" width="4.625" style="2" customWidth="1"/>
    <col min="7939" max="7939" width="9.625" style="2" customWidth="1"/>
    <col min="7940" max="7941" width="12.125" style="2" customWidth="1"/>
    <col min="7942" max="7943" width="10.875" style="2" customWidth="1"/>
    <col min="7944" max="7945" width="8.375" style="2"/>
    <col min="7946" max="7946" width="7.125" style="2" customWidth="1"/>
    <col min="7947" max="7947" width="13.375" style="2" customWidth="1"/>
    <col min="7948" max="7948" width="12.125" style="2" customWidth="1"/>
    <col min="7949" max="7949" width="10.875" style="2" customWidth="1"/>
    <col min="7950" max="7950" width="14.625" style="2" customWidth="1"/>
    <col min="7951" max="8192" width="8.375" style="2"/>
    <col min="8193" max="8193" width="13.375" style="2" customWidth="1"/>
    <col min="8194" max="8194" width="4.625" style="2" customWidth="1"/>
    <col min="8195" max="8195" width="9.625" style="2" customWidth="1"/>
    <col min="8196" max="8197" width="12.125" style="2" customWidth="1"/>
    <col min="8198" max="8199" width="10.875" style="2" customWidth="1"/>
    <col min="8200" max="8201" width="8.375" style="2"/>
    <col min="8202" max="8202" width="7.125" style="2" customWidth="1"/>
    <col min="8203" max="8203" width="13.375" style="2" customWidth="1"/>
    <col min="8204" max="8204" width="12.125" style="2" customWidth="1"/>
    <col min="8205" max="8205" width="10.875" style="2" customWidth="1"/>
    <col min="8206" max="8206" width="14.625" style="2" customWidth="1"/>
    <col min="8207" max="8448" width="8.375" style="2"/>
    <col min="8449" max="8449" width="13.375" style="2" customWidth="1"/>
    <col min="8450" max="8450" width="4.625" style="2" customWidth="1"/>
    <col min="8451" max="8451" width="9.625" style="2" customWidth="1"/>
    <col min="8452" max="8453" width="12.125" style="2" customWidth="1"/>
    <col min="8454" max="8455" width="10.875" style="2" customWidth="1"/>
    <col min="8456" max="8457" width="8.375" style="2"/>
    <col min="8458" max="8458" width="7.125" style="2" customWidth="1"/>
    <col min="8459" max="8459" width="13.375" style="2" customWidth="1"/>
    <col min="8460" max="8460" width="12.125" style="2" customWidth="1"/>
    <col min="8461" max="8461" width="10.875" style="2" customWidth="1"/>
    <col min="8462" max="8462" width="14.625" style="2" customWidth="1"/>
    <col min="8463" max="8704" width="8.375" style="2"/>
    <col min="8705" max="8705" width="13.375" style="2" customWidth="1"/>
    <col min="8706" max="8706" width="4.625" style="2" customWidth="1"/>
    <col min="8707" max="8707" width="9.625" style="2" customWidth="1"/>
    <col min="8708" max="8709" width="12.125" style="2" customWidth="1"/>
    <col min="8710" max="8711" width="10.875" style="2" customWidth="1"/>
    <col min="8712" max="8713" width="8.375" style="2"/>
    <col min="8714" max="8714" width="7.125" style="2" customWidth="1"/>
    <col min="8715" max="8715" width="13.375" style="2" customWidth="1"/>
    <col min="8716" max="8716" width="12.125" style="2" customWidth="1"/>
    <col min="8717" max="8717" width="10.875" style="2" customWidth="1"/>
    <col min="8718" max="8718" width="14.625" style="2" customWidth="1"/>
    <col min="8719" max="8960" width="8.375" style="2"/>
    <col min="8961" max="8961" width="13.375" style="2" customWidth="1"/>
    <col min="8962" max="8962" width="4.625" style="2" customWidth="1"/>
    <col min="8963" max="8963" width="9.625" style="2" customWidth="1"/>
    <col min="8964" max="8965" width="12.125" style="2" customWidth="1"/>
    <col min="8966" max="8967" width="10.875" style="2" customWidth="1"/>
    <col min="8968" max="8969" width="8.375" style="2"/>
    <col min="8970" max="8970" width="7.125" style="2" customWidth="1"/>
    <col min="8971" max="8971" width="13.375" style="2" customWidth="1"/>
    <col min="8972" max="8972" width="12.125" style="2" customWidth="1"/>
    <col min="8973" max="8973" width="10.875" style="2" customWidth="1"/>
    <col min="8974" max="8974" width="14.625" style="2" customWidth="1"/>
    <col min="8975" max="9216" width="8.375" style="2"/>
    <col min="9217" max="9217" width="13.375" style="2" customWidth="1"/>
    <col min="9218" max="9218" width="4.625" style="2" customWidth="1"/>
    <col min="9219" max="9219" width="9.625" style="2" customWidth="1"/>
    <col min="9220" max="9221" width="12.125" style="2" customWidth="1"/>
    <col min="9222" max="9223" width="10.875" style="2" customWidth="1"/>
    <col min="9224" max="9225" width="8.375" style="2"/>
    <col min="9226" max="9226" width="7.125" style="2" customWidth="1"/>
    <col min="9227" max="9227" width="13.375" style="2" customWidth="1"/>
    <col min="9228" max="9228" width="12.125" style="2" customWidth="1"/>
    <col min="9229" max="9229" width="10.875" style="2" customWidth="1"/>
    <col min="9230" max="9230" width="14.625" style="2" customWidth="1"/>
    <col min="9231" max="9472" width="8.375" style="2"/>
    <col min="9473" max="9473" width="13.375" style="2" customWidth="1"/>
    <col min="9474" max="9474" width="4.625" style="2" customWidth="1"/>
    <col min="9475" max="9475" width="9.625" style="2" customWidth="1"/>
    <col min="9476" max="9477" width="12.125" style="2" customWidth="1"/>
    <col min="9478" max="9479" width="10.875" style="2" customWidth="1"/>
    <col min="9480" max="9481" width="8.375" style="2"/>
    <col min="9482" max="9482" width="7.125" style="2" customWidth="1"/>
    <col min="9483" max="9483" width="13.375" style="2" customWidth="1"/>
    <col min="9484" max="9484" width="12.125" style="2" customWidth="1"/>
    <col min="9485" max="9485" width="10.875" style="2" customWidth="1"/>
    <col min="9486" max="9486" width="14.625" style="2" customWidth="1"/>
    <col min="9487" max="9728" width="8.375" style="2"/>
    <col min="9729" max="9729" width="13.375" style="2" customWidth="1"/>
    <col min="9730" max="9730" width="4.625" style="2" customWidth="1"/>
    <col min="9731" max="9731" width="9.625" style="2" customWidth="1"/>
    <col min="9732" max="9733" width="12.125" style="2" customWidth="1"/>
    <col min="9734" max="9735" width="10.875" style="2" customWidth="1"/>
    <col min="9736" max="9737" width="8.375" style="2"/>
    <col min="9738" max="9738" width="7.125" style="2" customWidth="1"/>
    <col min="9739" max="9739" width="13.375" style="2" customWidth="1"/>
    <col min="9740" max="9740" width="12.125" style="2" customWidth="1"/>
    <col min="9741" max="9741" width="10.875" style="2" customWidth="1"/>
    <col min="9742" max="9742" width="14.625" style="2" customWidth="1"/>
    <col min="9743" max="9984" width="8.375" style="2"/>
    <col min="9985" max="9985" width="13.375" style="2" customWidth="1"/>
    <col min="9986" max="9986" width="4.625" style="2" customWidth="1"/>
    <col min="9987" max="9987" width="9.625" style="2" customWidth="1"/>
    <col min="9988" max="9989" width="12.125" style="2" customWidth="1"/>
    <col min="9990" max="9991" width="10.875" style="2" customWidth="1"/>
    <col min="9992" max="9993" width="8.375" style="2"/>
    <col min="9994" max="9994" width="7.125" style="2" customWidth="1"/>
    <col min="9995" max="9995" width="13.375" style="2" customWidth="1"/>
    <col min="9996" max="9996" width="12.125" style="2" customWidth="1"/>
    <col min="9997" max="9997" width="10.875" style="2" customWidth="1"/>
    <col min="9998" max="9998" width="14.625" style="2" customWidth="1"/>
    <col min="9999" max="10240" width="8.375" style="2"/>
    <col min="10241" max="10241" width="13.375" style="2" customWidth="1"/>
    <col min="10242" max="10242" width="4.625" style="2" customWidth="1"/>
    <col min="10243" max="10243" width="9.625" style="2" customWidth="1"/>
    <col min="10244" max="10245" width="12.125" style="2" customWidth="1"/>
    <col min="10246" max="10247" width="10.875" style="2" customWidth="1"/>
    <col min="10248" max="10249" width="8.375" style="2"/>
    <col min="10250" max="10250" width="7.125" style="2" customWidth="1"/>
    <col min="10251" max="10251" width="13.375" style="2" customWidth="1"/>
    <col min="10252" max="10252" width="12.125" style="2" customWidth="1"/>
    <col min="10253" max="10253" width="10.875" style="2" customWidth="1"/>
    <col min="10254" max="10254" width="14.625" style="2" customWidth="1"/>
    <col min="10255" max="10496" width="8.375" style="2"/>
    <col min="10497" max="10497" width="13.375" style="2" customWidth="1"/>
    <col min="10498" max="10498" width="4.625" style="2" customWidth="1"/>
    <col min="10499" max="10499" width="9.625" style="2" customWidth="1"/>
    <col min="10500" max="10501" width="12.125" style="2" customWidth="1"/>
    <col min="10502" max="10503" width="10.875" style="2" customWidth="1"/>
    <col min="10504" max="10505" width="8.375" style="2"/>
    <col min="10506" max="10506" width="7.125" style="2" customWidth="1"/>
    <col min="10507" max="10507" width="13.375" style="2" customWidth="1"/>
    <col min="10508" max="10508" width="12.125" style="2" customWidth="1"/>
    <col min="10509" max="10509" width="10.875" style="2" customWidth="1"/>
    <col min="10510" max="10510" width="14.625" style="2" customWidth="1"/>
    <col min="10511" max="10752" width="8.375" style="2"/>
    <col min="10753" max="10753" width="13.375" style="2" customWidth="1"/>
    <col min="10754" max="10754" width="4.625" style="2" customWidth="1"/>
    <col min="10755" max="10755" width="9.625" style="2" customWidth="1"/>
    <col min="10756" max="10757" width="12.125" style="2" customWidth="1"/>
    <col min="10758" max="10759" width="10.875" style="2" customWidth="1"/>
    <col min="10760" max="10761" width="8.375" style="2"/>
    <col min="10762" max="10762" width="7.125" style="2" customWidth="1"/>
    <col min="10763" max="10763" width="13.375" style="2" customWidth="1"/>
    <col min="10764" max="10764" width="12.125" style="2" customWidth="1"/>
    <col min="10765" max="10765" width="10.875" style="2" customWidth="1"/>
    <col min="10766" max="10766" width="14.625" style="2" customWidth="1"/>
    <col min="10767" max="11008" width="8.375" style="2"/>
    <col min="11009" max="11009" width="13.375" style="2" customWidth="1"/>
    <col min="11010" max="11010" width="4.625" style="2" customWidth="1"/>
    <col min="11011" max="11011" width="9.625" style="2" customWidth="1"/>
    <col min="11012" max="11013" width="12.125" style="2" customWidth="1"/>
    <col min="11014" max="11015" width="10.875" style="2" customWidth="1"/>
    <col min="11016" max="11017" width="8.375" style="2"/>
    <col min="11018" max="11018" width="7.125" style="2" customWidth="1"/>
    <col min="11019" max="11019" width="13.375" style="2" customWidth="1"/>
    <col min="11020" max="11020" width="12.125" style="2" customWidth="1"/>
    <col min="11021" max="11021" width="10.875" style="2" customWidth="1"/>
    <col min="11022" max="11022" width="14.625" style="2" customWidth="1"/>
    <col min="11023" max="11264" width="8.375" style="2"/>
    <col min="11265" max="11265" width="13.375" style="2" customWidth="1"/>
    <col min="11266" max="11266" width="4.625" style="2" customWidth="1"/>
    <col min="11267" max="11267" width="9.625" style="2" customWidth="1"/>
    <col min="11268" max="11269" width="12.125" style="2" customWidth="1"/>
    <col min="11270" max="11271" width="10.875" style="2" customWidth="1"/>
    <col min="11272" max="11273" width="8.375" style="2"/>
    <col min="11274" max="11274" width="7.125" style="2" customWidth="1"/>
    <col min="11275" max="11275" width="13.375" style="2" customWidth="1"/>
    <col min="11276" max="11276" width="12.125" style="2" customWidth="1"/>
    <col min="11277" max="11277" width="10.875" style="2" customWidth="1"/>
    <col min="11278" max="11278" width="14.625" style="2" customWidth="1"/>
    <col min="11279" max="11520" width="8.375" style="2"/>
    <col min="11521" max="11521" width="13.375" style="2" customWidth="1"/>
    <col min="11522" max="11522" width="4.625" style="2" customWidth="1"/>
    <col min="11523" max="11523" width="9.625" style="2" customWidth="1"/>
    <col min="11524" max="11525" width="12.125" style="2" customWidth="1"/>
    <col min="11526" max="11527" width="10.875" style="2" customWidth="1"/>
    <col min="11528" max="11529" width="8.375" style="2"/>
    <col min="11530" max="11530" width="7.125" style="2" customWidth="1"/>
    <col min="11531" max="11531" width="13.375" style="2" customWidth="1"/>
    <col min="11532" max="11532" width="12.125" style="2" customWidth="1"/>
    <col min="11533" max="11533" width="10.875" style="2" customWidth="1"/>
    <col min="11534" max="11534" width="14.625" style="2" customWidth="1"/>
    <col min="11535" max="11776" width="8.375" style="2"/>
    <col min="11777" max="11777" width="13.375" style="2" customWidth="1"/>
    <col min="11778" max="11778" width="4.625" style="2" customWidth="1"/>
    <col min="11779" max="11779" width="9.625" style="2" customWidth="1"/>
    <col min="11780" max="11781" width="12.125" style="2" customWidth="1"/>
    <col min="11782" max="11783" width="10.875" style="2" customWidth="1"/>
    <col min="11784" max="11785" width="8.375" style="2"/>
    <col min="11786" max="11786" width="7.125" style="2" customWidth="1"/>
    <col min="11787" max="11787" width="13.375" style="2" customWidth="1"/>
    <col min="11788" max="11788" width="12.125" style="2" customWidth="1"/>
    <col min="11789" max="11789" width="10.875" style="2" customWidth="1"/>
    <col min="11790" max="11790" width="14.625" style="2" customWidth="1"/>
    <col min="11791" max="12032" width="8.375" style="2"/>
    <col min="12033" max="12033" width="13.375" style="2" customWidth="1"/>
    <col min="12034" max="12034" width="4.625" style="2" customWidth="1"/>
    <col min="12035" max="12035" width="9.625" style="2" customWidth="1"/>
    <col min="12036" max="12037" width="12.125" style="2" customWidth="1"/>
    <col min="12038" max="12039" width="10.875" style="2" customWidth="1"/>
    <col min="12040" max="12041" width="8.375" style="2"/>
    <col min="12042" max="12042" width="7.125" style="2" customWidth="1"/>
    <col min="12043" max="12043" width="13.375" style="2" customWidth="1"/>
    <col min="12044" max="12044" width="12.125" style="2" customWidth="1"/>
    <col min="12045" max="12045" width="10.875" style="2" customWidth="1"/>
    <col min="12046" max="12046" width="14.625" style="2" customWidth="1"/>
    <col min="12047" max="12288" width="8.375" style="2"/>
    <col min="12289" max="12289" width="13.375" style="2" customWidth="1"/>
    <col min="12290" max="12290" width="4.625" style="2" customWidth="1"/>
    <col min="12291" max="12291" width="9.625" style="2" customWidth="1"/>
    <col min="12292" max="12293" width="12.125" style="2" customWidth="1"/>
    <col min="12294" max="12295" width="10.875" style="2" customWidth="1"/>
    <col min="12296" max="12297" width="8.375" style="2"/>
    <col min="12298" max="12298" width="7.125" style="2" customWidth="1"/>
    <col min="12299" max="12299" width="13.375" style="2" customWidth="1"/>
    <col min="12300" max="12300" width="12.125" style="2" customWidth="1"/>
    <col min="12301" max="12301" width="10.875" style="2" customWidth="1"/>
    <col min="12302" max="12302" width="14.625" style="2" customWidth="1"/>
    <col min="12303" max="12544" width="8.375" style="2"/>
    <col min="12545" max="12545" width="13.375" style="2" customWidth="1"/>
    <col min="12546" max="12546" width="4.625" style="2" customWidth="1"/>
    <col min="12547" max="12547" width="9.625" style="2" customWidth="1"/>
    <col min="12548" max="12549" width="12.125" style="2" customWidth="1"/>
    <col min="12550" max="12551" width="10.875" style="2" customWidth="1"/>
    <col min="12552" max="12553" width="8.375" style="2"/>
    <col min="12554" max="12554" width="7.125" style="2" customWidth="1"/>
    <col min="12555" max="12555" width="13.375" style="2" customWidth="1"/>
    <col min="12556" max="12556" width="12.125" style="2" customWidth="1"/>
    <col min="12557" max="12557" width="10.875" style="2" customWidth="1"/>
    <col min="12558" max="12558" width="14.625" style="2" customWidth="1"/>
    <col min="12559" max="12800" width="8.375" style="2"/>
    <col min="12801" max="12801" width="13.375" style="2" customWidth="1"/>
    <col min="12802" max="12802" width="4.625" style="2" customWidth="1"/>
    <col min="12803" max="12803" width="9.625" style="2" customWidth="1"/>
    <col min="12804" max="12805" width="12.125" style="2" customWidth="1"/>
    <col min="12806" max="12807" width="10.875" style="2" customWidth="1"/>
    <col min="12808" max="12809" width="8.375" style="2"/>
    <col min="12810" max="12810" width="7.125" style="2" customWidth="1"/>
    <col min="12811" max="12811" width="13.375" style="2" customWidth="1"/>
    <col min="12812" max="12812" width="12.125" style="2" customWidth="1"/>
    <col min="12813" max="12813" width="10.875" style="2" customWidth="1"/>
    <col min="12814" max="12814" width="14.625" style="2" customWidth="1"/>
    <col min="12815" max="13056" width="8.375" style="2"/>
    <col min="13057" max="13057" width="13.375" style="2" customWidth="1"/>
    <col min="13058" max="13058" width="4.625" style="2" customWidth="1"/>
    <col min="13059" max="13059" width="9.625" style="2" customWidth="1"/>
    <col min="13060" max="13061" width="12.125" style="2" customWidth="1"/>
    <col min="13062" max="13063" width="10.875" style="2" customWidth="1"/>
    <col min="13064" max="13065" width="8.375" style="2"/>
    <col min="13066" max="13066" width="7.125" style="2" customWidth="1"/>
    <col min="13067" max="13067" width="13.375" style="2" customWidth="1"/>
    <col min="13068" max="13068" width="12.125" style="2" customWidth="1"/>
    <col min="13069" max="13069" width="10.875" style="2" customWidth="1"/>
    <col min="13070" max="13070" width="14.625" style="2" customWidth="1"/>
    <col min="13071" max="13312" width="8.375" style="2"/>
    <col min="13313" max="13313" width="13.375" style="2" customWidth="1"/>
    <col min="13314" max="13314" width="4.625" style="2" customWidth="1"/>
    <col min="13315" max="13315" width="9.625" style="2" customWidth="1"/>
    <col min="13316" max="13317" width="12.125" style="2" customWidth="1"/>
    <col min="13318" max="13319" width="10.875" style="2" customWidth="1"/>
    <col min="13320" max="13321" width="8.375" style="2"/>
    <col min="13322" max="13322" width="7.125" style="2" customWidth="1"/>
    <col min="13323" max="13323" width="13.375" style="2" customWidth="1"/>
    <col min="13324" max="13324" width="12.125" style="2" customWidth="1"/>
    <col min="13325" max="13325" width="10.875" style="2" customWidth="1"/>
    <col min="13326" max="13326" width="14.625" style="2" customWidth="1"/>
    <col min="13327" max="13568" width="8.375" style="2"/>
    <col min="13569" max="13569" width="13.375" style="2" customWidth="1"/>
    <col min="13570" max="13570" width="4.625" style="2" customWidth="1"/>
    <col min="13571" max="13571" width="9.625" style="2" customWidth="1"/>
    <col min="13572" max="13573" width="12.125" style="2" customWidth="1"/>
    <col min="13574" max="13575" width="10.875" style="2" customWidth="1"/>
    <col min="13576" max="13577" width="8.375" style="2"/>
    <col min="13578" max="13578" width="7.125" style="2" customWidth="1"/>
    <col min="13579" max="13579" width="13.375" style="2" customWidth="1"/>
    <col min="13580" max="13580" width="12.125" style="2" customWidth="1"/>
    <col min="13581" max="13581" width="10.875" style="2" customWidth="1"/>
    <col min="13582" max="13582" width="14.625" style="2" customWidth="1"/>
    <col min="13583" max="13824" width="8.375" style="2"/>
    <col min="13825" max="13825" width="13.375" style="2" customWidth="1"/>
    <col min="13826" max="13826" width="4.625" style="2" customWidth="1"/>
    <col min="13827" max="13827" width="9.625" style="2" customWidth="1"/>
    <col min="13828" max="13829" width="12.125" style="2" customWidth="1"/>
    <col min="13830" max="13831" width="10.875" style="2" customWidth="1"/>
    <col min="13832" max="13833" width="8.375" style="2"/>
    <col min="13834" max="13834" width="7.125" style="2" customWidth="1"/>
    <col min="13835" max="13835" width="13.375" style="2" customWidth="1"/>
    <col min="13836" max="13836" width="12.125" style="2" customWidth="1"/>
    <col min="13837" max="13837" width="10.875" style="2" customWidth="1"/>
    <col min="13838" max="13838" width="14.625" style="2" customWidth="1"/>
    <col min="13839" max="14080" width="8.375" style="2"/>
    <col min="14081" max="14081" width="13.375" style="2" customWidth="1"/>
    <col min="14082" max="14082" width="4.625" style="2" customWidth="1"/>
    <col min="14083" max="14083" width="9.625" style="2" customWidth="1"/>
    <col min="14084" max="14085" width="12.125" style="2" customWidth="1"/>
    <col min="14086" max="14087" width="10.875" style="2" customWidth="1"/>
    <col min="14088" max="14089" width="8.375" style="2"/>
    <col min="14090" max="14090" width="7.125" style="2" customWidth="1"/>
    <col min="14091" max="14091" width="13.375" style="2" customWidth="1"/>
    <col min="14092" max="14092" width="12.125" style="2" customWidth="1"/>
    <col min="14093" max="14093" width="10.875" style="2" customWidth="1"/>
    <col min="14094" max="14094" width="14.625" style="2" customWidth="1"/>
    <col min="14095" max="14336" width="8.375" style="2"/>
    <col min="14337" max="14337" width="13.375" style="2" customWidth="1"/>
    <col min="14338" max="14338" width="4.625" style="2" customWidth="1"/>
    <col min="14339" max="14339" width="9.625" style="2" customWidth="1"/>
    <col min="14340" max="14341" width="12.125" style="2" customWidth="1"/>
    <col min="14342" max="14343" width="10.875" style="2" customWidth="1"/>
    <col min="14344" max="14345" width="8.375" style="2"/>
    <col min="14346" max="14346" width="7.125" style="2" customWidth="1"/>
    <col min="14347" max="14347" width="13.375" style="2" customWidth="1"/>
    <col min="14348" max="14348" width="12.125" style="2" customWidth="1"/>
    <col min="14349" max="14349" width="10.875" style="2" customWidth="1"/>
    <col min="14350" max="14350" width="14.625" style="2" customWidth="1"/>
    <col min="14351" max="14592" width="8.375" style="2"/>
    <col min="14593" max="14593" width="13.375" style="2" customWidth="1"/>
    <col min="14594" max="14594" width="4.625" style="2" customWidth="1"/>
    <col min="14595" max="14595" width="9.625" style="2" customWidth="1"/>
    <col min="14596" max="14597" width="12.125" style="2" customWidth="1"/>
    <col min="14598" max="14599" width="10.875" style="2" customWidth="1"/>
    <col min="14600" max="14601" width="8.375" style="2"/>
    <col min="14602" max="14602" width="7.125" style="2" customWidth="1"/>
    <col min="14603" max="14603" width="13.375" style="2" customWidth="1"/>
    <col min="14604" max="14604" width="12.125" style="2" customWidth="1"/>
    <col min="14605" max="14605" width="10.875" style="2" customWidth="1"/>
    <col min="14606" max="14606" width="14.625" style="2" customWidth="1"/>
    <col min="14607" max="14848" width="8.375" style="2"/>
    <col min="14849" max="14849" width="13.375" style="2" customWidth="1"/>
    <col min="14850" max="14850" width="4.625" style="2" customWidth="1"/>
    <col min="14851" max="14851" width="9.625" style="2" customWidth="1"/>
    <col min="14852" max="14853" width="12.125" style="2" customWidth="1"/>
    <col min="14854" max="14855" width="10.875" style="2" customWidth="1"/>
    <col min="14856" max="14857" width="8.375" style="2"/>
    <col min="14858" max="14858" width="7.125" style="2" customWidth="1"/>
    <col min="14859" max="14859" width="13.375" style="2" customWidth="1"/>
    <col min="14860" max="14860" width="12.125" style="2" customWidth="1"/>
    <col min="14861" max="14861" width="10.875" style="2" customWidth="1"/>
    <col min="14862" max="14862" width="14.625" style="2" customWidth="1"/>
    <col min="14863" max="15104" width="8.375" style="2"/>
    <col min="15105" max="15105" width="13.375" style="2" customWidth="1"/>
    <col min="15106" max="15106" width="4.625" style="2" customWidth="1"/>
    <col min="15107" max="15107" width="9.625" style="2" customWidth="1"/>
    <col min="15108" max="15109" width="12.125" style="2" customWidth="1"/>
    <col min="15110" max="15111" width="10.875" style="2" customWidth="1"/>
    <col min="15112" max="15113" width="8.375" style="2"/>
    <col min="15114" max="15114" width="7.125" style="2" customWidth="1"/>
    <col min="15115" max="15115" width="13.375" style="2" customWidth="1"/>
    <col min="15116" max="15116" width="12.125" style="2" customWidth="1"/>
    <col min="15117" max="15117" width="10.875" style="2" customWidth="1"/>
    <col min="15118" max="15118" width="14.625" style="2" customWidth="1"/>
    <col min="15119" max="15360" width="8.375" style="2"/>
    <col min="15361" max="15361" width="13.375" style="2" customWidth="1"/>
    <col min="15362" max="15362" width="4.625" style="2" customWidth="1"/>
    <col min="15363" max="15363" width="9.625" style="2" customWidth="1"/>
    <col min="15364" max="15365" width="12.125" style="2" customWidth="1"/>
    <col min="15366" max="15367" width="10.875" style="2" customWidth="1"/>
    <col min="15368" max="15369" width="8.375" style="2"/>
    <col min="15370" max="15370" width="7.125" style="2" customWidth="1"/>
    <col min="15371" max="15371" width="13.375" style="2" customWidth="1"/>
    <col min="15372" max="15372" width="12.125" style="2" customWidth="1"/>
    <col min="15373" max="15373" width="10.875" style="2" customWidth="1"/>
    <col min="15374" max="15374" width="14.625" style="2" customWidth="1"/>
    <col min="15375" max="15616" width="8.375" style="2"/>
    <col min="15617" max="15617" width="13.375" style="2" customWidth="1"/>
    <col min="15618" max="15618" width="4.625" style="2" customWidth="1"/>
    <col min="15619" max="15619" width="9.625" style="2" customWidth="1"/>
    <col min="15620" max="15621" width="12.125" style="2" customWidth="1"/>
    <col min="15622" max="15623" width="10.875" style="2" customWidth="1"/>
    <col min="15624" max="15625" width="8.375" style="2"/>
    <col min="15626" max="15626" width="7.125" style="2" customWidth="1"/>
    <col min="15627" max="15627" width="13.375" style="2" customWidth="1"/>
    <col min="15628" max="15628" width="12.125" style="2" customWidth="1"/>
    <col min="15629" max="15629" width="10.875" style="2" customWidth="1"/>
    <col min="15630" max="15630" width="14.625" style="2" customWidth="1"/>
    <col min="15631" max="15872" width="8.375" style="2"/>
    <col min="15873" max="15873" width="13.375" style="2" customWidth="1"/>
    <col min="15874" max="15874" width="4.625" style="2" customWidth="1"/>
    <col min="15875" max="15875" width="9.625" style="2" customWidth="1"/>
    <col min="15876" max="15877" width="12.125" style="2" customWidth="1"/>
    <col min="15878" max="15879" width="10.875" style="2" customWidth="1"/>
    <col min="15880" max="15881" width="8.375" style="2"/>
    <col min="15882" max="15882" width="7.125" style="2" customWidth="1"/>
    <col min="15883" max="15883" width="13.375" style="2" customWidth="1"/>
    <col min="15884" max="15884" width="12.125" style="2" customWidth="1"/>
    <col min="15885" max="15885" width="10.875" style="2" customWidth="1"/>
    <col min="15886" max="15886" width="14.625" style="2" customWidth="1"/>
    <col min="15887" max="16128" width="8.375" style="2"/>
    <col min="16129" max="16129" width="13.375" style="2" customWidth="1"/>
    <col min="16130" max="16130" width="4.625" style="2" customWidth="1"/>
    <col min="16131" max="16131" width="9.625" style="2" customWidth="1"/>
    <col min="16132" max="16133" width="12.125" style="2" customWidth="1"/>
    <col min="16134" max="16135" width="10.875" style="2" customWidth="1"/>
    <col min="16136" max="16137" width="8.375" style="2"/>
    <col min="16138" max="16138" width="7.125" style="2" customWidth="1"/>
    <col min="16139" max="16139" width="13.375" style="2" customWidth="1"/>
    <col min="16140" max="16140" width="12.125" style="2" customWidth="1"/>
    <col min="16141" max="16141" width="10.875" style="2" customWidth="1"/>
    <col min="16142" max="16142" width="14.625" style="2" customWidth="1"/>
    <col min="16143" max="16384" width="8.375" style="2"/>
  </cols>
  <sheetData>
    <row r="1" spans="1:14" x14ac:dyDescent="0.2">
      <c r="A1" s="1"/>
    </row>
    <row r="6" spans="1:14" x14ac:dyDescent="0.2">
      <c r="E6" s="3" t="s">
        <v>0</v>
      </c>
    </row>
    <row r="7" spans="1:14" x14ac:dyDescent="0.2">
      <c r="F7" s="1" t="s">
        <v>1</v>
      </c>
    </row>
    <row r="8" spans="1:14" ht="18" thickBot="1" x14ac:dyDescent="0.25">
      <c r="B8" s="4"/>
      <c r="C8" s="4"/>
      <c r="D8" s="4"/>
      <c r="E8" s="4"/>
      <c r="F8" s="4"/>
      <c r="G8" s="4"/>
      <c r="H8" s="4"/>
      <c r="I8" s="4"/>
      <c r="J8" s="4"/>
      <c r="K8" s="4"/>
      <c r="L8" s="4"/>
      <c r="M8" s="4"/>
      <c r="N8" s="4"/>
    </row>
    <row r="9" spans="1:14" x14ac:dyDescent="0.2">
      <c r="C9" s="5"/>
      <c r="E9" s="6"/>
      <c r="F9" s="7"/>
      <c r="G9" s="7"/>
      <c r="H9" s="7"/>
      <c r="I9" s="7"/>
      <c r="J9" s="7"/>
      <c r="K9" s="8"/>
      <c r="L9" s="8"/>
      <c r="M9" s="8"/>
      <c r="N9" s="8"/>
    </row>
    <row r="10" spans="1:14" x14ac:dyDescent="0.2">
      <c r="C10" s="5"/>
      <c r="E10" s="6"/>
      <c r="F10" s="9"/>
      <c r="G10" s="10" t="s">
        <v>2</v>
      </c>
      <c r="H10" s="7"/>
      <c r="I10" s="7"/>
      <c r="J10" s="7"/>
      <c r="K10" s="8"/>
      <c r="L10" s="11" t="s">
        <v>3</v>
      </c>
      <c r="M10" s="11" t="s">
        <v>4</v>
      </c>
      <c r="N10" s="8"/>
    </row>
    <row r="11" spans="1:14" x14ac:dyDescent="0.2">
      <c r="C11" s="5"/>
      <c r="E11" s="12" t="s">
        <v>5</v>
      </c>
      <c r="F11" s="8"/>
      <c r="G11" s="6"/>
      <c r="H11" s="11" t="s">
        <v>6</v>
      </c>
      <c r="I11" s="11" t="s">
        <v>7</v>
      </c>
      <c r="J11" s="11" t="s">
        <v>8</v>
      </c>
      <c r="K11" s="11" t="s">
        <v>9</v>
      </c>
      <c r="L11" s="11" t="s">
        <v>10</v>
      </c>
      <c r="M11" s="11" t="s">
        <v>11</v>
      </c>
      <c r="N11" s="11" t="s">
        <v>12</v>
      </c>
    </row>
    <row r="12" spans="1:14" x14ac:dyDescent="0.2">
      <c r="B12" s="13"/>
      <c r="C12" s="7"/>
      <c r="D12" s="13"/>
      <c r="E12" s="14" t="s">
        <v>13</v>
      </c>
      <c r="F12" s="14" t="s">
        <v>14</v>
      </c>
      <c r="G12" s="14" t="s">
        <v>15</v>
      </c>
      <c r="H12" s="14" t="s">
        <v>16</v>
      </c>
      <c r="I12" s="14" t="s">
        <v>17</v>
      </c>
      <c r="J12" s="14" t="s">
        <v>18</v>
      </c>
      <c r="K12" s="15"/>
      <c r="L12" s="15"/>
      <c r="M12" s="15"/>
      <c r="N12" s="15"/>
    </row>
    <row r="13" spans="1:14" x14ac:dyDescent="0.2">
      <c r="B13" s="5"/>
      <c r="C13" s="1" t="s">
        <v>19</v>
      </c>
      <c r="E13" s="16"/>
      <c r="F13" s="17"/>
      <c r="G13" s="17"/>
      <c r="H13" s="17"/>
      <c r="I13" s="17"/>
      <c r="J13" s="17"/>
      <c r="K13" s="17" t="s">
        <v>20</v>
      </c>
      <c r="L13" s="17" t="s">
        <v>21</v>
      </c>
      <c r="M13" s="17" t="s">
        <v>21</v>
      </c>
      <c r="N13" s="17" t="s">
        <v>22</v>
      </c>
    </row>
    <row r="14" spans="1:14" x14ac:dyDescent="0.2">
      <c r="B14" s="1" t="s">
        <v>23</v>
      </c>
      <c r="E14" s="18">
        <f>SUM(F14:J14)</f>
        <v>18576</v>
      </c>
      <c r="F14" s="19">
        <v>13537</v>
      </c>
      <c r="G14" s="19">
        <v>4581</v>
      </c>
      <c r="H14" s="19">
        <v>381</v>
      </c>
      <c r="I14" s="19">
        <v>62</v>
      </c>
      <c r="J14" s="19">
        <v>15</v>
      </c>
      <c r="K14" s="19">
        <v>50224</v>
      </c>
      <c r="L14" s="19">
        <v>1847.25</v>
      </c>
      <c r="M14" s="19">
        <v>231.92</v>
      </c>
      <c r="N14" s="19">
        <v>567724</v>
      </c>
    </row>
    <row r="15" spans="1:14" x14ac:dyDescent="0.2">
      <c r="B15" s="1" t="s">
        <v>24</v>
      </c>
      <c r="E15" s="18">
        <f>SUM(F15:J15)</f>
        <v>18720</v>
      </c>
      <c r="F15" s="19">
        <v>13282</v>
      </c>
      <c r="G15" s="19">
        <v>4936</v>
      </c>
      <c r="H15" s="19">
        <v>431</v>
      </c>
      <c r="I15" s="19">
        <v>60</v>
      </c>
      <c r="J15" s="19">
        <v>11</v>
      </c>
      <c r="K15" s="19">
        <v>51827</v>
      </c>
      <c r="L15" s="19">
        <v>2370.85</v>
      </c>
      <c r="M15" s="19">
        <v>301.01</v>
      </c>
      <c r="N15" s="19">
        <v>631687</v>
      </c>
    </row>
    <row r="16" spans="1:14" x14ac:dyDescent="0.2">
      <c r="B16" s="1" t="s">
        <v>25</v>
      </c>
      <c r="E16" s="18">
        <f>SUM(F16:J16)</f>
        <v>18642</v>
      </c>
      <c r="F16" s="19">
        <v>13099</v>
      </c>
      <c r="G16" s="19">
        <v>5023</v>
      </c>
      <c r="H16" s="19">
        <v>439</v>
      </c>
      <c r="I16" s="19">
        <v>68</v>
      </c>
      <c r="J16" s="19">
        <v>13</v>
      </c>
      <c r="K16" s="19">
        <v>52515</v>
      </c>
      <c r="L16" s="19">
        <v>3317.12</v>
      </c>
      <c r="M16" s="19">
        <v>445.53</v>
      </c>
      <c r="N16" s="19">
        <v>717872</v>
      </c>
    </row>
    <row r="17" spans="2:14" x14ac:dyDescent="0.2">
      <c r="B17" s="1" t="s">
        <v>26</v>
      </c>
      <c r="E17" s="18">
        <f>SUM(F17:J17)</f>
        <v>19066</v>
      </c>
      <c r="F17" s="19">
        <v>13317</v>
      </c>
      <c r="G17" s="19">
        <v>5243</v>
      </c>
      <c r="H17" s="19">
        <v>420</v>
      </c>
      <c r="I17" s="19">
        <v>74</v>
      </c>
      <c r="J17" s="19">
        <v>12</v>
      </c>
      <c r="K17" s="19">
        <v>54158</v>
      </c>
      <c r="L17" s="19">
        <v>4482.18</v>
      </c>
      <c r="M17" s="19">
        <v>597.36</v>
      </c>
      <c r="N17" s="19">
        <v>750134</v>
      </c>
    </row>
    <row r="18" spans="2:14" x14ac:dyDescent="0.2">
      <c r="E18" s="6"/>
    </row>
    <row r="19" spans="2:14" x14ac:dyDescent="0.2">
      <c r="B19" s="1" t="s">
        <v>27</v>
      </c>
      <c r="E19" s="18">
        <f>SUM(F19:J19)</f>
        <v>19830</v>
      </c>
      <c r="F19" s="19">
        <v>13534</v>
      </c>
      <c r="G19" s="19">
        <v>5720</v>
      </c>
      <c r="H19" s="19">
        <v>467</v>
      </c>
      <c r="I19" s="19">
        <v>95</v>
      </c>
      <c r="J19" s="19">
        <v>14</v>
      </c>
      <c r="K19" s="19">
        <v>58757</v>
      </c>
      <c r="L19" s="19">
        <v>6001.67</v>
      </c>
      <c r="M19" s="19">
        <v>779.53</v>
      </c>
      <c r="N19" s="19">
        <v>882110</v>
      </c>
    </row>
    <row r="20" spans="2:14" x14ac:dyDescent="0.2">
      <c r="B20" s="1" t="s">
        <v>28</v>
      </c>
      <c r="E20" s="18">
        <f>SUM(F20:J20)</f>
        <v>20350</v>
      </c>
      <c r="F20" s="19">
        <v>13686</v>
      </c>
      <c r="G20" s="19">
        <v>6001</v>
      </c>
      <c r="H20" s="19">
        <v>544</v>
      </c>
      <c r="I20" s="19">
        <v>101</v>
      </c>
      <c r="J20" s="19">
        <v>18</v>
      </c>
      <c r="K20" s="19">
        <v>62129</v>
      </c>
      <c r="L20" s="19">
        <v>7454.25</v>
      </c>
      <c r="M20" s="19">
        <v>947.48</v>
      </c>
      <c r="N20" s="19">
        <v>942732</v>
      </c>
    </row>
    <row r="21" spans="2:14" x14ac:dyDescent="0.2">
      <c r="B21" s="1" t="s">
        <v>29</v>
      </c>
      <c r="D21" s="5"/>
      <c r="E21" s="18">
        <f>SUM(F21:J21)</f>
        <v>19275</v>
      </c>
      <c r="F21" s="19">
        <v>12603</v>
      </c>
      <c r="G21" s="19">
        <v>6002</v>
      </c>
      <c r="H21" s="19">
        <v>528</v>
      </c>
      <c r="I21" s="19">
        <v>119</v>
      </c>
      <c r="J21" s="19">
        <v>23</v>
      </c>
      <c r="K21" s="19">
        <v>61591</v>
      </c>
      <c r="L21" s="19">
        <v>8047.03</v>
      </c>
      <c r="M21" s="19">
        <v>928.82</v>
      </c>
      <c r="N21" s="19">
        <v>913550</v>
      </c>
    </row>
    <row r="22" spans="2:14" x14ac:dyDescent="0.2">
      <c r="B22" s="1" t="s">
        <v>30</v>
      </c>
      <c r="D22" s="5"/>
      <c r="E22" s="18">
        <f>SUM(F22:J22)</f>
        <v>18319</v>
      </c>
      <c r="F22" s="19">
        <v>11470</v>
      </c>
      <c r="G22" s="19">
        <v>6071</v>
      </c>
      <c r="H22" s="19">
        <v>605</v>
      </c>
      <c r="I22" s="19">
        <v>153</v>
      </c>
      <c r="J22" s="19">
        <v>20</v>
      </c>
      <c r="K22" s="19">
        <v>63381</v>
      </c>
      <c r="L22" s="19">
        <v>8420.39</v>
      </c>
      <c r="M22" s="19">
        <v>985.22</v>
      </c>
      <c r="N22" s="19">
        <v>955458</v>
      </c>
    </row>
    <row r="23" spans="2:14" x14ac:dyDescent="0.2">
      <c r="E23" s="6"/>
    </row>
    <row r="24" spans="2:14" x14ac:dyDescent="0.2">
      <c r="B24" s="1" t="s">
        <v>31</v>
      </c>
      <c r="E24" s="18">
        <f>SUM(F24:J24)</f>
        <v>18095</v>
      </c>
      <c r="F24" s="19">
        <v>11307</v>
      </c>
      <c r="G24" s="19">
        <v>5979</v>
      </c>
      <c r="H24" s="19">
        <v>637</v>
      </c>
      <c r="I24" s="19">
        <v>149</v>
      </c>
      <c r="J24" s="19">
        <v>23</v>
      </c>
      <c r="K24" s="19">
        <v>63483</v>
      </c>
      <c r="L24" s="19">
        <v>10063.549999999999</v>
      </c>
      <c r="M24" s="19">
        <v>1212.08</v>
      </c>
      <c r="N24" s="19">
        <v>1027227</v>
      </c>
    </row>
    <row r="25" spans="2:14" x14ac:dyDescent="0.2">
      <c r="B25" s="1" t="s">
        <v>32</v>
      </c>
      <c r="E25" s="18">
        <f>SUM(F25:J25)</f>
        <v>16594</v>
      </c>
      <c r="F25" s="19">
        <v>10167</v>
      </c>
      <c r="G25" s="19">
        <v>5458</v>
      </c>
      <c r="H25" s="19">
        <v>771</v>
      </c>
      <c r="I25" s="19">
        <v>171</v>
      </c>
      <c r="J25" s="19">
        <v>27</v>
      </c>
      <c r="K25" s="19">
        <v>63818</v>
      </c>
      <c r="L25" s="19">
        <v>10550.900900000001</v>
      </c>
      <c r="M25" s="19">
        <v>1228.0640000000001</v>
      </c>
      <c r="N25" s="19">
        <v>1244007</v>
      </c>
    </row>
    <row r="26" spans="2:14" x14ac:dyDescent="0.2">
      <c r="B26" s="1" t="s">
        <v>33</v>
      </c>
      <c r="C26" s="20"/>
      <c r="D26" s="20"/>
      <c r="E26" s="18">
        <f>SUM(F26:J26)</f>
        <v>15837</v>
      </c>
      <c r="F26" s="19">
        <v>9343</v>
      </c>
      <c r="G26" s="19">
        <v>5431</v>
      </c>
      <c r="H26" s="19">
        <v>855</v>
      </c>
      <c r="I26" s="19">
        <v>183</v>
      </c>
      <c r="J26" s="19">
        <v>25</v>
      </c>
      <c r="K26" s="19">
        <v>64271</v>
      </c>
      <c r="L26" s="19">
        <v>11170</v>
      </c>
      <c r="M26" s="19">
        <v>1206</v>
      </c>
      <c r="N26" s="19">
        <v>1201816</v>
      </c>
    </row>
    <row r="27" spans="2:14" s="21" customFormat="1" x14ac:dyDescent="0.2">
      <c r="B27" s="3" t="s">
        <v>34</v>
      </c>
      <c r="C27" s="5"/>
      <c r="D27" s="5"/>
      <c r="E27" s="8">
        <f t="shared" ref="E27:N27" si="0">SUM(E29:E65)</f>
        <v>14398</v>
      </c>
      <c r="F27" s="5">
        <f t="shared" si="0"/>
        <v>8176</v>
      </c>
      <c r="G27" s="5">
        <f t="shared" si="0"/>
        <v>4949</v>
      </c>
      <c r="H27" s="5">
        <f t="shared" si="0"/>
        <v>1024</v>
      </c>
      <c r="I27" s="5">
        <f t="shared" si="0"/>
        <v>211</v>
      </c>
      <c r="J27" s="5">
        <f t="shared" si="0"/>
        <v>38</v>
      </c>
      <c r="K27" s="5">
        <f t="shared" si="0"/>
        <v>69026</v>
      </c>
      <c r="L27" s="5">
        <f t="shared" si="0"/>
        <v>9672.6548999999995</v>
      </c>
      <c r="M27" s="5">
        <f t="shared" si="0"/>
        <v>1050.3801000000001</v>
      </c>
      <c r="N27" s="5">
        <f t="shared" si="0"/>
        <v>1191653</v>
      </c>
    </row>
    <row r="28" spans="2:14" x14ac:dyDescent="0.2">
      <c r="E28" s="6"/>
      <c r="F28" s="19"/>
      <c r="G28" s="19"/>
      <c r="H28" s="19"/>
      <c r="I28" s="19"/>
      <c r="J28" s="19"/>
      <c r="K28" s="19"/>
      <c r="L28" s="19"/>
      <c r="M28" s="19"/>
      <c r="N28" s="19"/>
    </row>
    <row r="29" spans="2:14" x14ac:dyDescent="0.2">
      <c r="B29" s="1" t="s">
        <v>35</v>
      </c>
      <c r="E29" s="18">
        <f>SUM(F29:J29)</f>
        <v>19</v>
      </c>
      <c r="F29" s="22" t="s">
        <v>36</v>
      </c>
      <c r="G29" s="23" t="s">
        <v>36</v>
      </c>
      <c r="H29" s="23" t="s">
        <v>36</v>
      </c>
      <c r="I29" s="23">
        <v>4</v>
      </c>
      <c r="J29" s="23">
        <v>15</v>
      </c>
      <c r="K29" s="19">
        <v>4357</v>
      </c>
      <c r="L29" s="19">
        <v>1012.3440000000001</v>
      </c>
      <c r="M29" s="19">
        <v>52.835299999999997</v>
      </c>
      <c r="N29" s="19">
        <v>151475</v>
      </c>
    </row>
    <row r="30" spans="2:14" x14ac:dyDescent="0.2">
      <c r="B30" s="1" t="s">
        <v>37</v>
      </c>
      <c r="E30" s="18">
        <f>SUM(F30:J30)</f>
        <v>40</v>
      </c>
      <c r="F30" s="19">
        <v>22</v>
      </c>
      <c r="G30" s="19">
        <v>14</v>
      </c>
      <c r="H30" s="19">
        <v>4</v>
      </c>
      <c r="I30" s="23" t="s">
        <v>36</v>
      </c>
      <c r="J30" s="23" t="s">
        <v>36</v>
      </c>
      <c r="K30" s="19">
        <v>139</v>
      </c>
      <c r="L30" s="19">
        <v>18.800799999999999</v>
      </c>
      <c r="M30" s="19">
        <v>2.5007000000000001</v>
      </c>
      <c r="N30" s="19">
        <v>4012</v>
      </c>
    </row>
    <row r="31" spans="2:14" x14ac:dyDescent="0.2">
      <c r="B31" s="1" t="s">
        <v>38</v>
      </c>
      <c r="E31" s="18">
        <f>SUM(F31:J31)</f>
        <v>374</v>
      </c>
      <c r="F31" s="19">
        <v>234</v>
      </c>
      <c r="G31" s="19">
        <v>132</v>
      </c>
      <c r="H31" s="19">
        <v>8</v>
      </c>
      <c r="I31" s="23" t="s">
        <v>36</v>
      </c>
      <c r="J31" s="23" t="s">
        <v>36</v>
      </c>
      <c r="K31" s="19">
        <v>1026</v>
      </c>
      <c r="L31" s="19">
        <v>105.3369</v>
      </c>
      <c r="M31" s="19">
        <v>33.948300000000003</v>
      </c>
      <c r="N31" s="19">
        <v>24596</v>
      </c>
    </row>
    <row r="32" spans="2:14" x14ac:dyDescent="0.2">
      <c r="E32" s="6"/>
      <c r="J32" s="24"/>
      <c r="N32" s="19"/>
    </row>
    <row r="33" spans="2:14" x14ac:dyDescent="0.2">
      <c r="B33" s="1" t="s">
        <v>39</v>
      </c>
      <c r="E33" s="18">
        <f>SUM(F33:J33)</f>
        <v>229</v>
      </c>
      <c r="F33" s="19">
        <v>133</v>
      </c>
      <c r="G33" s="19">
        <v>85</v>
      </c>
      <c r="H33" s="19">
        <v>11</v>
      </c>
      <c r="I33" s="23" t="s">
        <v>36</v>
      </c>
      <c r="J33" s="23" t="s">
        <v>36</v>
      </c>
      <c r="K33" s="19">
        <v>741</v>
      </c>
      <c r="L33" s="19">
        <v>121.7366</v>
      </c>
      <c r="M33" s="19">
        <v>31.243400000000001</v>
      </c>
      <c r="N33" s="19">
        <v>31331</v>
      </c>
    </row>
    <row r="34" spans="2:14" x14ac:dyDescent="0.2">
      <c r="B34" s="1" t="s">
        <v>40</v>
      </c>
      <c r="E34" s="18">
        <f>SUM(F34:J34)</f>
        <v>802</v>
      </c>
      <c r="F34" s="19">
        <v>467</v>
      </c>
      <c r="G34" s="19">
        <v>312</v>
      </c>
      <c r="H34" s="19">
        <v>21</v>
      </c>
      <c r="I34" s="19">
        <v>2</v>
      </c>
      <c r="J34" s="23" t="s">
        <v>36</v>
      </c>
      <c r="K34" s="19">
        <v>2467</v>
      </c>
      <c r="L34" s="19">
        <v>311.8698</v>
      </c>
      <c r="M34" s="19">
        <v>67.155600000000007</v>
      </c>
      <c r="N34" s="19">
        <v>72892</v>
      </c>
    </row>
    <row r="35" spans="2:14" x14ac:dyDescent="0.2">
      <c r="B35" s="1" t="s">
        <v>41</v>
      </c>
      <c r="E35" s="18">
        <f>SUM(F35:J35)</f>
        <v>137</v>
      </c>
      <c r="F35" s="19">
        <v>73</v>
      </c>
      <c r="G35" s="19">
        <v>62</v>
      </c>
      <c r="H35" s="19">
        <v>2</v>
      </c>
      <c r="I35" s="23" t="s">
        <v>36</v>
      </c>
      <c r="J35" s="23" t="s">
        <v>36</v>
      </c>
      <c r="K35" s="19">
        <v>424</v>
      </c>
      <c r="L35" s="19">
        <v>55.005899999999997</v>
      </c>
      <c r="M35" s="19">
        <v>14.258900000000001</v>
      </c>
      <c r="N35" s="19">
        <v>12678</v>
      </c>
    </row>
    <row r="36" spans="2:14" x14ac:dyDescent="0.2">
      <c r="E36" s="6"/>
      <c r="J36" s="24"/>
    </row>
    <row r="37" spans="2:14" x14ac:dyDescent="0.2">
      <c r="B37" s="1" t="s">
        <v>42</v>
      </c>
      <c r="E37" s="18">
        <f>SUM(F37:J37)</f>
        <v>328</v>
      </c>
      <c r="F37" s="19">
        <v>201</v>
      </c>
      <c r="G37" s="19">
        <v>102</v>
      </c>
      <c r="H37" s="19">
        <v>24</v>
      </c>
      <c r="I37" s="23">
        <v>1</v>
      </c>
      <c r="J37" s="23" t="s">
        <v>36</v>
      </c>
      <c r="K37" s="19">
        <v>1188</v>
      </c>
      <c r="L37" s="19">
        <v>113.8548</v>
      </c>
      <c r="M37" s="19">
        <v>25.434899999999999</v>
      </c>
      <c r="N37" s="19">
        <v>35520</v>
      </c>
    </row>
    <row r="38" spans="2:14" x14ac:dyDescent="0.2">
      <c r="B38" s="1" t="s">
        <v>43</v>
      </c>
      <c r="E38" s="18">
        <f>SUM(F38:J38)</f>
        <v>485</v>
      </c>
      <c r="F38" s="19">
        <v>205</v>
      </c>
      <c r="G38" s="19">
        <v>128</v>
      </c>
      <c r="H38" s="19">
        <v>54</v>
      </c>
      <c r="I38" s="19">
        <v>82</v>
      </c>
      <c r="J38" s="23">
        <v>16</v>
      </c>
      <c r="K38" s="19">
        <v>8951</v>
      </c>
      <c r="L38" s="19">
        <v>1501.7345</v>
      </c>
      <c r="M38" s="19">
        <v>23.4907</v>
      </c>
      <c r="N38" s="19">
        <v>136733</v>
      </c>
    </row>
    <row r="39" spans="2:14" x14ac:dyDescent="0.2">
      <c r="B39" s="1" t="s">
        <v>44</v>
      </c>
      <c r="E39" s="18">
        <f>SUM(F39:J39)</f>
        <v>1092</v>
      </c>
      <c r="F39" s="19">
        <v>804</v>
      </c>
      <c r="G39" s="19">
        <v>272</v>
      </c>
      <c r="H39" s="19">
        <v>16</v>
      </c>
      <c r="I39" s="23" t="s">
        <v>36</v>
      </c>
      <c r="J39" s="23" t="s">
        <v>36</v>
      </c>
      <c r="K39" s="19">
        <v>2666</v>
      </c>
      <c r="L39" s="19">
        <v>405.26119999999997</v>
      </c>
      <c r="M39" s="19">
        <v>41.620600000000003</v>
      </c>
      <c r="N39" s="19">
        <v>45053</v>
      </c>
    </row>
    <row r="40" spans="2:14" x14ac:dyDescent="0.2">
      <c r="E40" s="6"/>
      <c r="J40" s="24"/>
    </row>
    <row r="41" spans="2:14" x14ac:dyDescent="0.2">
      <c r="B41" s="1" t="s">
        <v>45</v>
      </c>
      <c r="E41" s="18">
        <f>SUM(F41:J41)</f>
        <v>207</v>
      </c>
      <c r="F41" s="19">
        <v>111</v>
      </c>
      <c r="G41" s="19">
        <v>87</v>
      </c>
      <c r="H41" s="19">
        <v>9</v>
      </c>
      <c r="I41" s="23" t="s">
        <v>36</v>
      </c>
      <c r="J41" s="23" t="s">
        <v>36</v>
      </c>
      <c r="K41" s="19">
        <v>686</v>
      </c>
      <c r="L41" s="19">
        <v>66.111199999999997</v>
      </c>
      <c r="M41" s="19">
        <v>2.8607</v>
      </c>
      <c r="N41" s="19">
        <v>8412</v>
      </c>
    </row>
    <row r="42" spans="2:14" x14ac:dyDescent="0.2">
      <c r="B42" s="1" t="s">
        <v>46</v>
      </c>
      <c r="E42" s="18">
        <f>SUM(F42:J42)</f>
        <v>326</v>
      </c>
      <c r="F42" s="19">
        <v>210</v>
      </c>
      <c r="G42" s="19">
        <v>106</v>
      </c>
      <c r="H42" s="19">
        <v>9</v>
      </c>
      <c r="I42" s="23" t="s">
        <v>36</v>
      </c>
      <c r="J42" s="23">
        <v>1</v>
      </c>
      <c r="K42" s="19">
        <v>1104</v>
      </c>
      <c r="L42" s="19">
        <v>132.98519999999999</v>
      </c>
      <c r="M42" s="19">
        <v>20.654699999999998</v>
      </c>
      <c r="N42" s="19">
        <v>15901</v>
      </c>
    </row>
    <row r="43" spans="2:14" x14ac:dyDescent="0.2">
      <c r="B43" s="1" t="s">
        <v>47</v>
      </c>
      <c r="E43" s="18">
        <f>SUM(F43:J43)</f>
        <v>319</v>
      </c>
      <c r="F43" s="19">
        <v>198</v>
      </c>
      <c r="G43" s="19">
        <v>112</v>
      </c>
      <c r="H43" s="19">
        <v>9</v>
      </c>
      <c r="I43" s="23" t="s">
        <v>36</v>
      </c>
      <c r="J43" s="23" t="s">
        <v>36</v>
      </c>
      <c r="K43" s="19">
        <v>948</v>
      </c>
      <c r="L43" s="19">
        <v>92.3857</v>
      </c>
      <c r="M43" s="19">
        <v>2.8647999999999998</v>
      </c>
      <c r="N43" s="19">
        <v>14930</v>
      </c>
    </row>
    <row r="44" spans="2:14" x14ac:dyDescent="0.2">
      <c r="E44" s="6"/>
      <c r="J44" s="24"/>
    </row>
    <row r="45" spans="2:14" x14ac:dyDescent="0.2">
      <c r="B45" s="1" t="s">
        <v>48</v>
      </c>
      <c r="E45" s="18">
        <f>SUM(F45:J45)</f>
        <v>760</v>
      </c>
      <c r="F45" s="19">
        <v>433</v>
      </c>
      <c r="G45" s="19">
        <v>280</v>
      </c>
      <c r="H45" s="19">
        <v>44</v>
      </c>
      <c r="I45" s="23">
        <v>3</v>
      </c>
      <c r="J45" s="23" t="s">
        <v>36</v>
      </c>
      <c r="K45" s="19">
        <v>2759</v>
      </c>
      <c r="L45" s="19">
        <v>172.00370000000001</v>
      </c>
      <c r="M45" s="19">
        <v>9.0282</v>
      </c>
      <c r="N45" s="19">
        <v>25811</v>
      </c>
    </row>
    <row r="46" spans="2:14" x14ac:dyDescent="0.2">
      <c r="B46" s="1" t="s">
        <v>49</v>
      </c>
      <c r="E46" s="18">
        <f>SUM(F46:J46)</f>
        <v>423</v>
      </c>
      <c r="F46" s="19">
        <v>329</v>
      </c>
      <c r="G46" s="19">
        <v>93</v>
      </c>
      <c r="H46" s="19">
        <v>1</v>
      </c>
      <c r="I46" s="23" t="s">
        <v>36</v>
      </c>
      <c r="J46" s="23" t="s">
        <v>36</v>
      </c>
      <c r="K46" s="19">
        <v>902</v>
      </c>
      <c r="L46" s="19">
        <v>68.027600000000007</v>
      </c>
      <c r="M46" s="19">
        <v>7.0122999999999998</v>
      </c>
      <c r="N46" s="19">
        <v>14288</v>
      </c>
    </row>
    <row r="47" spans="2:14" x14ac:dyDescent="0.2">
      <c r="B47" s="1" t="s">
        <v>50</v>
      </c>
      <c r="E47" s="18">
        <f>SUM(F47:J47)</f>
        <v>1566</v>
      </c>
      <c r="F47" s="19">
        <v>811</v>
      </c>
      <c r="G47" s="19">
        <v>468</v>
      </c>
      <c r="H47" s="19">
        <v>252</v>
      </c>
      <c r="I47" s="23">
        <v>33</v>
      </c>
      <c r="J47" s="23">
        <v>2</v>
      </c>
      <c r="K47" s="19">
        <v>9375</v>
      </c>
      <c r="L47" s="19">
        <v>907.16309999999999</v>
      </c>
      <c r="M47" s="19">
        <v>40.520899999999997</v>
      </c>
      <c r="N47" s="19">
        <v>88374</v>
      </c>
    </row>
    <row r="48" spans="2:14" x14ac:dyDescent="0.2">
      <c r="E48" s="6"/>
      <c r="J48" s="24"/>
      <c r="L48" s="19"/>
      <c r="M48" s="19"/>
    </row>
    <row r="49" spans="2:14" x14ac:dyDescent="0.2">
      <c r="B49" s="1" t="s">
        <v>51</v>
      </c>
      <c r="E49" s="18">
        <f>SUM(F49:J49)</f>
        <v>731</v>
      </c>
      <c r="F49" s="19">
        <v>336</v>
      </c>
      <c r="G49" s="19">
        <v>274</v>
      </c>
      <c r="H49" s="19">
        <v>107</v>
      </c>
      <c r="I49" s="19">
        <v>14</v>
      </c>
      <c r="J49" s="23" t="s">
        <v>36</v>
      </c>
      <c r="K49" s="19">
        <v>4047</v>
      </c>
      <c r="L49" s="19">
        <v>1099.0101</v>
      </c>
      <c r="M49" s="19">
        <v>88.316999999999993</v>
      </c>
      <c r="N49" s="19">
        <v>36863</v>
      </c>
    </row>
    <row r="50" spans="2:14" x14ac:dyDescent="0.2">
      <c r="B50" s="1" t="s">
        <v>52</v>
      </c>
      <c r="E50" s="18">
        <f>SUM(F50:J50)</f>
        <v>87</v>
      </c>
      <c r="F50" s="19">
        <v>81</v>
      </c>
      <c r="G50" s="19">
        <v>6</v>
      </c>
      <c r="H50" s="23" t="s">
        <v>36</v>
      </c>
      <c r="I50" s="23" t="s">
        <v>36</v>
      </c>
      <c r="J50" s="23" t="s">
        <v>36</v>
      </c>
      <c r="K50" s="19">
        <v>144</v>
      </c>
      <c r="L50" s="19">
        <v>6.6089000000000002</v>
      </c>
      <c r="M50" s="19">
        <v>2.1850999999999998</v>
      </c>
      <c r="N50" s="19">
        <v>3859</v>
      </c>
    </row>
    <row r="51" spans="2:14" x14ac:dyDescent="0.2">
      <c r="B51" s="1" t="s">
        <v>53</v>
      </c>
      <c r="E51" s="18">
        <f>SUM(F51:J51)</f>
        <v>432</v>
      </c>
      <c r="F51" s="19">
        <v>259</v>
      </c>
      <c r="G51" s="19">
        <v>152</v>
      </c>
      <c r="H51" s="23">
        <v>21</v>
      </c>
      <c r="I51" s="23" t="s">
        <v>36</v>
      </c>
      <c r="J51" s="23" t="s">
        <v>36</v>
      </c>
      <c r="K51" s="19">
        <v>1368</v>
      </c>
      <c r="L51" s="19">
        <v>179.41720000000001</v>
      </c>
      <c r="M51" s="19">
        <v>47.999000000000002</v>
      </c>
      <c r="N51" s="19">
        <v>46650</v>
      </c>
    </row>
    <row r="52" spans="2:14" x14ac:dyDescent="0.2">
      <c r="E52" s="6"/>
      <c r="J52" s="24"/>
    </row>
    <row r="53" spans="2:14" x14ac:dyDescent="0.2">
      <c r="B53" s="1" t="s">
        <v>54</v>
      </c>
      <c r="E53" s="18">
        <f>SUM(F53:J53)</f>
        <v>739</v>
      </c>
      <c r="F53" s="19">
        <v>377</v>
      </c>
      <c r="G53" s="19">
        <v>313</v>
      </c>
      <c r="H53" s="19">
        <v>46</v>
      </c>
      <c r="I53" s="19">
        <v>3</v>
      </c>
      <c r="J53" s="23" t="s">
        <v>36</v>
      </c>
      <c r="K53" s="19">
        <v>2813</v>
      </c>
      <c r="L53" s="19">
        <v>478.70909999999998</v>
      </c>
      <c r="M53" s="19">
        <v>55.853999999999999</v>
      </c>
      <c r="N53" s="19">
        <v>54601</v>
      </c>
    </row>
    <row r="54" spans="2:14" x14ac:dyDescent="0.2">
      <c r="B54" s="1" t="s">
        <v>55</v>
      </c>
      <c r="E54" s="18">
        <f>SUM(F54:J54)</f>
        <v>271</v>
      </c>
      <c r="F54" s="19">
        <v>179</v>
      </c>
      <c r="G54" s="19">
        <v>84</v>
      </c>
      <c r="H54" s="19">
        <v>6</v>
      </c>
      <c r="I54" s="19">
        <v>2</v>
      </c>
      <c r="J54" s="23" t="s">
        <v>36</v>
      </c>
      <c r="K54" s="19">
        <v>824</v>
      </c>
      <c r="L54" s="19">
        <v>121.30289999999999</v>
      </c>
      <c r="M54" s="19">
        <v>34.286799999999999</v>
      </c>
      <c r="N54" s="19">
        <v>38002</v>
      </c>
    </row>
    <row r="55" spans="2:14" x14ac:dyDescent="0.2">
      <c r="B55" s="1" t="s">
        <v>56</v>
      </c>
      <c r="E55" s="18">
        <f>SUM(F55:J55)</f>
        <v>914</v>
      </c>
      <c r="F55" s="19">
        <v>576</v>
      </c>
      <c r="G55" s="19">
        <v>289</v>
      </c>
      <c r="H55" s="23">
        <v>46</v>
      </c>
      <c r="I55" s="23">
        <v>3</v>
      </c>
      <c r="J55" s="23" t="s">
        <v>36</v>
      </c>
      <c r="K55" s="19">
        <v>2964</v>
      </c>
      <c r="L55" s="19">
        <v>359.69380000000001</v>
      </c>
      <c r="M55" s="19">
        <v>76.823899999999995</v>
      </c>
      <c r="N55" s="19">
        <v>54885</v>
      </c>
    </row>
    <row r="56" spans="2:14" x14ac:dyDescent="0.2">
      <c r="E56" s="6"/>
      <c r="J56" s="24"/>
    </row>
    <row r="57" spans="2:14" x14ac:dyDescent="0.2">
      <c r="B57" s="1" t="s">
        <v>57</v>
      </c>
      <c r="E57" s="18">
        <f>SUM(F57:J57)</f>
        <v>243</v>
      </c>
      <c r="F57" s="19">
        <v>105</v>
      </c>
      <c r="G57" s="19">
        <v>119</v>
      </c>
      <c r="H57" s="19">
        <v>17</v>
      </c>
      <c r="I57" s="19">
        <v>2</v>
      </c>
      <c r="J57" s="23" t="s">
        <v>36</v>
      </c>
      <c r="K57" s="19">
        <v>1067</v>
      </c>
      <c r="L57" s="19">
        <v>179.1788</v>
      </c>
      <c r="M57" s="19">
        <v>35.772500000000001</v>
      </c>
      <c r="N57" s="19">
        <v>28662</v>
      </c>
    </row>
    <row r="58" spans="2:14" x14ac:dyDescent="0.2">
      <c r="B58" s="1" t="s">
        <v>58</v>
      </c>
      <c r="E58" s="18">
        <f>SUM(F58:J58)</f>
        <v>843</v>
      </c>
      <c r="F58" s="19">
        <v>184</v>
      </c>
      <c r="G58" s="19">
        <v>562</v>
      </c>
      <c r="H58" s="23">
        <v>87</v>
      </c>
      <c r="I58" s="19">
        <v>10</v>
      </c>
      <c r="J58" s="23" t="s">
        <v>36</v>
      </c>
      <c r="K58" s="19">
        <v>4662</v>
      </c>
      <c r="L58" s="19">
        <v>946.72</v>
      </c>
      <c r="M58" s="19">
        <v>39.196399999999997</v>
      </c>
      <c r="N58" s="19">
        <v>15254</v>
      </c>
    </row>
    <row r="59" spans="2:14" x14ac:dyDescent="0.2">
      <c r="B59" s="1" t="s">
        <v>59</v>
      </c>
      <c r="E59" s="18">
        <f>SUM(F59:J59)</f>
        <v>551</v>
      </c>
      <c r="F59" s="19">
        <v>213</v>
      </c>
      <c r="G59" s="19">
        <v>154</v>
      </c>
      <c r="H59" s="19">
        <v>141</v>
      </c>
      <c r="I59" s="19">
        <v>41</v>
      </c>
      <c r="J59" s="23">
        <v>2</v>
      </c>
      <c r="K59" s="19">
        <v>5676</v>
      </c>
      <c r="L59" s="19">
        <v>298.09620000000001</v>
      </c>
      <c r="M59" s="19">
        <v>38.210700000000003</v>
      </c>
      <c r="N59" s="19">
        <v>33431</v>
      </c>
    </row>
    <row r="60" spans="2:14" x14ac:dyDescent="0.2">
      <c r="E60" s="6"/>
      <c r="J60" s="24"/>
    </row>
    <row r="61" spans="2:14" x14ac:dyDescent="0.2">
      <c r="B61" s="1" t="s">
        <v>60</v>
      </c>
      <c r="E61" s="18">
        <f>SUM(F61:J61)</f>
        <v>386</v>
      </c>
      <c r="F61" s="19">
        <v>223</v>
      </c>
      <c r="G61" s="19">
        <v>145</v>
      </c>
      <c r="H61" s="19">
        <v>16</v>
      </c>
      <c r="I61" s="19">
        <v>2</v>
      </c>
      <c r="J61" s="23" t="s">
        <v>36</v>
      </c>
      <c r="K61" s="19">
        <v>1365</v>
      </c>
      <c r="L61" s="19">
        <v>186.39099999999999</v>
      </c>
      <c r="M61" s="19">
        <v>53.1023</v>
      </c>
      <c r="N61" s="19">
        <v>34752</v>
      </c>
    </row>
    <row r="62" spans="2:14" x14ac:dyDescent="0.2">
      <c r="B62" s="1" t="s">
        <v>61</v>
      </c>
      <c r="E62" s="18">
        <f>SUM(F62:J62)</f>
        <v>78</v>
      </c>
      <c r="F62" s="19">
        <v>48</v>
      </c>
      <c r="G62" s="19">
        <v>25</v>
      </c>
      <c r="H62" s="19">
        <v>3</v>
      </c>
      <c r="I62" s="19">
        <v>2</v>
      </c>
      <c r="J62" s="23" t="s">
        <v>36</v>
      </c>
      <c r="K62" s="19">
        <v>279</v>
      </c>
      <c r="L62" s="19">
        <v>29.728000000000002</v>
      </c>
      <c r="M62" s="19">
        <v>3.4076</v>
      </c>
      <c r="N62" s="19">
        <v>3954</v>
      </c>
    </row>
    <row r="63" spans="2:14" x14ac:dyDescent="0.2">
      <c r="B63" s="1" t="s">
        <v>62</v>
      </c>
      <c r="E63" s="18">
        <f>SUM(F63:J63)</f>
        <v>206</v>
      </c>
      <c r="F63" s="19">
        <v>123</v>
      </c>
      <c r="G63" s="19">
        <v>78</v>
      </c>
      <c r="H63" s="19">
        <v>5</v>
      </c>
      <c r="I63" s="23" t="s">
        <v>36</v>
      </c>
      <c r="J63" s="23" t="s">
        <v>36</v>
      </c>
      <c r="K63" s="19">
        <v>601</v>
      </c>
      <c r="L63" s="19">
        <v>74.358699999999999</v>
      </c>
      <c r="M63" s="19">
        <v>33.303699999999999</v>
      </c>
      <c r="N63" s="19">
        <v>11855</v>
      </c>
    </row>
    <row r="64" spans="2:14" x14ac:dyDescent="0.2">
      <c r="E64" s="6"/>
      <c r="L64" s="19"/>
      <c r="M64" s="19"/>
    </row>
    <row r="65" spans="1:14" x14ac:dyDescent="0.2">
      <c r="B65" s="1" t="s">
        <v>63</v>
      </c>
      <c r="E65" s="18">
        <f>SUM(F65:J65)</f>
        <v>1810</v>
      </c>
      <c r="F65" s="19">
        <v>1241</v>
      </c>
      <c r="G65" s="19">
        <v>495</v>
      </c>
      <c r="H65" s="19">
        <v>65</v>
      </c>
      <c r="I65" s="19">
        <v>7</v>
      </c>
      <c r="J65" s="23">
        <v>2</v>
      </c>
      <c r="K65" s="19">
        <v>5483</v>
      </c>
      <c r="L65" s="19">
        <v>628.81920000000002</v>
      </c>
      <c r="M65" s="19">
        <v>166.49109999999999</v>
      </c>
      <c r="N65" s="19">
        <v>146879</v>
      </c>
    </row>
    <row r="66" spans="1:14" ht="18" thickBot="1" x14ac:dyDescent="0.25">
      <c r="B66" s="25"/>
      <c r="C66" s="4"/>
      <c r="D66" s="4"/>
      <c r="E66" s="26"/>
      <c r="F66" s="27"/>
      <c r="G66" s="27"/>
      <c r="H66" s="27"/>
      <c r="I66" s="27"/>
      <c r="J66" s="27"/>
      <c r="K66" s="27"/>
      <c r="L66" s="27"/>
      <c r="M66" s="27"/>
      <c r="N66" s="27"/>
    </row>
    <row r="67" spans="1:14" x14ac:dyDescent="0.2">
      <c r="E67" s="1" t="s">
        <v>64</v>
      </c>
    </row>
    <row r="68" spans="1:14" x14ac:dyDescent="0.2">
      <c r="A68" s="1"/>
      <c r="C68" s="5"/>
    </row>
  </sheetData>
  <phoneticPr fontId="2"/>
  <pageMargins left="0.43" right="0.43" top="0.55000000000000004" bottom="0.48" header="0.51200000000000001" footer="0.51200000000000001"/>
  <pageSetup paperSize="12"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92"/>
  <sheetViews>
    <sheetView showGridLines="0" zoomScale="75" zoomScaleNormal="100" workbookViewId="0">
      <selection activeCell="J3" sqref="J3"/>
    </sheetView>
  </sheetViews>
  <sheetFormatPr defaultColWidth="12.125" defaultRowHeight="17.25" x14ac:dyDescent="0.2"/>
  <cols>
    <col min="1" max="1" width="13.375" style="2" customWidth="1"/>
    <col min="2" max="2" width="15.875" style="2" customWidth="1"/>
    <col min="3" max="3" width="12.125" style="2"/>
    <col min="4" max="4" width="13.375" style="2" customWidth="1"/>
    <col min="5" max="5" width="14.625" style="2" customWidth="1"/>
    <col min="6" max="6" width="13" style="2" bestFit="1" customWidth="1"/>
    <col min="7" max="7" width="12.125" style="2" customWidth="1"/>
    <col min="8" max="10" width="13.375" style="2" customWidth="1"/>
    <col min="11" max="256" width="12.125" style="2"/>
    <col min="257" max="257" width="13.375" style="2" customWidth="1"/>
    <col min="258" max="258" width="15.875" style="2" customWidth="1"/>
    <col min="259" max="259" width="12.125" style="2"/>
    <col min="260" max="260" width="13.375" style="2" customWidth="1"/>
    <col min="261" max="261" width="14.625" style="2" customWidth="1"/>
    <col min="262" max="262" width="13" style="2" bestFit="1" customWidth="1"/>
    <col min="263" max="263" width="12.125" style="2" customWidth="1"/>
    <col min="264" max="266" width="13.375" style="2" customWidth="1"/>
    <col min="267" max="512" width="12.125" style="2"/>
    <col min="513" max="513" width="13.375" style="2" customWidth="1"/>
    <col min="514" max="514" width="15.875" style="2" customWidth="1"/>
    <col min="515" max="515" width="12.125" style="2"/>
    <col min="516" max="516" width="13.375" style="2" customWidth="1"/>
    <col min="517" max="517" width="14.625" style="2" customWidth="1"/>
    <col min="518" max="518" width="13" style="2" bestFit="1" customWidth="1"/>
    <col min="519" max="519" width="12.125" style="2" customWidth="1"/>
    <col min="520" max="522" width="13.375" style="2" customWidth="1"/>
    <col min="523" max="768" width="12.125" style="2"/>
    <col min="769" max="769" width="13.375" style="2" customWidth="1"/>
    <col min="770" max="770" width="15.875" style="2" customWidth="1"/>
    <col min="771" max="771" width="12.125" style="2"/>
    <col min="772" max="772" width="13.375" style="2" customWidth="1"/>
    <col min="773" max="773" width="14.625" style="2" customWidth="1"/>
    <col min="774" max="774" width="13" style="2" bestFit="1" customWidth="1"/>
    <col min="775" max="775" width="12.125" style="2" customWidth="1"/>
    <col min="776" max="778" width="13.375" style="2" customWidth="1"/>
    <col min="779" max="1024" width="12.125" style="2"/>
    <col min="1025" max="1025" width="13.375" style="2" customWidth="1"/>
    <col min="1026" max="1026" width="15.875" style="2" customWidth="1"/>
    <col min="1027" max="1027" width="12.125" style="2"/>
    <col min="1028" max="1028" width="13.375" style="2" customWidth="1"/>
    <col min="1029" max="1029" width="14.625" style="2" customWidth="1"/>
    <col min="1030" max="1030" width="13" style="2" bestFit="1" customWidth="1"/>
    <col min="1031" max="1031" width="12.125" style="2" customWidth="1"/>
    <col min="1032" max="1034" width="13.375" style="2" customWidth="1"/>
    <col min="1035" max="1280" width="12.125" style="2"/>
    <col min="1281" max="1281" width="13.375" style="2" customWidth="1"/>
    <col min="1282" max="1282" width="15.875" style="2" customWidth="1"/>
    <col min="1283" max="1283" width="12.125" style="2"/>
    <col min="1284" max="1284" width="13.375" style="2" customWidth="1"/>
    <col min="1285" max="1285" width="14.625" style="2" customWidth="1"/>
    <col min="1286" max="1286" width="13" style="2" bestFit="1" customWidth="1"/>
    <col min="1287" max="1287" width="12.125" style="2" customWidth="1"/>
    <col min="1288" max="1290" width="13.375" style="2" customWidth="1"/>
    <col min="1291" max="1536" width="12.125" style="2"/>
    <col min="1537" max="1537" width="13.375" style="2" customWidth="1"/>
    <col min="1538" max="1538" width="15.875" style="2" customWidth="1"/>
    <col min="1539" max="1539" width="12.125" style="2"/>
    <col min="1540" max="1540" width="13.375" style="2" customWidth="1"/>
    <col min="1541" max="1541" width="14.625" style="2" customWidth="1"/>
    <col min="1542" max="1542" width="13" style="2" bestFit="1" customWidth="1"/>
    <col min="1543" max="1543" width="12.125" style="2" customWidth="1"/>
    <col min="1544" max="1546" width="13.375" style="2" customWidth="1"/>
    <col min="1547" max="1792" width="12.125" style="2"/>
    <col min="1793" max="1793" width="13.375" style="2" customWidth="1"/>
    <col min="1794" max="1794" width="15.875" style="2" customWidth="1"/>
    <col min="1795" max="1795" width="12.125" style="2"/>
    <col min="1796" max="1796" width="13.375" style="2" customWidth="1"/>
    <col min="1797" max="1797" width="14.625" style="2" customWidth="1"/>
    <col min="1798" max="1798" width="13" style="2" bestFit="1" customWidth="1"/>
    <col min="1799" max="1799" width="12.125" style="2" customWidth="1"/>
    <col min="1800" max="1802" width="13.375" style="2" customWidth="1"/>
    <col min="1803" max="2048" width="12.125" style="2"/>
    <col min="2049" max="2049" width="13.375" style="2" customWidth="1"/>
    <col min="2050" max="2050" width="15.875" style="2" customWidth="1"/>
    <col min="2051" max="2051" width="12.125" style="2"/>
    <col min="2052" max="2052" width="13.375" style="2" customWidth="1"/>
    <col min="2053" max="2053" width="14.625" style="2" customWidth="1"/>
    <col min="2054" max="2054" width="13" style="2" bestFit="1" customWidth="1"/>
    <col min="2055" max="2055" width="12.125" style="2" customWidth="1"/>
    <col min="2056" max="2058" width="13.375" style="2" customWidth="1"/>
    <col min="2059" max="2304" width="12.125" style="2"/>
    <col min="2305" max="2305" width="13.375" style="2" customWidth="1"/>
    <col min="2306" max="2306" width="15.875" style="2" customWidth="1"/>
    <col min="2307" max="2307" width="12.125" style="2"/>
    <col min="2308" max="2308" width="13.375" style="2" customWidth="1"/>
    <col min="2309" max="2309" width="14.625" style="2" customWidth="1"/>
    <col min="2310" max="2310" width="13" style="2" bestFit="1" customWidth="1"/>
    <col min="2311" max="2311" width="12.125" style="2" customWidth="1"/>
    <col min="2312" max="2314" width="13.375" style="2" customWidth="1"/>
    <col min="2315" max="2560" width="12.125" style="2"/>
    <col min="2561" max="2561" width="13.375" style="2" customWidth="1"/>
    <col min="2562" max="2562" width="15.875" style="2" customWidth="1"/>
    <col min="2563" max="2563" width="12.125" style="2"/>
    <col min="2564" max="2564" width="13.375" style="2" customWidth="1"/>
    <col min="2565" max="2565" width="14.625" style="2" customWidth="1"/>
    <col min="2566" max="2566" width="13" style="2" bestFit="1" customWidth="1"/>
    <col min="2567" max="2567" width="12.125" style="2" customWidth="1"/>
    <col min="2568" max="2570" width="13.375" style="2" customWidth="1"/>
    <col min="2571" max="2816" width="12.125" style="2"/>
    <col min="2817" max="2817" width="13.375" style="2" customWidth="1"/>
    <col min="2818" max="2818" width="15.875" style="2" customWidth="1"/>
    <col min="2819" max="2819" width="12.125" style="2"/>
    <col min="2820" max="2820" width="13.375" style="2" customWidth="1"/>
    <col min="2821" max="2821" width="14.625" style="2" customWidth="1"/>
    <col min="2822" max="2822" width="13" style="2" bestFit="1" customWidth="1"/>
    <col min="2823" max="2823" width="12.125" style="2" customWidth="1"/>
    <col min="2824" max="2826" width="13.375" style="2" customWidth="1"/>
    <col min="2827" max="3072" width="12.125" style="2"/>
    <col min="3073" max="3073" width="13.375" style="2" customWidth="1"/>
    <col min="3074" max="3074" width="15.875" style="2" customWidth="1"/>
    <col min="3075" max="3075" width="12.125" style="2"/>
    <col min="3076" max="3076" width="13.375" style="2" customWidth="1"/>
    <col min="3077" max="3077" width="14.625" style="2" customWidth="1"/>
    <col min="3078" max="3078" width="13" style="2" bestFit="1" customWidth="1"/>
    <col min="3079" max="3079" width="12.125" style="2" customWidth="1"/>
    <col min="3080" max="3082" width="13.375" style="2" customWidth="1"/>
    <col min="3083" max="3328" width="12.125" style="2"/>
    <col min="3329" max="3329" width="13.375" style="2" customWidth="1"/>
    <col min="3330" max="3330" width="15.875" style="2" customWidth="1"/>
    <col min="3331" max="3331" width="12.125" style="2"/>
    <col min="3332" max="3332" width="13.375" style="2" customWidth="1"/>
    <col min="3333" max="3333" width="14.625" style="2" customWidth="1"/>
    <col min="3334" max="3334" width="13" style="2" bestFit="1" customWidth="1"/>
    <col min="3335" max="3335" width="12.125" style="2" customWidth="1"/>
    <col min="3336" max="3338" width="13.375" style="2" customWidth="1"/>
    <col min="3339" max="3584" width="12.125" style="2"/>
    <col min="3585" max="3585" width="13.375" style="2" customWidth="1"/>
    <col min="3586" max="3586" width="15.875" style="2" customWidth="1"/>
    <col min="3587" max="3587" width="12.125" style="2"/>
    <col min="3588" max="3588" width="13.375" style="2" customWidth="1"/>
    <col min="3589" max="3589" width="14.625" style="2" customWidth="1"/>
    <col min="3590" max="3590" width="13" style="2" bestFit="1" customWidth="1"/>
    <col min="3591" max="3591" width="12.125" style="2" customWidth="1"/>
    <col min="3592" max="3594" width="13.375" style="2" customWidth="1"/>
    <col min="3595" max="3840" width="12.125" style="2"/>
    <col min="3841" max="3841" width="13.375" style="2" customWidth="1"/>
    <col min="3842" max="3842" width="15.875" style="2" customWidth="1"/>
    <col min="3843" max="3843" width="12.125" style="2"/>
    <col min="3844" max="3844" width="13.375" style="2" customWidth="1"/>
    <col min="3845" max="3845" width="14.625" style="2" customWidth="1"/>
    <col min="3846" max="3846" width="13" style="2" bestFit="1" customWidth="1"/>
    <col min="3847" max="3847" width="12.125" style="2" customWidth="1"/>
    <col min="3848" max="3850" width="13.375" style="2" customWidth="1"/>
    <col min="3851" max="4096" width="12.125" style="2"/>
    <col min="4097" max="4097" width="13.375" style="2" customWidth="1"/>
    <col min="4098" max="4098" width="15.875" style="2" customWidth="1"/>
    <col min="4099" max="4099" width="12.125" style="2"/>
    <col min="4100" max="4100" width="13.375" style="2" customWidth="1"/>
    <col min="4101" max="4101" width="14.625" style="2" customWidth="1"/>
    <col min="4102" max="4102" width="13" style="2" bestFit="1" customWidth="1"/>
    <col min="4103" max="4103" width="12.125" style="2" customWidth="1"/>
    <col min="4104" max="4106" width="13.375" style="2" customWidth="1"/>
    <col min="4107" max="4352" width="12.125" style="2"/>
    <col min="4353" max="4353" width="13.375" style="2" customWidth="1"/>
    <col min="4354" max="4354" width="15.875" style="2" customWidth="1"/>
    <col min="4355" max="4355" width="12.125" style="2"/>
    <col min="4356" max="4356" width="13.375" style="2" customWidth="1"/>
    <col min="4357" max="4357" width="14.625" style="2" customWidth="1"/>
    <col min="4358" max="4358" width="13" style="2" bestFit="1" customWidth="1"/>
    <col min="4359" max="4359" width="12.125" style="2" customWidth="1"/>
    <col min="4360" max="4362" width="13.375" style="2" customWidth="1"/>
    <col min="4363" max="4608" width="12.125" style="2"/>
    <col min="4609" max="4609" width="13.375" style="2" customWidth="1"/>
    <col min="4610" max="4610" width="15.875" style="2" customWidth="1"/>
    <col min="4611" max="4611" width="12.125" style="2"/>
    <col min="4612" max="4612" width="13.375" style="2" customWidth="1"/>
    <col min="4613" max="4613" width="14.625" style="2" customWidth="1"/>
    <col min="4614" max="4614" width="13" style="2" bestFit="1" customWidth="1"/>
    <col min="4615" max="4615" width="12.125" style="2" customWidth="1"/>
    <col min="4616" max="4618" width="13.375" style="2" customWidth="1"/>
    <col min="4619" max="4864" width="12.125" style="2"/>
    <col min="4865" max="4865" width="13.375" style="2" customWidth="1"/>
    <col min="4866" max="4866" width="15.875" style="2" customWidth="1"/>
    <col min="4867" max="4867" width="12.125" style="2"/>
    <col min="4868" max="4868" width="13.375" style="2" customWidth="1"/>
    <col min="4869" max="4869" width="14.625" style="2" customWidth="1"/>
    <col min="4870" max="4870" width="13" style="2" bestFit="1" customWidth="1"/>
    <col min="4871" max="4871" width="12.125" style="2" customWidth="1"/>
    <col min="4872" max="4874" width="13.375" style="2" customWidth="1"/>
    <col min="4875" max="5120" width="12.125" style="2"/>
    <col min="5121" max="5121" width="13.375" style="2" customWidth="1"/>
    <col min="5122" max="5122" width="15.875" style="2" customWidth="1"/>
    <col min="5123" max="5123" width="12.125" style="2"/>
    <col min="5124" max="5124" width="13.375" style="2" customWidth="1"/>
    <col min="5125" max="5125" width="14.625" style="2" customWidth="1"/>
    <col min="5126" max="5126" width="13" style="2" bestFit="1" customWidth="1"/>
    <col min="5127" max="5127" width="12.125" style="2" customWidth="1"/>
    <col min="5128" max="5130" width="13.375" style="2" customWidth="1"/>
    <col min="5131" max="5376" width="12.125" style="2"/>
    <col min="5377" max="5377" width="13.375" style="2" customWidth="1"/>
    <col min="5378" max="5378" width="15.875" style="2" customWidth="1"/>
    <col min="5379" max="5379" width="12.125" style="2"/>
    <col min="5380" max="5380" width="13.375" style="2" customWidth="1"/>
    <col min="5381" max="5381" width="14.625" style="2" customWidth="1"/>
    <col min="5382" max="5382" width="13" style="2" bestFit="1" customWidth="1"/>
    <col min="5383" max="5383" width="12.125" style="2" customWidth="1"/>
    <col min="5384" max="5386" width="13.375" style="2" customWidth="1"/>
    <col min="5387" max="5632" width="12.125" style="2"/>
    <col min="5633" max="5633" width="13.375" style="2" customWidth="1"/>
    <col min="5634" max="5634" width="15.875" style="2" customWidth="1"/>
    <col min="5635" max="5635" width="12.125" style="2"/>
    <col min="5636" max="5636" width="13.375" style="2" customWidth="1"/>
    <col min="5637" max="5637" width="14.625" style="2" customWidth="1"/>
    <col min="5638" max="5638" width="13" style="2" bestFit="1" customWidth="1"/>
    <col min="5639" max="5639" width="12.125" style="2" customWidth="1"/>
    <col min="5640" max="5642" width="13.375" style="2" customWidth="1"/>
    <col min="5643" max="5888" width="12.125" style="2"/>
    <col min="5889" max="5889" width="13.375" style="2" customWidth="1"/>
    <col min="5890" max="5890" width="15.875" style="2" customWidth="1"/>
    <col min="5891" max="5891" width="12.125" style="2"/>
    <col min="5892" max="5892" width="13.375" style="2" customWidth="1"/>
    <col min="5893" max="5893" width="14.625" style="2" customWidth="1"/>
    <col min="5894" max="5894" width="13" style="2" bestFit="1" customWidth="1"/>
    <col min="5895" max="5895" width="12.125" style="2" customWidth="1"/>
    <col min="5896" max="5898" width="13.375" style="2" customWidth="1"/>
    <col min="5899" max="6144" width="12.125" style="2"/>
    <col min="6145" max="6145" width="13.375" style="2" customWidth="1"/>
    <col min="6146" max="6146" width="15.875" style="2" customWidth="1"/>
    <col min="6147" max="6147" width="12.125" style="2"/>
    <col min="6148" max="6148" width="13.375" style="2" customWidth="1"/>
    <col min="6149" max="6149" width="14.625" style="2" customWidth="1"/>
    <col min="6150" max="6150" width="13" style="2" bestFit="1" customWidth="1"/>
    <col min="6151" max="6151" width="12.125" style="2" customWidth="1"/>
    <col min="6152" max="6154" width="13.375" style="2" customWidth="1"/>
    <col min="6155" max="6400" width="12.125" style="2"/>
    <col min="6401" max="6401" width="13.375" style="2" customWidth="1"/>
    <col min="6402" max="6402" width="15.875" style="2" customWidth="1"/>
    <col min="6403" max="6403" width="12.125" style="2"/>
    <col min="6404" max="6404" width="13.375" style="2" customWidth="1"/>
    <col min="6405" max="6405" width="14.625" style="2" customWidth="1"/>
    <col min="6406" max="6406" width="13" style="2" bestFit="1" customWidth="1"/>
    <col min="6407" max="6407" width="12.125" style="2" customWidth="1"/>
    <col min="6408" max="6410" width="13.375" style="2" customWidth="1"/>
    <col min="6411" max="6656" width="12.125" style="2"/>
    <col min="6657" max="6657" width="13.375" style="2" customWidth="1"/>
    <col min="6658" max="6658" width="15.875" style="2" customWidth="1"/>
    <col min="6659" max="6659" width="12.125" style="2"/>
    <col min="6660" max="6660" width="13.375" style="2" customWidth="1"/>
    <col min="6661" max="6661" width="14.625" style="2" customWidth="1"/>
    <col min="6662" max="6662" width="13" style="2" bestFit="1" customWidth="1"/>
    <col min="6663" max="6663" width="12.125" style="2" customWidth="1"/>
    <col min="6664" max="6666" width="13.375" style="2" customWidth="1"/>
    <col min="6667" max="6912" width="12.125" style="2"/>
    <col min="6913" max="6913" width="13.375" style="2" customWidth="1"/>
    <col min="6914" max="6914" width="15.875" style="2" customWidth="1"/>
    <col min="6915" max="6915" width="12.125" style="2"/>
    <col min="6916" max="6916" width="13.375" style="2" customWidth="1"/>
    <col min="6917" max="6917" width="14.625" style="2" customWidth="1"/>
    <col min="6918" max="6918" width="13" style="2" bestFit="1" customWidth="1"/>
    <col min="6919" max="6919" width="12.125" style="2" customWidth="1"/>
    <col min="6920" max="6922" width="13.375" style="2" customWidth="1"/>
    <col min="6923" max="7168" width="12.125" style="2"/>
    <col min="7169" max="7169" width="13.375" style="2" customWidth="1"/>
    <col min="7170" max="7170" width="15.875" style="2" customWidth="1"/>
    <col min="7171" max="7171" width="12.125" style="2"/>
    <col min="7172" max="7172" width="13.375" style="2" customWidth="1"/>
    <col min="7173" max="7173" width="14.625" style="2" customWidth="1"/>
    <col min="7174" max="7174" width="13" style="2" bestFit="1" customWidth="1"/>
    <col min="7175" max="7175" width="12.125" style="2" customWidth="1"/>
    <col min="7176" max="7178" width="13.375" style="2" customWidth="1"/>
    <col min="7179" max="7424" width="12.125" style="2"/>
    <col min="7425" max="7425" width="13.375" style="2" customWidth="1"/>
    <col min="7426" max="7426" width="15.875" style="2" customWidth="1"/>
    <col min="7427" max="7427" width="12.125" style="2"/>
    <col min="7428" max="7428" width="13.375" style="2" customWidth="1"/>
    <col min="7429" max="7429" width="14.625" style="2" customWidth="1"/>
    <col min="7430" max="7430" width="13" style="2" bestFit="1" customWidth="1"/>
    <col min="7431" max="7431" width="12.125" style="2" customWidth="1"/>
    <col min="7432" max="7434" width="13.375" style="2" customWidth="1"/>
    <col min="7435" max="7680" width="12.125" style="2"/>
    <col min="7681" max="7681" width="13.375" style="2" customWidth="1"/>
    <col min="7682" max="7682" width="15.875" style="2" customWidth="1"/>
    <col min="7683" max="7683" width="12.125" style="2"/>
    <col min="7684" max="7684" width="13.375" style="2" customWidth="1"/>
    <col min="7685" max="7685" width="14.625" style="2" customWidth="1"/>
    <col min="7686" max="7686" width="13" style="2" bestFit="1" customWidth="1"/>
    <col min="7687" max="7687" width="12.125" style="2" customWidth="1"/>
    <col min="7688" max="7690" width="13.375" style="2" customWidth="1"/>
    <col min="7691" max="7936" width="12.125" style="2"/>
    <col min="7937" max="7937" width="13.375" style="2" customWidth="1"/>
    <col min="7938" max="7938" width="15.875" style="2" customWidth="1"/>
    <col min="7939" max="7939" width="12.125" style="2"/>
    <col min="7940" max="7940" width="13.375" style="2" customWidth="1"/>
    <col min="7941" max="7941" width="14.625" style="2" customWidth="1"/>
    <col min="7942" max="7942" width="13" style="2" bestFit="1" customWidth="1"/>
    <col min="7943" max="7943" width="12.125" style="2" customWidth="1"/>
    <col min="7944" max="7946" width="13.375" style="2" customWidth="1"/>
    <col min="7947" max="8192" width="12.125" style="2"/>
    <col min="8193" max="8193" width="13.375" style="2" customWidth="1"/>
    <col min="8194" max="8194" width="15.875" style="2" customWidth="1"/>
    <col min="8195" max="8195" width="12.125" style="2"/>
    <col min="8196" max="8196" width="13.375" style="2" customWidth="1"/>
    <col min="8197" max="8197" width="14.625" style="2" customWidth="1"/>
    <col min="8198" max="8198" width="13" style="2" bestFit="1" customWidth="1"/>
    <col min="8199" max="8199" width="12.125" style="2" customWidth="1"/>
    <col min="8200" max="8202" width="13.375" style="2" customWidth="1"/>
    <col min="8203" max="8448" width="12.125" style="2"/>
    <col min="8449" max="8449" width="13.375" style="2" customWidth="1"/>
    <col min="8450" max="8450" width="15.875" style="2" customWidth="1"/>
    <col min="8451" max="8451" width="12.125" style="2"/>
    <col min="8452" max="8452" width="13.375" style="2" customWidth="1"/>
    <col min="8453" max="8453" width="14.625" style="2" customWidth="1"/>
    <col min="8454" max="8454" width="13" style="2" bestFit="1" customWidth="1"/>
    <col min="8455" max="8455" width="12.125" style="2" customWidth="1"/>
    <col min="8456" max="8458" width="13.375" style="2" customWidth="1"/>
    <col min="8459" max="8704" width="12.125" style="2"/>
    <col min="8705" max="8705" width="13.375" style="2" customWidth="1"/>
    <col min="8706" max="8706" width="15.875" style="2" customWidth="1"/>
    <col min="8707" max="8707" width="12.125" style="2"/>
    <col min="8708" max="8708" width="13.375" style="2" customWidth="1"/>
    <col min="8709" max="8709" width="14.625" style="2" customWidth="1"/>
    <col min="8710" max="8710" width="13" style="2" bestFit="1" customWidth="1"/>
    <col min="8711" max="8711" width="12.125" style="2" customWidth="1"/>
    <col min="8712" max="8714" width="13.375" style="2" customWidth="1"/>
    <col min="8715" max="8960" width="12.125" style="2"/>
    <col min="8961" max="8961" width="13.375" style="2" customWidth="1"/>
    <col min="8962" max="8962" width="15.875" style="2" customWidth="1"/>
    <col min="8963" max="8963" width="12.125" style="2"/>
    <col min="8964" max="8964" width="13.375" style="2" customWidth="1"/>
    <col min="8965" max="8965" width="14.625" style="2" customWidth="1"/>
    <col min="8966" max="8966" width="13" style="2" bestFit="1" customWidth="1"/>
    <col min="8967" max="8967" width="12.125" style="2" customWidth="1"/>
    <col min="8968" max="8970" width="13.375" style="2" customWidth="1"/>
    <col min="8971" max="9216" width="12.125" style="2"/>
    <col min="9217" max="9217" width="13.375" style="2" customWidth="1"/>
    <col min="9218" max="9218" width="15.875" style="2" customWidth="1"/>
    <col min="9219" max="9219" width="12.125" style="2"/>
    <col min="9220" max="9220" width="13.375" style="2" customWidth="1"/>
    <col min="9221" max="9221" width="14.625" style="2" customWidth="1"/>
    <col min="9222" max="9222" width="13" style="2" bestFit="1" customWidth="1"/>
    <col min="9223" max="9223" width="12.125" style="2" customWidth="1"/>
    <col min="9224" max="9226" width="13.375" style="2" customWidth="1"/>
    <col min="9227" max="9472" width="12.125" style="2"/>
    <col min="9473" max="9473" width="13.375" style="2" customWidth="1"/>
    <col min="9474" max="9474" width="15.875" style="2" customWidth="1"/>
    <col min="9475" max="9475" width="12.125" style="2"/>
    <col min="9476" max="9476" width="13.375" style="2" customWidth="1"/>
    <col min="9477" max="9477" width="14.625" style="2" customWidth="1"/>
    <col min="9478" max="9478" width="13" style="2" bestFit="1" customWidth="1"/>
    <col min="9479" max="9479" width="12.125" style="2" customWidth="1"/>
    <col min="9480" max="9482" width="13.375" style="2" customWidth="1"/>
    <col min="9483" max="9728" width="12.125" style="2"/>
    <col min="9729" max="9729" width="13.375" style="2" customWidth="1"/>
    <col min="9730" max="9730" width="15.875" style="2" customWidth="1"/>
    <col min="9731" max="9731" width="12.125" style="2"/>
    <col min="9732" max="9732" width="13.375" style="2" customWidth="1"/>
    <col min="9733" max="9733" width="14.625" style="2" customWidth="1"/>
    <col min="9734" max="9734" width="13" style="2" bestFit="1" customWidth="1"/>
    <col min="9735" max="9735" width="12.125" style="2" customWidth="1"/>
    <col min="9736" max="9738" width="13.375" style="2" customWidth="1"/>
    <col min="9739" max="9984" width="12.125" style="2"/>
    <col min="9985" max="9985" width="13.375" style="2" customWidth="1"/>
    <col min="9986" max="9986" width="15.875" style="2" customWidth="1"/>
    <col min="9987" max="9987" width="12.125" style="2"/>
    <col min="9988" max="9988" width="13.375" style="2" customWidth="1"/>
    <col min="9989" max="9989" width="14.625" style="2" customWidth="1"/>
    <col min="9990" max="9990" width="13" style="2" bestFit="1" customWidth="1"/>
    <col min="9991" max="9991" width="12.125" style="2" customWidth="1"/>
    <col min="9992" max="9994" width="13.375" style="2" customWidth="1"/>
    <col min="9995" max="10240" width="12.125" style="2"/>
    <col min="10241" max="10241" width="13.375" style="2" customWidth="1"/>
    <col min="10242" max="10242" width="15.875" style="2" customWidth="1"/>
    <col min="10243" max="10243" width="12.125" style="2"/>
    <col min="10244" max="10244" width="13.375" style="2" customWidth="1"/>
    <col min="10245" max="10245" width="14.625" style="2" customWidth="1"/>
    <col min="10246" max="10246" width="13" style="2" bestFit="1" customWidth="1"/>
    <col min="10247" max="10247" width="12.125" style="2" customWidth="1"/>
    <col min="10248" max="10250" width="13.375" style="2" customWidth="1"/>
    <col min="10251" max="10496" width="12.125" style="2"/>
    <col min="10497" max="10497" width="13.375" style="2" customWidth="1"/>
    <col min="10498" max="10498" width="15.875" style="2" customWidth="1"/>
    <col min="10499" max="10499" width="12.125" style="2"/>
    <col min="10500" max="10500" width="13.375" style="2" customWidth="1"/>
    <col min="10501" max="10501" width="14.625" style="2" customWidth="1"/>
    <col min="10502" max="10502" width="13" style="2" bestFit="1" customWidth="1"/>
    <col min="10503" max="10503" width="12.125" style="2" customWidth="1"/>
    <col min="10504" max="10506" width="13.375" style="2" customWidth="1"/>
    <col min="10507" max="10752" width="12.125" style="2"/>
    <col min="10753" max="10753" width="13.375" style="2" customWidth="1"/>
    <col min="10754" max="10754" width="15.875" style="2" customWidth="1"/>
    <col min="10755" max="10755" width="12.125" style="2"/>
    <col min="10756" max="10756" width="13.375" style="2" customWidth="1"/>
    <col min="10757" max="10757" width="14.625" style="2" customWidth="1"/>
    <col min="10758" max="10758" width="13" style="2" bestFit="1" customWidth="1"/>
    <col min="10759" max="10759" width="12.125" style="2" customWidth="1"/>
    <col min="10760" max="10762" width="13.375" style="2" customWidth="1"/>
    <col min="10763" max="11008" width="12.125" style="2"/>
    <col min="11009" max="11009" width="13.375" style="2" customWidth="1"/>
    <col min="11010" max="11010" width="15.875" style="2" customWidth="1"/>
    <col min="11011" max="11011" width="12.125" style="2"/>
    <col min="11012" max="11012" width="13.375" style="2" customWidth="1"/>
    <col min="11013" max="11013" width="14.625" style="2" customWidth="1"/>
    <col min="11014" max="11014" width="13" style="2" bestFit="1" customWidth="1"/>
    <col min="11015" max="11015" width="12.125" style="2" customWidth="1"/>
    <col min="11016" max="11018" width="13.375" style="2" customWidth="1"/>
    <col min="11019" max="11264" width="12.125" style="2"/>
    <col min="11265" max="11265" width="13.375" style="2" customWidth="1"/>
    <col min="11266" max="11266" width="15.875" style="2" customWidth="1"/>
    <col min="11267" max="11267" width="12.125" style="2"/>
    <col min="11268" max="11268" width="13.375" style="2" customWidth="1"/>
    <col min="11269" max="11269" width="14.625" style="2" customWidth="1"/>
    <col min="11270" max="11270" width="13" style="2" bestFit="1" customWidth="1"/>
    <col min="11271" max="11271" width="12.125" style="2" customWidth="1"/>
    <col min="11272" max="11274" width="13.375" style="2" customWidth="1"/>
    <col min="11275" max="11520" width="12.125" style="2"/>
    <col min="11521" max="11521" width="13.375" style="2" customWidth="1"/>
    <col min="11522" max="11522" width="15.875" style="2" customWidth="1"/>
    <col min="11523" max="11523" width="12.125" style="2"/>
    <col min="11524" max="11524" width="13.375" style="2" customWidth="1"/>
    <col min="11525" max="11525" width="14.625" style="2" customWidth="1"/>
    <col min="11526" max="11526" width="13" style="2" bestFit="1" customWidth="1"/>
    <col min="11527" max="11527" width="12.125" style="2" customWidth="1"/>
    <col min="11528" max="11530" width="13.375" style="2" customWidth="1"/>
    <col min="11531" max="11776" width="12.125" style="2"/>
    <col min="11777" max="11777" width="13.375" style="2" customWidth="1"/>
    <col min="11778" max="11778" width="15.875" style="2" customWidth="1"/>
    <col min="11779" max="11779" width="12.125" style="2"/>
    <col min="11780" max="11780" width="13.375" style="2" customWidth="1"/>
    <col min="11781" max="11781" width="14.625" style="2" customWidth="1"/>
    <col min="11782" max="11782" width="13" style="2" bestFit="1" customWidth="1"/>
    <col min="11783" max="11783" width="12.125" style="2" customWidth="1"/>
    <col min="11784" max="11786" width="13.375" style="2" customWidth="1"/>
    <col min="11787" max="12032" width="12.125" style="2"/>
    <col min="12033" max="12033" width="13.375" style="2" customWidth="1"/>
    <col min="12034" max="12034" width="15.875" style="2" customWidth="1"/>
    <col min="12035" max="12035" width="12.125" style="2"/>
    <col min="12036" max="12036" width="13.375" style="2" customWidth="1"/>
    <col min="12037" max="12037" width="14.625" style="2" customWidth="1"/>
    <col min="12038" max="12038" width="13" style="2" bestFit="1" customWidth="1"/>
    <col min="12039" max="12039" width="12.125" style="2" customWidth="1"/>
    <col min="12040" max="12042" width="13.375" style="2" customWidth="1"/>
    <col min="12043" max="12288" width="12.125" style="2"/>
    <col min="12289" max="12289" width="13.375" style="2" customWidth="1"/>
    <col min="12290" max="12290" width="15.875" style="2" customWidth="1"/>
    <col min="12291" max="12291" width="12.125" style="2"/>
    <col min="12292" max="12292" width="13.375" style="2" customWidth="1"/>
    <col min="12293" max="12293" width="14.625" style="2" customWidth="1"/>
    <col min="12294" max="12294" width="13" style="2" bestFit="1" customWidth="1"/>
    <col min="12295" max="12295" width="12.125" style="2" customWidth="1"/>
    <col min="12296" max="12298" width="13.375" style="2" customWidth="1"/>
    <col min="12299" max="12544" width="12.125" style="2"/>
    <col min="12545" max="12545" width="13.375" style="2" customWidth="1"/>
    <col min="12546" max="12546" width="15.875" style="2" customWidth="1"/>
    <col min="12547" max="12547" width="12.125" style="2"/>
    <col min="12548" max="12548" width="13.375" style="2" customWidth="1"/>
    <col min="12549" max="12549" width="14.625" style="2" customWidth="1"/>
    <col min="12550" max="12550" width="13" style="2" bestFit="1" customWidth="1"/>
    <col min="12551" max="12551" width="12.125" style="2" customWidth="1"/>
    <col min="12552" max="12554" width="13.375" style="2" customWidth="1"/>
    <col min="12555" max="12800" width="12.125" style="2"/>
    <col min="12801" max="12801" width="13.375" style="2" customWidth="1"/>
    <col min="12802" max="12802" width="15.875" style="2" customWidth="1"/>
    <col min="12803" max="12803" width="12.125" style="2"/>
    <col min="12804" max="12804" width="13.375" style="2" customWidth="1"/>
    <col min="12805" max="12805" width="14.625" style="2" customWidth="1"/>
    <col min="12806" max="12806" width="13" style="2" bestFit="1" customWidth="1"/>
    <col min="12807" max="12807" width="12.125" style="2" customWidth="1"/>
    <col min="12808" max="12810" width="13.375" style="2" customWidth="1"/>
    <col min="12811" max="13056" width="12.125" style="2"/>
    <col min="13057" max="13057" width="13.375" style="2" customWidth="1"/>
    <col min="13058" max="13058" width="15.875" style="2" customWidth="1"/>
    <col min="13059" max="13059" width="12.125" style="2"/>
    <col min="13060" max="13060" width="13.375" style="2" customWidth="1"/>
    <col min="13061" max="13061" width="14.625" style="2" customWidth="1"/>
    <col min="13062" max="13062" width="13" style="2" bestFit="1" customWidth="1"/>
    <col min="13063" max="13063" width="12.125" style="2" customWidth="1"/>
    <col min="13064" max="13066" width="13.375" style="2" customWidth="1"/>
    <col min="13067" max="13312" width="12.125" style="2"/>
    <col min="13313" max="13313" width="13.375" style="2" customWidth="1"/>
    <col min="13314" max="13314" width="15.875" style="2" customWidth="1"/>
    <col min="13315" max="13315" width="12.125" style="2"/>
    <col min="13316" max="13316" width="13.375" style="2" customWidth="1"/>
    <col min="13317" max="13317" width="14.625" style="2" customWidth="1"/>
    <col min="13318" max="13318" width="13" style="2" bestFit="1" customWidth="1"/>
    <col min="13319" max="13319" width="12.125" style="2" customWidth="1"/>
    <col min="13320" max="13322" width="13.375" style="2" customWidth="1"/>
    <col min="13323" max="13568" width="12.125" style="2"/>
    <col min="13569" max="13569" width="13.375" style="2" customWidth="1"/>
    <col min="13570" max="13570" width="15.875" style="2" customWidth="1"/>
    <col min="13571" max="13571" width="12.125" style="2"/>
    <col min="13572" max="13572" width="13.375" style="2" customWidth="1"/>
    <col min="13573" max="13573" width="14.625" style="2" customWidth="1"/>
    <col min="13574" max="13574" width="13" style="2" bestFit="1" customWidth="1"/>
    <col min="13575" max="13575" width="12.125" style="2" customWidth="1"/>
    <col min="13576" max="13578" width="13.375" style="2" customWidth="1"/>
    <col min="13579" max="13824" width="12.125" style="2"/>
    <col min="13825" max="13825" width="13.375" style="2" customWidth="1"/>
    <col min="13826" max="13826" width="15.875" style="2" customWidth="1"/>
    <col min="13827" max="13827" width="12.125" style="2"/>
    <col min="13828" max="13828" width="13.375" style="2" customWidth="1"/>
    <col min="13829" max="13829" width="14.625" style="2" customWidth="1"/>
    <col min="13830" max="13830" width="13" style="2" bestFit="1" customWidth="1"/>
    <col min="13831" max="13831" width="12.125" style="2" customWidth="1"/>
    <col min="13832" max="13834" width="13.375" style="2" customWidth="1"/>
    <col min="13835" max="14080" width="12.125" style="2"/>
    <col min="14081" max="14081" width="13.375" style="2" customWidth="1"/>
    <col min="14082" max="14082" width="15.875" style="2" customWidth="1"/>
    <col min="14083" max="14083" width="12.125" style="2"/>
    <col min="14084" max="14084" width="13.375" style="2" customWidth="1"/>
    <col min="14085" max="14085" width="14.625" style="2" customWidth="1"/>
    <col min="14086" max="14086" width="13" style="2" bestFit="1" customWidth="1"/>
    <col min="14087" max="14087" width="12.125" style="2" customWidth="1"/>
    <col min="14088" max="14090" width="13.375" style="2" customWidth="1"/>
    <col min="14091" max="14336" width="12.125" style="2"/>
    <col min="14337" max="14337" width="13.375" style="2" customWidth="1"/>
    <col min="14338" max="14338" width="15.875" style="2" customWidth="1"/>
    <col min="14339" max="14339" width="12.125" style="2"/>
    <col min="14340" max="14340" width="13.375" style="2" customWidth="1"/>
    <col min="14341" max="14341" width="14.625" style="2" customWidth="1"/>
    <col min="14342" max="14342" width="13" style="2" bestFit="1" customWidth="1"/>
    <col min="14343" max="14343" width="12.125" style="2" customWidth="1"/>
    <col min="14344" max="14346" width="13.375" style="2" customWidth="1"/>
    <col min="14347" max="14592" width="12.125" style="2"/>
    <col min="14593" max="14593" width="13.375" style="2" customWidth="1"/>
    <col min="14594" max="14594" width="15.875" style="2" customWidth="1"/>
    <col min="14595" max="14595" width="12.125" style="2"/>
    <col min="14596" max="14596" width="13.375" style="2" customWidth="1"/>
    <col min="14597" max="14597" width="14.625" style="2" customWidth="1"/>
    <col min="14598" max="14598" width="13" style="2" bestFit="1" customWidth="1"/>
    <col min="14599" max="14599" width="12.125" style="2" customWidth="1"/>
    <col min="14600" max="14602" width="13.375" style="2" customWidth="1"/>
    <col min="14603" max="14848" width="12.125" style="2"/>
    <col min="14849" max="14849" width="13.375" style="2" customWidth="1"/>
    <col min="14850" max="14850" width="15.875" style="2" customWidth="1"/>
    <col min="14851" max="14851" width="12.125" style="2"/>
    <col min="14852" max="14852" width="13.375" style="2" customWidth="1"/>
    <col min="14853" max="14853" width="14.625" style="2" customWidth="1"/>
    <col min="14854" max="14854" width="13" style="2" bestFit="1" customWidth="1"/>
    <col min="14855" max="14855" width="12.125" style="2" customWidth="1"/>
    <col min="14856" max="14858" width="13.375" style="2" customWidth="1"/>
    <col min="14859" max="15104" width="12.125" style="2"/>
    <col min="15105" max="15105" width="13.375" style="2" customWidth="1"/>
    <col min="15106" max="15106" width="15.875" style="2" customWidth="1"/>
    <col min="15107" max="15107" width="12.125" style="2"/>
    <col min="15108" max="15108" width="13.375" style="2" customWidth="1"/>
    <col min="15109" max="15109" width="14.625" style="2" customWidth="1"/>
    <col min="15110" max="15110" width="13" style="2" bestFit="1" customWidth="1"/>
    <col min="15111" max="15111" width="12.125" style="2" customWidth="1"/>
    <col min="15112" max="15114" width="13.375" style="2" customWidth="1"/>
    <col min="15115" max="15360" width="12.125" style="2"/>
    <col min="15361" max="15361" width="13.375" style="2" customWidth="1"/>
    <col min="15362" max="15362" width="15.875" style="2" customWidth="1"/>
    <col min="15363" max="15363" width="12.125" style="2"/>
    <col min="15364" max="15364" width="13.375" style="2" customWidth="1"/>
    <col min="15365" max="15365" width="14.625" style="2" customWidth="1"/>
    <col min="15366" max="15366" width="13" style="2" bestFit="1" customWidth="1"/>
    <col min="15367" max="15367" width="12.125" style="2" customWidth="1"/>
    <col min="15368" max="15370" width="13.375" style="2" customWidth="1"/>
    <col min="15371" max="15616" width="12.125" style="2"/>
    <col min="15617" max="15617" width="13.375" style="2" customWidth="1"/>
    <col min="15618" max="15618" width="15.875" style="2" customWidth="1"/>
    <col min="15619" max="15619" width="12.125" style="2"/>
    <col min="15620" max="15620" width="13.375" style="2" customWidth="1"/>
    <col min="15621" max="15621" width="14.625" style="2" customWidth="1"/>
    <col min="15622" max="15622" width="13" style="2" bestFit="1" customWidth="1"/>
    <col min="15623" max="15623" width="12.125" style="2" customWidth="1"/>
    <col min="15624" max="15626" width="13.375" style="2" customWidth="1"/>
    <col min="15627" max="15872" width="12.125" style="2"/>
    <col min="15873" max="15873" width="13.375" style="2" customWidth="1"/>
    <col min="15874" max="15874" width="15.875" style="2" customWidth="1"/>
    <col min="15875" max="15875" width="12.125" style="2"/>
    <col min="15876" max="15876" width="13.375" style="2" customWidth="1"/>
    <col min="15877" max="15877" width="14.625" style="2" customWidth="1"/>
    <col min="15878" max="15878" width="13" style="2" bestFit="1" customWidth="1"/>
    <col min="15879" max="15879" width="12.125" style="2" customWidth="1"/>
    <col min="15880" max="15882" width="13.375" style="2" customWidth="1"/>
    <col min="15883" max="16128" width="12.125" style="2"/>
    <col min="16129" max="16129" width="13.375" style="2" customWidth="1"/>
    <col min="16130" max="16130" width="15.875" style="2" customWidth="1"/>
    <col min="16131" max="16131" width="12.125" style="2"/>
    <col min="16132" max="16132" width="13.375" style="2" customWidth="1"/>
    <col min="16133" max="16133" width="14.625" style="2" customWidth="1"/>
    <col min="16134" max="16134" width="13" style="2" bestFit="1" customWidth="1"/>
    <col min="16135" max="16135" width="12.125" style="2" customWidth="1"/>
    <col min="16136" max="16138" width="13.375" style="2" customWidth="1"/>
    <col min="16139" max="16384" width="12.125" style="2"/>
  </cols>
  <sheetData>
    <row r="1" spans="1:11" x14ac:dyDescent="0.2">
      <c r="A1" s="1"/>
    </row>
    <row r="6" spans="1:11" x14ac:dyDescent="0.2">
      <c r="D6" s="3" t="s">
        <v>65</v>
      </c>
    </row>
    <row r="7" spans="1:11" ht="18" thickBot="1" x14ac:dyDescent="0.25">
      <c r="B7" s="4"/>
      <c r="C7" s="4"/>
      <c r="D7" s="28" t="s">
        <v>66</v>
      </c>
      <c r="E7" s="4"/>
      <c r="F7" s="4"/>
      <c r="G7" s="4"/>
      <c r="H7" s="4"/>
      <c r="I7" s="4"/>
      <c r="J7" s="4"/>
      <c r="K7" s="4"/>
    </row>
    <row r="8" spans="1:11" x14ac:dyDescent="0.2">
      <c r="C8" s="6"/>
      <c r="G8" s="6"/>
      <c r="K8" s="6"/>
    </row>
    <row r="9" spans="1:11" x14ac:dyDescent="0.2">
      <c r="C9" s="14" t="s">
        <v>67</v>
      </c>
      <c r="D9" s="13"/>
      <c r="E9" s="13"/>
      <c r="F9" s="13"/>
      <c r="G9" s="14" t="s">
        <v>68</v>
      </c>
      <c r="H9" s="13"/>
      <c r="I9" s="13"/>
      <c r="J9" s="13"/>
      <c r="K9" s="14" t="s">
        <v>69</v>
      </c>
    </row>
    <row r="10" spans="1:11" x14ac:dyDescent="0.2">
      <c r="B10" s="13"/>
      <c r="C10" s="29" t="s">
        <v>70</v>
      </c>
      <c r="D10" s="29" t="s">
        <v>71</v>
      </c>
      <c r="E10" s="29" t="s">
        <v>72</v>
      </c>
      <c r="F10" s="29" t="s">
        <v>73</v>
      </c>
      <c r="G10" s="29" t="s">
        <v>70</v>
      </c>
      <c r="H10" s="29" t="s">
        <v>71</v>
      </c>
      <c r="I10" s="29" t="s">
        <v>72</v>
      </c>
      <c r="J10" s="29" t="s">
        <v>73</v>
      </c>
      <c r="K10" s="29" t="s">
        <v>70</v>
      </c>
    </row>
    <row r="11" spans="1:11" x14ac:dyDescent="0.2">
      <c r="B11" s="30" t="s">
        <v>74</v>
      </c>
      <c r="C11" s="6"/>
      <c r="D11" s="17" t="s">
        <v>20</v>
      </c>
      <c r="E11" s="17" t="s">
        <v>75</v>
      </c>
      <c r="F11" s="17" t="s">
        <v>75</v>
      </c>
      <c r="H11" s="17" t="s">
        <v>20</v>
      </c>
      <c r="I11" s="17" t="s">
        <v>75</v>
      </c>
      <c r="J11" s="17" t="s">
        <v>75</v>
      </c>
    </row>
    <row r="12" spans="1:11" x14ac:dyDescent="0.2">
      <c r="B12" s="30" t="s">
        <v>76</v>
      </c>
      <c r="C12" s="31">
        <f t="shared" ref="C12:K12" si="0">SUM(C14:C70)</f>
        <v>17258</v>
      </c>
      <c r="D12" s="32">
        <f t="shared" si="0"/>
        <v>89961</v>
      </c>
      <c r="E12" s="32">
        <f t="shared" si="0"/>
        <v>1952240.2000000004</v>
      </c>
      <c r="F12" s="32">
        <f t="shared" si="0"/>
        <v>160336.51999999996</v>
      </c>
      <c r="G12" s="32">
        <f t="shared" si="0"/>
        <v>2860</v>
      </c>
      <c r="H12" s="32">
        <f>SUM(H14:H70)+35</f>
        <v>20935</v>
      </c>
      <c r="I12" s="32">
        <f>SUM(I14:I70)+604</f>
        <v>984975.02000000025</v>
      </c>
      <c r="J12" s="32">
        <f>SUM(J14:J70)+61</f>
        <v>55298.999999999985</v>
      </c>
      <c r="K12" s="32">
        <f t="shared" si="0"/>
        <v>14398</v>
      </c>
    </row>
    <row r="13" spans="1:11" x14ac:dyDescent="0.2">
      <c r="C13" s="6"/>
      <c r="J13" s="32"/>
    </row>
    <row r="14" spans="1:11" x14ac:dyDescent="0.2">
      <c r="B14" s="1" t="s">
        <v>77</v>
      </c>
      <c r="C14" s="33">
        <v>5319</v>
      </c>
      <c r="D14" s="19">
        <v>33635</v>
      </c>
      <c r="E14" s="19">
        <v>934504.07</v>
      </c>
      <c r="F14" s="19">
        <v>62106.75</v>
      </c>
      <c r="G14" s="19">
        <v>1149</v>
      </c>
      <c r="H14" s="19">
        <v>9964</v>
      </c>
      <c r="I14" s="19">
        <v>550610.05000000005</v>
      </c>
      <c r="J14" s="19">
        <v>26760.82</v>
      </c>
      <c r="K14" s="19">
        <f>F87+J87+E160+I160+D233+H233</f>
        <v>4170</v>
      </c>
    </row>
    <row r="15" spans="1:11" x14ac:dyDescent="0.2">
      <c r="B15" s="1" t="s">
        <v>78</v>
      </c>
      <c r="C15" s="33">
        <v>910</v>
      </c>
      <c r="D15" s="19">
        <v>4716</v>
      </c>
      <c r="E15" s="19">
        <v>101636.35</v>
      </c>
      <c r="F15" s="19">
        <v>13256.8</v>
      </c>
      <c r="G15" s="19">
        <v>208</v>
      </c>
      <c r="H15" s="19">
        <v>1663</v>
      </c>
      <c r="I15" s="19">
        <v>62873.79</v>
      </c>
      <c r="J15" s="19">
        <v>7692.65</v>
      </c>
      <c r="K15" s="19">
        <f t="shared" ref="K15:K20" si="1">F88+J88+E161+I161+D234+H234</f>
        <v>702</v>
      </c>
    </row>
    <row r="16" spans="1:11" x14ac:dyDescent="0.2">
      <c r="B16" s="1" t="s">
        <v>79</v>
      </c>
      <c r="C16" s="33">
        <v>583</v>
      </c>
      <c r="D16" s="19">
        <v>3348</v>
      </c>
      <c r="E16" s="19">
        <v>52226.1</v>
      </c>
      <c r="F16" s="19">
        <v>4644.5600000000004</v>
      </c>
      <c r="G16" s="19">
        <v>64</v>
      </c>
      <c r="H16" s="19">
        <v>358</v>
      </c>
      <c r="I16" s="19">
        <v>11492.5</v>
      </c>
      <c r="J16" s="19">
        <v>522.95000000000005</v>
      </c>
      <c r="K16" s="19">
        <f t="shared" si="1"/>
        <v>519</v>
      </c>
    </row>
    <row r="17" spans="2:11" x14ac:dyDescent="0.2">
      <c r="B17" s="1" t="s">
        <v>80</v>
      </c>
      <c r="C17" s="33">
        <v>653</v>
      </c>
      <c r="D17" s="19">
        <v>2761</v>
      </c>
      <c r="E17" s="19">
        <v>38352.22</v>
      </c>
      <c r="F17" s="19">
        <v>4024.78</v>
      </c>
      <c r="G17" s="19">
        <v>96</v>
      </c>
      <c r="H17" s="19">
        <v>681</v>
      </c>
      <c r="I17" s="19">
        <v>16713.78</v>
      </c>
      <c r="J17" s="19">
        <v>1322.24</v>
      </c>
      <c r="K17" s="19">
        <f t="shared" si="1"/>
        <v>557</v>
      </c>
    </row>
    <row r="18" spans="2:11" x14ac:dyDescent="0.2">
      <c r="B18" s="1" t="s">
        <v>81</v>
      </c>
      <c r="C18" s="33">
        <v>814</v>
      </c>
      <c r="D18" s="19">
        <v>3998</v>
      </c>
      <c r="E18" s="19">
        <v>88377.13</v>
      </c>
      <c r="F18" s="19">
        <v>6353.59</v>
      </c>
      <c r="G18" s="19">
        <v>127</v>
      </c>
      <c r="H18" s="19">
        <v>772</v>
      </c>
      <c r="I18" s="19">
        <v>47523.08</v>
      </c>
      <c r="J18" s="19">
        <v>1065.81</v>
      </c>
      <c r="K18" s="19">
        <f t="shared" si="1"/>
        <v>687</v>
      </c>
    </row>
    <row r="19" spans="2:11" x14ac:dyDescent="0.2">
      <c r="B19" s="1" t="s">
        <v>82</v>
      </c>
      <c r="C19" s="33">
        <v>1524</v>
      </c>
      <c r="D19" s="19">
        <v>8240</v>
      </c>
      <c r="E19" s="19">
        <v>191691.91</v>
      </c>
      <c r="F19" s="19">
        <v>18280.52</v>
      </c>
      <c r="G19" s="19">
        <v>302</v>
      </c>
      <c r="H19" s="19">
        <v>2231</v>
      </c>
      <c r="I19" s="19">
        <v>105984.63</v>
      </c>
      <c r="J19" s="19">
        <v>4924.24</v>
      </c>
      <c r="K19" s="19">
        <f t="shared" si="1"/>
        <v>1222</v>
      </c>
    </row>
    <row r="20" spans="2:11" x14ac:dyDescent="0.2">
      <c r="B20" s="1" t="s">
        <v>83</v>
      </c>
      <c r="C20" s="33">
        <v>966</v>
      </c>
      <c r="D20" s="19">
        <v>4957</v>
      </c>
      <c r="E20" s="19">
        <v>101793.14</v>
      </c>
      <c r="F20" s="19">
        <v>8783.34</v>
      </c>
      <c r="G20" s="19">
        <v>197</v>
      </c>
      <c r="H20" s="19">
        <v>1334</v>
      </c>
      <c r="I20" s="19">
        <v>52242.05</v>
      </c>
      <c r="J20" s="19">
        <v>2875.86</v>
      </c>
      <c r="K20" s="19">
        <f t="shared" si="1"/>
        <v>769</v>
      </c>
    </row>
    <row r="21" spans="2:11" x14ac:dyDescent="0.2">
      <c r="C21" s="33"/>
      <c r="D21" s="19"/>
      <c r="E21" s="19"/>
      <c r="G21" s="19"/>
      <c r="H21" s="19"/>
      <c r="I21" s="19"/>
      <c r="J21" s="19"/>
      <c r="K21" s="19"/>
    </row>
    <row r="22" spans="2:11" x14ac:dyDescent="0.2">
      <c r="B22" s="1" t="s">
        <v>84</v>
      </c>
      <c r="C22" s="33">
        <v>255</v>
      </c>
      <c r="D22" s="19">
        <v>913</v>
      </c>
      <c r="E22" s="19">
        <v>13235.33</v>
      </c>
      <c r="F22" s="19">
        <v>1182.97</v>
      </c>
      <c r="G22" s="19">
        <v>26</v>
      </c>
      <c r="H22" s="19">
        <v>153</v>
      </c>
      <c r="I22" s="19">
        <v>4291.87</v>
      </c>
      <c r="J22" s="19">
        <v>258.60000000000002</v>
      </c>
      <c r="K22" s="19">
        <f>F95+J95+E168+I168+D241+H241</f>
        <v>229</v>
      </c>
    </row>
    <row r="23" spans="2:11" x14ac:dyDescent="0.2">
      <c r="B23" s="1" t="s">
        <v>85</v>
      </c>
      <c r="C23" s="33">
        <v>145</v>
      </c>
      <c r="D23" s="19">
        <v>481</v>
      </c>
      <c r="E23" s="19">
        <v>9819.31</v>
      </c>
      <c r="F23" s="19">
        <v>722.22</v>
      </c>
      <c r="G23" s="19">
        <v>17</v>
      </c>
      <c r="H23" s="19">
        <v>49</v>
      </c>
      <c r="I23" s="19">
        <v>5990.98</v>
      </c>
      <c r="J23" s="19">
        <v>329.31</v>
      </c>
      <c r="K23" s="19">
        <f>F96+J96+E169+I169+D242+H242</f>
        <v>128</v>
      </c>
    </row>
    <row r="24" spans="2:11" x14ac:dyDescent="0.2">
      <c r="B24" s="1" t="s">
        <v>86</v>
      </c>
      <c r="C24" s="33">
        <v>80</v>
      </c>
      <c r="D24" s="19">
        <v>211</v>
      </c>
      <c r="E24" s="19">
        <v>1312.93</v>
      </c>
      <c r="F24" s="19">
        <v>167.09</v>
      </c>
      <c r="G24" s="19">
        <v>2</v>
      </c>
      <c r="H24" s="23" t="s">
        <v>87</v>
      </c>
      <c r="I24" s="23" t="s">
        <v>87</v>
      </c>
      <c r="J24" s="23" t="s">
        <v>87</v>
      </c>
      <c r="K24" s="19">
        <f>F97+J97+E170+I170+D243+H243</f>
        <v>78</v>
      </c>
    </row>
    <row r="25" spans="2:11" x14ac:dyDescent="0.2">
      <c r="C25" s="6"/>
      <c r="K25" s="19"/>
    </row>
    <row r="26" spans="2:11" x14ac:dyDescent="0.2">
      <c r="B26" s="1" t="s">
        <v>88</v>
      </c>
      <c r="C26" s="33">
        <v>201</v>
      </c>
      <c r="D26" s="19">
        <v>1221</v>
      </c>
      <c r="E26" s="19">
        <v>24860.45</v>
      </c>
      <c r="F26" s="19">
        <v>2070.88</v>
      </c>
      <c r="G26" s="19">
        <v>26</v>
      </c>
      <c r="H26" s="19">
        <v>187</v>
      </c>
      <c r="I26" s="19">
        <v>8269.11</v>
      </c>
      <c r="J26" s="19">
        <v>493.46</v>
      </c>
      <c r="K26" s="19">
        <f t="shared" ref="K26:K31" si="2">F99+J99+E172+I172+D245+H245</f>
        <v>175</v>
      </c>
    </row>
    <row r="27" spans="2:11" x14ac:dyDescent="0.2">
      <c r="B27" s="1" t="s">
        <v>89</v>
      </c>
      <c r="C27" s="33">
        <v>193</v>
      </c>
      <c r="D27" s="19">
        <v>919</v>
      </c>
      <c r="E27" s="19">
        <v>12639.25</v>
      </c>
      <c r="F27" s="19">
        <v>1363.79</v>
      </c>
      <c r="G27" s="19">
        <v>28</v>
      </c>
      <c r="H27" s="19">
        <v>196</v>
      </c>
      <c r="I27" s="19">
        <v>5172.04</v>
      </c>
      <c r="J27" s="19">
        <v>458.75</v>
      </c>
      <c r="K27" s="19">
        <f t="shared" si="2"/>
        <v>165</v>
      </c>
    </row>
    <row r="28" spans="2:11" x14ac:dyDescent="0.2">
      <c r="B28" s="1" t="s">
        <v>90</v>
      </c>
      <c r="C28" s="33">
        <v>146</v>
      </c>
      <c r="D28" s="19">
        <v>525</v>
      </c>
      <c r="E28" s="19">
        <v>8911.39</v>
      </c>
      <c r="F28" s="19">
        <v>909.78</v>
      </c>
      <c r="G28" s="19">
        <v>18</v>
      </c>
      <c r="H28" s="19">
        <v>100</v>
      </c>
      <c r="I28" s="19">
        <v>4331.22</v>
      </c>
      <c r="J28" s="19">
        <v>166.68</v>
      </c>
      <c r="K28" s="19">
        <f t="shared" si="2"/>
        <v>128</v>
      </c>
    </row>
    <row r="29" spans="2:11" x14ac:dyDescent="0.2">
      <c r="B29" s="1" t="s">
        <v>91</v>
      </c>
      <c r="C29" s="33">
        <v>97</v>
      </c>
      <c r="D29" s="19">
        <v>427</v>
      </c>
      <c r="E29" s="19">
        <v>5233.0200000000004</v>
      </c>
      <c r="F29" s="19">
        <v>2418.9</v>
      </c>
      <c r="G29" s="19">
        <v>11</v>
      </c>
      <c r="H29" s="23">
        <v>58</v>
      </c>
      <c r="I29" s="23">
        <v>1399.99</v>
      </c>
      <c r="J29" s="23">
        <v>2117.5300000000002</v>
      </c>
      <c r="K29" s="19">
        <f t="shared" si="2"/>
        <v>86</v>
      </c>
    </row>
    <row r="30" spans="2:11" x14ac:dyDescent="0.2">
      <c r="B30" s="1" t="s">
        <v>92</v>
      </c>
      <c r="C30" s="33">
        <v>192</v>
      </c>
      <c r="D30" s="19">
        <v>1312</v>
      </c>
      <c r="E30" s="19">
        <v>20459.91</v>
      </c>
      <c r="F30" s="19">
        <v>1954.08</v>
      </c>
      <c r="G30" s="19">
        <v>20</v>
      </c>
      <c r="H30" s="19">
        <v>165</v>
      </c>
      <c r="I30" s="19">
        <v>5565.05</v>
      </c>
      <c r="J30" s="19">
        <v>732.48</v>
      </c>
      <c r="K30" s="19">
        <f t="shared" si="2"/>
        <v>172</v>
      </c>
    </row>
    <row r="31" spans="2:11" x14ac:dyDescent="0.2">
      <c r="B31" s="1" t="s">
        <v>93</v>
      </c>
      <c r="C31" s="33">
        <v>329</v>
      </c>
      <c r="D31" s="19">
        <v>2985</v>
      </c>
      <c r="E31" s="19">
        <v>56081.48</v>
      </c>
      <c r="F31" s="19">
        <v>5753.52</v>
      </c>
      <c r="G31" s="19">
        <v>28</v>
      </c>
      <c r="H31" s="19">
        <v>173</v>
      </c>
      <c r="I31" s="19">
        <v>6412.2</v>
      </c>
      <c r="J31" s="19">
        <v>392.71</v>
      </c>
      <c r="K31" s="19">
        <f t="shared" si="2"/>
        <v>301</v>
      </c>
    </row>
    <row r="32" spans="2:11" x14ac:dyDescent="0.2">
      <c r="C32" s="33"/>
      <c r="D32" s="19"/>
      <c r="E32" s="19"/>
      <c r="G32" s="19"/>
      <c r="H32" s="19"/>
      <c r="I32" s="19"/>
      <c r="J32" s="19"/>
      <c r="K32" s="19"/>
    </row>
    <row r="33" spans="2:11" x14ac:dyDescent="0.2">
      <c r="B33" s="1" t="s">
        <v>94</v>
      </c>
      <c r="C33" s="33">
        <v>307</v>
      </c>
      <c r="D33" s="19">
        <v>1271</v>
      </c>
      <c r="E33" s="19">
        <v>15279.6</v>
      </c>
      <c r="F33" s="19">
        <v>1509.58</v>
      </c>
      <c r="G33" s="19">
        <v>22</v>
      </c>
      <c r="H33" s="19">
        <v>109</v>
      </c>
      <c r="I33" s="19">
        <v>2597.0100000000002</v>
      </c>
      <c r="J33" s="19">
        <v>247.14</v>
      </c>
      <c r="K33" s="19">
        <f>F106+J106+E179+I179+D252+H252</f>
        <v>285</v>
      </c>
    </row>
    <row r="34" spans="2:11" x14ac:dyDescent="0.2">
      <c r="B34" s="1" t="s">
        <v>95</v>
      </c>
      <c r="C34" s="33">
        <v>269</v>
      </c>
      <c r="D34" s="19">
        <v>1346</v>
      </c>
      <c r="E34" s="19">
        <v>24857.29</v>
      </c>
      <c r="F34" s="19">
        <v>1815.6</v>
      </c>
      <c r="G34" s="19">
        <v>35</v>
      </c>
      <c r="H34" s="19">
        <v>176</v>
      </c>
      <c r="I34" s="19">
        <v>10628.15</v>
      </c>
      <c r="J34" s="19">
        <v>646.21</v>
      </c>
      <c r="K34" s="19">
        <f>F107+J107+E180+I180+D253+H253</f>
        <v>234</v>
      </c>
    </row>
    <row r="35" spans="2:11" x14ac:dyDescent="0.2">
      <c r="B35" s="1" t="s">
        <v>96</v>
      </c>
      <c r="C35" s="33">
        <v>97</v>
      </c>
      <c r="D35" s="19">
        <v>302</v>
      </c>
      <c r="E35" s="19">
        <v>3043.11</v>
      </c>
      <c r="F35" s="19">
        <v>403.85</v>
      </c>
      <c r="G35" s="19">
        <v>9</v>
      </c>
      <c r="H35" s="19">
        <v>32</v>
      </c>
      <c r="I35" s="19">
        <v>585.54</v>
      </c>
      <c r="J35" s="19">
        <v>71.67</v>
      </c>
      <c r="K35" s="19">
        <f>F108+J108+E181+I181+D254+H254</f>
        <v>88</v>
      </c>
    </row>
    <row r="36" spans="2:11" x14ac:dyDescent="0.2">
      <c r="B36" s="1" t="s">
        <v>97</v>
      </c>
      <c r="C36" s="33">
        <v>155</v>
      </c>
      <c r="D36" s="19">
        <v>524</v>
      </c>
      <c r="E36" s="19">
        <v>6492.15</v>
      </c>
      <c r="F36" s="19">
        <v>1109.6300000000001</v>
      </c>
      <c r="G36" s="19">
        <v>6</v>
      </c>
      <c r="H36" s="19">
        <v>26</v>
      </c>
      <c r="I36" s="19">
        <v>312.52999999999997</v>
      </c>
      <c r="J36" s="19">
        <v>31.38</v>
      </c>
      <c r="K36" s="19">
        <f>F109+J109+E182+I182+D255+H255</f>
        <v>149</v>
      </c>
    </row>
    <row r="37" spans="2:11" x14ac:dyDescent="0.2">
      <c r="B37" s="1" t="s">
        <v>98</v>
      </c>
      <c r="C37" s="33">
        <v>11</v>
      </c>
      <c r="D37" s="19">
        <v>31</v>
      </c>
      <c r="E37" s="19">
        <v>153.30000000000001</v>
      </c>
      <c r="F37" s="19">
        <v>11.15</v>
      </c>
      <c r="G37" s="23" t="s">
        <v>36</v>
      </c>
      <c r="H37" s="23" t="s">
        <v>36</v>
      </c>
      <c r="I37" s="23" t="s">
        <v>36</v>
      </c>
      <c r="J37" s="23" t="s">
        <v>36</v>
      </c>
      <c r="K37" s="19">
        <f>F110+J110+E183+I183+D256+H256</f>
        <v>11</v>
      </c>
    </row>
    <row r="38" spans="2:11" x14ac:dyDescent="0.2">
      <c r="C38" s="6"/>
      <c r="K38" s="19"/>
    </row>
    <row r="39" spans="2:11" x14ac:dyDescent="0.2">
      <c r="B39" s="1" t="s">
        <v>99</v>
      </c>
      <c r="C39" s="33">
        <v>394</v>
      </c>
      <c r="D39" s="19">
        <v>1606</v>
      </c>
      <c r="E39" s="19">
        <v>27065.07</v>
      </c>
      <c r="F39" s="19">
        <v>2907.53</v>
      </c>
      <c r="G39" s="19">
        <v>55</v>
      </c>
      <c r="H39" s="19">
        <v>337</v>
      </c>
      <c r="I39" s="19">
        <v>10664.18</v>
      </c>
      <c r="J39" s="19">
        <v>799.95</v>
      </c>
      <c r="K39" s="19">
        <f>F112+J112+E185+I185+D258+H258</f>
        <v>339</v>
      </c>
    </row>
    <row r="40" spans="2:11" x14ac:dyDescent="0.2">
      <c r="B40" s="1" t="s">
        <v>100</v>
      </c>
      <c r="C40" s="33">
        <v>103</v>
      </c>
      <c r="D40" s="19">
        <v>318</v>
      </c>
      <c r="E40" s="19">
        <v>3685.59</v>
      </c>
      <c r="F40" s="19">
        <v>404.13</v>
      </c>
      <c r="G40" s="19">
        <v>8</v>
      </c>
      <c r="H40" s="19">
        <v>24</v>
      </c>
      <c r="I40" s="19">
        <v>644.25</v>
      </c>
      <c r="J40" s="19">
        <v>58.13</v>
      </c>
      <c r="K40" s="19">
        <f>F113+J113+E186+I186+D259+H259</f>
        <v>95</v>
      </c>
    </row>
    <row r="41" spans="2:11" x14ac:dyDescent="0.2">
      <c r="B41" s="1" t="s">
        <v>101</v>
      </c>
      <c r="C41" s="33">
        <v>318</v>
      </c>
      <c r="D41" s="19">
        <v>1639</v>
      </c>
      <c r="E41" s="19">
        <v>35014.370000000003</v>
      </c>
      <c r="F41" s="19">
        <v>2251.19</v>
      </c>
      <c r="G41" s="19">
        <v>55</v>
      </c>
      <c r="H41" s="19">
        <v>306</v>
      </c>
      <c r="I41" s="19">
        <v>13825.47</v>
      </c>
      <c r="J41" s="19">
        <v>556.4</v>
      </c>
      <c r="K41" s="19">
        <f>F114+J114+E187+I187+D260+H260</f>
        <v>263</v>
      </c>
    </row>
    <row r="42" spans="2:11" x14ac:dyDescent="0.2">
      <c r="B42" s="1" t="s">
        <v>102</v>
      </c>
      <c r="C42" s="33">
        <v>116</v>
      </c>
      <c r="D42" s="19">
        <v>433</v>
      </c>
      <c r="E42" s="19">
        <v>4418.29</v>
      </c>
      <c r="F42" s="19">
        <v>357.77</v>
      </c>
      <c r="G42" s="19">
        <v>9</v>
      </c>
      <c r="H42" s="19">
        <v>58</v>
      </c>
      <c r="I42" s="19">
        <v>957.23</v>
      </c>
      <c r="J42" s="19">
        <v>8.1999999999999993</v>
      </c>
      <c r="K42" s="19">
        <f>F115+J115+E188+I188+D261+H261</f>
        <v>107</v>
      </c>
    </row>
    <row r="43" spans="2:11" x14ac:dyDescent="0.2">
      <c r="B43" s="1" t="s">
        <v>103</v>
      </c>
      <c r="C43" s="33">
        <v>122</v>
      </c>
      <c r="D43" s="19">
        <v>255</v>
      </c>
      <c r="E43" s="19">
        <v>2052.61</v>
      </c>
      <c r="F43" s="19">
        <v>369.62</v>
      </c>
      <c r="G43" s="19">
        <v>7</v>
      </c>
      <c r="H43" s="19">
        <v>24</v>
      </c>
      <c r="I43" s="19">
        <v>519.9</v>
      </c>
      <c r="J43" s="19">
        <v>35.85</v>
      </c>
      <c r="K43" s="19">
        <f>F116+J116+E189+I189+D262+H262</f>
        <v>115</v>
      </c>
    </row>
    <row r="44" spans="2:11" x14ac:dyDescent="0.2">
      <c r="C44" s="33"/>
      <c r="D44" s="19"/>
      <c r="E44" s="19"/>
      <c r="G44" s="19"/>
      <c r="H44" s="19"/>
      <c r="I44" s="19"/>
      <c r="J44" s="19"/>
      <c r="K44" s="19"/>
    </row>
    <row r="45" spans="2:11" x14ac:dyDescent="0.2">
      <c r="B45" s="1" t="s">
        <v>104</v>
      </c>
      <c r="C45" s="33">
        <v>94</v>
      </c>
      <c r="D45" s="19">
        <v>257</v>
      </c>
      <c r="E45" s="19">
        <v>4669</v>
      </c>
      <c r="F45" s="19">
        <v>381.36</v>
      </c>
      <c r="G45" s="19">
        <v>12</v>
      </c>
      <c r="H45" s="19">
        <v>57</v>
      </c>
      <c r="I45" s="19">
        <v>2700.43</v>
      </c>
      <c r="J45" s="19">
        <v>116.8</v>
      </c>
      <c r="K45" s="19">
        <f t="shared" ref="K45:K54" si="3">F118+J118+E191+I191+D264+H264</f>
        <v>82</v>
      </c>
    </row>
    <row r="46" spans="2:11" x14ac:dyDescent="0.2">
      <c r="B46" s="1" t="s">
        <v>105</v>
      </c>
      <c r="C46" s="33">
        <v>85</v>
      </c>
      <c r="D46" s="19">
        <v>319</v>
      </c>
      <c r="E46" s="19">
        <v>4796.92</v>
      </c>
      <c r="F46" s="19">
        <v>311.76</v>
      </c>
      <c r="G46" s="19">
        <v>15</v>
      </c>
      <c r="H46" s="19">
        <v>60</v>
      </c>
      <c r="I46" s="19">
        <v>1781.49</v>
      </c>
      <c r="J46" s="19">
        <v>64.05</v>
      </c>
      <c r="K46" s="19">
        <f t="shared" si="3"/>
        <v>70</v>
      </c>
    </row>
    <row r="47" spans="2:11" x14ac:dyDescent="0.2">
      <c r="B47" s="1" t="s">
        <v>106</v>
      </c>
      <c r="C47" s="33">
        <v>129</v>
      </c>
      <c r="D47" s="19">
        <v>472</v>
      </c>
      <c r="E47" s="19">
        <v>7691.32</v>
      </c>
      <c r="F47" s="19">
        <v>477.03</v>
      </c>
      <c r="G47" s="19">
        <v>20</v>
      </c>
      <c r="H47" s="19">
        <v>107</v>
      </c>
      <c r="I47" s="19">
        <v>4189.3</v>
      </c>
      <c r="J47" s="19">
        <v>134.77000000000001</v>
      </c>
      <c r="K47" s="19">
        <f t="shared" si="3"/>
        <v>109</v>
      </c>
    </row>
    <row r="48" spans="2:11" x14ac:dyDescent="0.2">
      <c r="B48" s="1" t="s">
        <v>107</v>
      </c>
      <c r="C48" s="33">
        <v>71</v>
      </c>
      <c r="D48" s="19">
        <v>223</v>
      </c>
      <c r="E48" s="19">
        <v>2240.25</v>
      </c>
      <c r="F48" s="19">
        <v>123.27</v>
      </c>
      <c r="G48" s="19">
        <v>2</v>
      </c>
      <c r="H48" s="23" t="s">
        <v>87</v>
      </c>
      <c r="I48" s="23" t="s">
        <v>87</v>
      </c>
      <c r="J48" s="23" t="s">
        <v>87</v>
      </c>
      <c r="K48" s="19">
        <f t="shared" si="3"/>
        <v>69</v>
      </c>
    </row>
    <row r="49" spans="2:11" x14ac:dyDescent="0.2">
      <c r="B49" s="1" t="s">
        <v>108</v>
      </c>
      <c r="C49" s="33">
        <v>32</v>
      </c>
      <c r="D49" s="19">
        <v>90</v>
      </c>
      <c r="E49" s="19">
        <v>850.09</v>
      </c>
      <c r="F49" s="19">
        <v>57.42</v>
      </c>
      <c r="G49" s="23" t="s">
        <v>36</v>
      </c>
      <c r="H49" s="23" t="s">
        <v>36</v>
      </c>
      <c r="I49" s="23" t="s">
        <v>36</v>
      </c>
      <c r="J49" s="23" t="s">
        <v>36</v>
      </c>
      <c r="K49" s="19">
        <f t="shared" si="3"/>
        <v>32</v>
      </c>
    </row>
    <row r="50" spans="2:11" x14ac:dyDescent="0.2">
      <c r="B50" s="1" t="s">
        <v>109</v>
      </c>
      <c r="C50" s="33">
        <v>34</v>
      </c>
      <c r="D50" s="19">
        <v>87</v>
      </c>
      <c r="E50" s="19">
        <v>843.75</v>
      </c>
      <c r="F50" s="19">
        <v>76.22</v>
      </c>
      <c r="G50" s="23">
        <v>1</v>
      </c>
      <c r="H50" s="23" t="s">
        <v>87</v>
      </c>
      <c r="I50" s="23" t="s">
        <v>87</v>
      </c>
      <c r="J50" s="23" t="s">
        <v>87</v>
      </c>
      <c r="K50" s="19">
        <f t="shared" si="3"/>
        <v>33</v>
      </c>
    </row>
    <row r="51" spans="2:11" x14ac:dyDescent="0.2">
      <c r="B51" s="1" t="s">
        <v>110</v>
      </c>
      <c r="C51" s="33">
        <v>84</v>
      </c>
      <c r="D51" s="19">
        <v>233</v>
      </c>
      <c r="E51" s="19">
        <v>2501.52</v>
      </c>
      <c r="F51" s="19">
        <v>216.88</v>
      </c>
      <c r="G51" s="19">
        <v>1</v>
      </c>
      <c r="H51" s="23" t="s">
        <v>87</v>
      </c>
      <c r="I51" s="23" t="s">
        <v>87</v>
      </c>
      <c r="J51" s="23" t="s">
        <v>87</v>
      </c>
      <c r="K51" s="19">
        <f t="shared" si="3"/>
        <v>83</v>
      </c>
    </row>
    <row r="52" spans="2:11" x14ac:dyDescent="0.2">
      <c r="B52" s="1" t="s">
        <v>111</v>
      </c>
      <c r="C52" s="33">
        <v>58</v>
      </c>
      <c r="D52" s="19">
        <v>186</v>
      </c>
      <c r="E52" s="19">
        <v>2662.64</v>
      </c>
      <c r="F52" s="19">
        <v>149.1</v>
      </c>
      <c r="G52" s="19">
        <v>14</v>
      </c>
      <c r="H52" s="23">
        <v>61</v>
      </c>
      <c r="I52" s="23">
        <v>1183.1199999999999</v>
      </c>
      <c r="J52" s="23">
        <v>64.92</v>
      </c>
      <c r="K52" s="19">
        <f t="shared" si="3"/>
        <v>44</v>
      </c>
    </row>
    <row r="53" spans="2:11" x14ac:dyDescent="0.2">
      <c r="B53" s="1" t="s">
        <v>112</v>
      </c>
      <c r="C53" s="33">
        <v>200</v>
      </c>
      <c r="D53" s="19">
        <v>981</v>
      </c>
      <c r="E53" s="19">
        <v>14231.66</v>
      </c>
      <c r="F53" s="19">
        <v>1472.01</v>
      </c>
      <c r="G53" s="19">
        <v>24</v>
      </c>
      <c r="H53" s="19">
        <v>165</v>
      </c>
      <c r="I53" s="19">
        <v>5792.42</v>
      </c>
      <c r="J53" s="19">
        <v>608.26</v>
      </c>
      <c r="K53" s="19">
        <f t="shared" si="3"/>
        <v>176</v>
      </c>
    </row>
    <row r="54" spans="2:11" x14ac:dyDescent="0.2">
      <c r="B54" s="1" t="s">
        <v>113</v>
      </c>
      <c r="C54" s="33">
        <v>146</v>
      </c>
      <c r="D54" s="19">
        <v>531</v>
      </c>
      <c r="E54" s="19">
        <v>7911.8</v>
      </c>
      <c r="F54" s="19">
        <v>659.27</v>
      </c>
      <c r="G54" s="19">
        <v>18</v>
      </c>
      <c r="H54" s="19">
        <v>85</v>
      </c>
      <c r="I54" s="19">
        <v>1873.84</v>
      </c>
      <c r="J54" s="19">
        <v>71.67</v>
      </c>
      <c r="K54" s="19">
        <f t="shared" si="3"/>
        <v>128</v>
      </c>
    </row>
    <row r="55" spans="2:11" x14ac:dyDescent="0.2">
      <c r="C55" s="33"/>
      <c r="D55" s="19"/>
      <c r="E55" s="19"/>
      <c r="G55" s="19"/>
      <c r="H55" s="19"/>
      <c r="I55" s="19"/>
      <c r="J55" s="19"/>
      <c r="K55" s="19"/>
    </row>
    <row r="56" spans="2:11" x14ac:dyDescent="0.2">
      <c r="B56" s="1" t="s">
        <v>114</v>
      </c>
      <c r="C56" s="33">
        <v>285</v>
      </c>
      <c r="D56" s="19">
        <v>1734</v>
      </c>
      <c r="E56" s="19">
        <v>23488.44</v>
      </c>
      <c r="F56" s="19">
        <v>3559</v>
      </c>
      <c r="G56" s="19">
        <v>34</v>
      </c>
      <c r="H56" s="19">
        <v>152</v>
      </c>
      <c r="I56" s="19">
        <v>2947.03</v>
      </c>
      <c r="J56" s="19">
        <v>151.62</v>
      </c>
      <c r="K56" s="19">
        <f t="shared" ref="K56:K62" si="4">F129+J129+E202+I202+D275+H275</f>
        <v>251</v>
      </c>
    </row>
    <row r="57" spans="2:11" x14ac:dyDescent="0.2">
      <c r="B57" s="1" t="s">
        <v>115</v>
      </c>
      <c r="C57" s="33">
        <v>51</v>
      </c>
      <c r="D57" s="19">
        <v>130</v>
      </c>
      <c r="E57" s="19">
        <v>1544.45</v>
      </c>
      <c r="F57" s="19">
        <v>88.53</v>
      </c>
      <c r="G57" s="23" t="s">
        <v>36</v>
      </c>
      <c r="H57" s="23" t="s">
        <v>36</v>
      </c>
      <c r="I57" s="23" t="s">
        <v>36</v>
      </c>
      <c r="J57" s="23" t="s">
        <v>36</v>
      </c>
      <c r="K57" s="19">
        <f t="shared" si="4"/>
        <v>51</v>
      </c>
    </row>
    <row r="58" spans="2:11" x14ac:dyDescent="0.2">
      <c r="B58" s="1" t="s">
        <v>116</v>
      </c>
      <c r="C58" s="33">
        <v>39</v>
      </c>
      <c r="D58" s="19">
        <v>90</v>
      </c>
      <c r="E58" s="19">
        <v>1516.91</v>
      </c>
      <c r="F58" s="19">
        <v>97.28</v>
      </c>
      <c r="G58" s="19">
        <v>1</v>
      </c>
      <c r="H58" s="23" t="s">
        <v>87</v>
      </c>
      <c r="I58" s="23" t="s">
        <v>87</v>
      </c>
      <c r="J58" s="23" t="s">
        <v>87</v>
      </c>
      <c r="K58" s="19">
        <f t="shared" si="4"/>
        <v>38</v>
      </c>
    </row>
    <row r="59" spans="2:11" x14ac:dyDescent="0.2">
      <c r="B59" s="1" t="s">
        <v>117</v>
      </c>
      <c r="C59" s="33">
        <v>173</v>
      </c>
      <c r="D59" s="19">
        <v>890</v>
      </c>
      <c r="E59" s="19">
        <v>19371.73</v>
      </c>
      <c r="F59" s="19">
        <v>1278.1199999999999</v>
      </c>
      <c r="G59" s="19">
        <v>30</v>
      </c>
      <c r="H59" s="19">
        <v>201</v>
      </c>
      <c r="I59" s="19">
        <v>8502.08</v>
      </c>
      <c r="J59" s="19">
        <v>320.11</v>
      </c>
      <c r="K59" s="19">
        <f t="shared" si="4"/>
        <v>143</v>
      </c>
    </row>
    <row r="60" spans="2:11" x14ac:dyDescent="0.2">
      <c r="B60" s="1" t="s">
        <v>118</v>
      </c>
      <c r="C60" s="33">
        <v>90</v>
      </c>
      <c r="D60" s="19">
        <v>320</v>
      </c>
      <c r="E60" s="19">
        <v>3647.35</v>
      </c>
      <c r="F60" s="19">
        <v>367.9</v>
      </c>
      <c r="G60" s="19">
        <v>6</v>
      </c>
      <c r="H60" s="19">
        <v>11</v>
      </c>
      <c r="I60" s="19">
        <v>607.87</v>
      </c>
      <c r="J60" s="19">
        <v>90</v>
      </c>
      <c r="K60" s="19">
        <f t="shared" si="4"/>
        <v>84</v>
      </c>
    </row>
    <row r="61" spans="2:11" x14ac:dyDescent="0.2">
      <c r="B61" s="1" t="s">
        <v>119</v>
      </c>
      <c r="C61" s="33">
        <v>115</v>
      </c>
      <c r="D61" s="19">
        <v>404</v>
      </c>
      <c r="E61" s="19">
        <v>4479.71</v>
      </c>
      <c r="F61" s="19">
        <v>267.95</v>
      </c>
      <c r="G61" s="19">
        <v>11</v>
      </c>
      <c r="H61" s="19">
        <v>59</v>
      </c>
      <c r="I61" s="19">
        <v>1397.53</v>
      </c>
      <c r="J61" s="19">
        <v>68.5</v>
      </c>
      <c r="K61" s="19">
        <f t="shared" si="4"/>
        <v>104</v>
      </c>
    </row>
    <row r="62" spans="2:11" x14ac:dyDescent="0.2">
      <c r="B62" s="1" t="s">
        <v>120</v>
      </c>
      <c r="C62" s="33">
        <v>389</v>
      </c>
      <c r="D62" s="19">
        <v>1584</v>
      </c>
      <c r="E62" s="19">
        <v>22116.59</v>
      </c>
      <c r="F62" s="19">
        <v>2190.94</v>
      </c>
      <c r="G62" s="19">
        <v>41</v>
      </c>
      <c r="H62" s="19">
        <v>214</v>
      </c>
      <c r="I62" s="19">
        <v>7272.29</v>
      </c>
      <c r="J62" s="19">
        <v>472.86</v>
      </c>
      <c r="K62" s="19">
        <f t="shared" si="4"/>
        <v>348</v>
      </c>
    </row>
    <row r="63" spans="2:11" x14ac:dyDescent="0.2">
      <c r="C63" s="33"/>
      <c r="D63" s="19"/>
      <c r="E63" s="19"/>
      <c r="G63" s="19"/>
      <c r="H63" s="19"/>
      <c r="I63" s="19"/>
      <c r="J63" s="19"/>
      <c r="K63" s="19"/>
    </row>
    <row r="64" spans="2:11" x14ac:dyDescent="0.2">
      <c r="B64" s="1" t="s">
        <v>121</v>
      </c>
      <c r="C64" s="33">
        <v>475</v>
      </c>
      <c r="D64" s="19">
        <v>1868</v>
      </c>
      <c r="E64" s="19">
        <v>32712.17</v>
      </c>
      <c r="F64" s="19">
        <v>2317.79</v>
      </c>
      <c r="G64" s="19">
        <v>82</v>
      </c>
      <c r="H64" s="19">
        <v>463</v>
      </c>
      <c r="I64" s="19">
        <v>14942.07</v>
      </c>
      <c r="J64" s="19">
        <v>319.19</v>
      </c>
      <c r="K64" s="19">
        <f t="shared" ref="K64:K70" si="5">F137+J137+E210+I210+D283+H283</f>
        <v>393</v>
      </c>
    </row>
    <row r="65" spans="1:11" x14ac:dyDescent="0.2">
      <c r="B65" s="1" t="s">
        <v>122</v>
      </c>
      <c r="C65" s="33">
        <v>70</v>
      </c>
      <c r="D65" s="19">
        <v>246</v>
      </c>
      <c r="E65" s="19">
        <v>2455.84</v>
      </c>
      <c r="F65" s="19">
        <v>193.49</v>
      </c>
      <c r="G65" s="19">
        <v>7</v>
      </c>
      <c r="H65" s="19">
        <v>35</v>
      </c>
      <c r="I65" s="19">
        <v>571.38</v>
      </c>
      <c r="J65" s="19">
        <v>73.430000000000007</v>
      </c>
      <c r="K65" s="19">
        <f t="shared" si="5"/>
        <v>63</v>
      </c>
    </row>
    <row r="66" spans="1:11" x14ac:dyDescent="0.2">
      <c r="B66" s="1" t="s">
        <v>123</v>
      </c>
      <c r="C66" s="33">
        <v>153</v>
      </c>
      <c r="D66" s="19">
        <v>472</v>
      </c>
      <c r="E66" s="19">
        <v>4820.08</v>
      </c>
      <c r="F66" s="19">
        <v>589.87</v>
      </c>
      <c r="G66" s="19">
        <v>13</v>
      </c>
      <c r="H66" s="19">
        <v>54</v>
      </c>
      <c r="I66" s="19">
        <v>1003.57</v>
      </c>
      <c r="J66" s="19">
        <v>112.8</v>
      </c>
      <c r="K66" s="19">
        <f t="shared" si="5"/>
        <v>140</v>
      </c>
    </row>
    <row r="67" spans="1:11" x14ac:dyDescent="0.2">
      <c r="B67" s="1" t="s">
        <v>124</v>
      </c>
      <c r="C67" s="33">
        <v>74</v>
      </c>
      <c r="D67" s="19">
        <v>205</v>
      </c>
      <c r="E67" s="19">
        <v>1671.95</v>
      </c>
      <c r="F67" s="19">
        <v>76.69</v>
      </c>
      <c r="G67" s="19">
        <v>2</v>
      </c>
      <c r="H67" s="23" t="s">
        <v>87</v>
      </c>
      <c r="I67" s="23" t="s">
        <v>87</v>
      </c>
      <c r="J67" s="23" t="s">
        <v>87</v>
      </c>
      <c r="K67" s="19">
        <f t="shared" si="5"/>
        <v>72</v>
      </c>
    </row>
    <row r="68" spans="1:11" x14ac:dyDescent="0.2">
      <c r="B68" s="1" t="s">
        <v>125</v>
      </c>
      <c r="C68" s="33">
        <v>29</v>
      </c>
      <c r="D68" s="19">
        <v>77</v>
      </c>
      <c r="E68" s="19">
        <v>960.09</v>
      </c>
      <c r="F68" s="19">
        <v>55.93</v>
      </c>
      <c r="G68" s="23">
        <v>1</v>
      </c>
      <c r="H68" s="23" t="s">
        <v>87</v>
      </c>
      <c r="I68" s="23" t="s">
        <v>87</v>
      </c>
      <c r="J68" s="23" t="s">
        <v>87</v>
      </c>
      <c r="K68" s="19">
        <f t="shared" si="5"/>
        <v>28</v>
      </c>
    </row>
    <row r="69" spans="1:11" x14ac:dyDescent="0.2">
      <c r="B69" s="1" t="s">
        <v>126</v>
      </c>
      <c r="C69" s="33">
        <v>72</v>
      </c>
      <c r="D69" s="19">
        <v>170</v>
      </c>
      <c r="E69" s="19">
        <v>1769.57</v>
      </c>
      <c r="F69" s="19">
        <v>176.99</v>
      </c>
      <c r="G69" s="23" t="s">
        <v>36</v>
      </c>
      <c r="H69" s="23" t="s">
        <v>36</v>
      </c>
      <c r="I69" s="23" t="s">
        <v>36</v>
      </c>
      <c r="J69" s="23" t="s">
        <v>36</v>
      </c>
      <c r="K69" s="19">
        <f t="shared" si="5"/>
        <v>72</v>
      </c>
    </row>
    <row r="70" spans="1:11" x14ac:dyDescent="0.2">
      <c r="B70" s="1" t="s">
        <v>127</v>
      </c>
      <c r="C70" s="33">
        <v>11</v>
      </c>
      <c r="D70" s="19">
        <v>18</v>
      </c>
      <c r="E70" s="19">
        <v>91</v>
      </c>
      <c r="F70" s="19">
        <v>18.100000000000001</v>
      </c>
      <c r="G70" s="23" t="s">
        <v>36</v>
      </c>
      <c r="H70" s="23" t="s">
        <v>36</v>
      </c>
      <c r="I70" s="23" t="s">
        <v>36</v>
      </c>
      <c r="J70" s="23" t="s">
        <v>36</v>
      </c>
      <c r="K70" s="19">
        <f t="shared" si="5"/>
        <v>11</v>
      </c>
    </row>
    <row r="71" spans="1:11" ht="18" thickBot="1" x14ac:dyDescent="0.25">
      <c r="B71" s="4"/>
      <c r="C71" s="34"/>
      <c r="D71" s="4"/>
      <c r="E71" s="4"/>
      <c r="F71" s="4"/>
      <c r="G71" s="4"/>
      <c r="H71" s="4"/>
      <c r="I71" s="4"/>
      <c r="J71" s="4"/>
      <c r="K71" s="4"/>
    </row>
    <row r="72" spans="1:11" x14ac:dyDescent="0.2">
      <c r="C72" s="1" t="s">
        <v>64</v>
      </c>
    </row>
    <row r="73" spans="1:11" x14ac:dyDescent="0.2">
      <c r="A73" s="1"/>
    </row>
    <row r="74" spans="1:11" x14ac:dyDescent="0.2">
      <c r="A74" s="1"/>
    </row>
    <row r="79" spans="1:11" x14ac:dyDescent="0.2">
      <c r="D79" s="3" t="s">
        <v>128</v>
      </c>
    </row>
    <row r="80" spans="1:11" ht="18" thickBot="1" x14ac:dyDescent="0.25">
      <c r="B80" s="4"/>
      <c r="C80" s="4"/>
      <c r="D80" s="28" t="s">
        <v>66</v>
      </c>
      <c r="E80" s="4"/>
      <c r="F80" s="4"/>
      <c r="G80" s="4"/>
      <c r="H80" s="4"/>
      <c r="I80" s="4"/>
      <c r="J80" s="4"/>
      <c r="K80" s="4"/>
    </row>
    <row r="81" spans="2:11" x14ac:dyDescent="0.2">
      <c r="C81" s="6"/>
      <c r="F81" s="13"/>
      <c r="G81" s="13"/>
      <c r="H81" s="13"/>
      <c r="I81" s="13"/>
      <c r="J81" s="13"/>
      <c r="K81" s="13"/>
    </row>
    <row r="82" spans="2:11" x14ac:dyDescent="0.2">
      <c r="C82" s="14" t="s">
        <v>129</v>
      </c>
      <c r="D82" s="13"/>
      <c r="E82" s="13"/>
      <c r="F82" s="15"/>
      <c r="G82" s="10" t="s">
        <v>130</v>
      </c>
      <c r="H82" s="13"/>
      <c r="I82" s="13"/>
      <c r="J82" s="14" t="s">
        <v>131</v>
      </c>
      <c r="K82" s="13"/>
    </row>
    <row r="83" spans="2:11" x14ac:dyDescent="0.2">
      <c r="B83" s="13"/>
      <c r="C83" s="29" t="s">
        <v>71</v>
      </c>
      <c r="D83" s="29" t="s">
        <v>132</v>
      </c>
      <c r="E83" s="29" t="s">
        <v>133</v>
      </c>
      <c r="F83" s="29" t="s">
        <v>70</v>
      </c>
      <c r="G83" s="29" t="s">
        <v>71</v>
      </c>
      <c r="H83" s="29" t="s">
        <v>72</v>
      </c>
      <c r="I83" s="29" t="s">
        <v>133</v>
      </c>
      <c r="J83" s="29" t="s">
        <v>70</v>
      </c>
      <c r="K83" s="29" t="s">
        <v>71</v>
      </c>
    </row>
    <row r="84" spans="2:11" x14ac:dyDescent="0.2">
      <c r="B84" s="30" t="s">
        <v>74</v>
      </c>
      <c r="C84" s="16" t="s">
        <v>20</v>
      </c>
      <c r="D84" s="17" t="s">
        <v>75</v>
      </c>
      <c r="E84" s="17" t="s">
        <v>22</v>
      </c>
      <c r="G84" s="17" t="s">
        <v>20</v>
      </c>
      <c r="H84" s="17" t="s">
        <v>75</v>
      </c>
      <c r="I84" s="17" t="s">
        <v>22</v>
      </c>
      <c r="K84" s="17" t="s">
        <v>20</v>
      </c>
    </row>
    <row r="85" spans="2:11" x14ac:dyDescent="0.2">
      <c r="B85" s="30" t="s">
        <v>76</v>
      </c>
      <c r="C85" s="31">
        <f>SUM(C87:C143)+1091</f>
        <v>69026</v>
      </c>
      <c r="D85" s="32">
        <f>SUM(D87:D143)+10443</f>
        <v>967264.77999999991</v>
      </c>
      <c r="E85" s="32">
        <f>SUM(E87:E143)+15072</f>
        <v>1191653</v>
      </c>
      <c r="F85" s="32">
        <f>SUM(F87:F143)</f>
        <v>59</v>
      </c>
      <c r="G85" s="32">
        <f>SUM(G87:G143)+692</f>
        <v>4496</v>
      </c>
      <c r="H85" s="32">
        <f>SUM(H87:H143)+9551</f>
        <v>103113.58999999998</v>
      </c>
      <c r="I85" s="32">
        <f>SUM(I87:I143)+13964</f>
        <v>155487</v>
      </c>
      <c r="J85" s="32">
        <f>SUM(J87:J143)</f>
        <v>1870</v>
      </c>
      <c r="K85" s="32">
        <f>SUM(K87:K143)+101</f>
        <v>5846</v>
      </c>
    </row>
    <row r="86" spans="2:11" x14ac:dyDescent="0.2">
      <c r="C86" s="33"/>
      <c r="D86" s="19"/>
      <c r="E86" s="19"/>
    </row>
    <row r="87" spans="2:11" x14ac:dyDescent="0.2">
      <c r="B87" s="1" t="s">
        <v>77</v>
      </c>
      <c r="C87" s="33">
        <f>G87+K87+F160+J160+E233+I233</f>
        <v>23671</v>
      </c>
      <c r="D87" s="35">
        <f>H87+C160+G160+K160+F233+J233</f>
        <v>383894.02</v>
      </c>
      <c r="E87" s="35">
        <v>420402</v>
      </c>
      <c r="F87" s="19">
        <v>11</v>
      </c>
      <c r="G87" s="19">
        <v>1873</v>
      </c>
      <c r="H87" s="19">
        <v>61689.52</v>
      </c>
      <c r="I87" s="19">
        <v>86458</v>
      </c>
      <c r="J87" s="19">
        <v>601</v>
      </c>
      <c r="K87" s="19">
        <v>2151</v>
      </c>
    </row>
    <row r="88" spans="2:11" x14ac:dyDescent="0.2">
      <c r="B88" s="1" t="s">
        <v>78</v>
      </c>
      <c r="C88" s="33">
        <f t="shared" ref="C88:C93" si="6">G88+K88+F161+J161+E234+I234</f>
        <v>3053</v>
      </c>
      <c r="D88" s="35">
        <f t="shared" ref="D88:D93" si="7">H88+C161+G161+K161+F234+J234</f>
        <v>38762.559999999998</v>
      </c>
      <c r="E88" s="35">
        <v>42817</v>
      </c>
      <c r="F88" s="19">
        <v>3</v>
      </c>
      <c r="G88" s="23">
        <v>149</v>
      </c>
      <c r="H88" s="23">
        <v>2631.77</v>
      </c>
      <c r="I88" s="23">
        <v>2124</v>
      </c>
      <c r="J88" s="19">
        <v>99</v>
      </c>
      <c r="K88" s="19">
        <v>331</v>
      </c>
    </row>
    <row r="89" spans="2:11" x14ac:dyDescent="0.2">
      <c r="B89" s="1" t="s">
        <v>79</v>
      </c>
      <c r="C89" s="33">
        <v>2990</v>
      </c>
      <c r="D89" s="35">
        <v>40733.599999999999</v>
      </c>
      <c r="E89" s="35">
        <v>48057</v>
      </c>
      <c r="F89" s="19">
        <v>2</v>
      </c>
      <c r="G89" s="23" t="s">
        <v>87</v>
      </c>
      <c r="H89" s="23" t="s">
        <v>87</v>
      </c>
      <c r="I89" s="23" t="s">
        <v>87</v>
      </c>
      <c r="J89" s="19">
        <v>72</v>
      </c>
      <c r="K89" s="19">
        <v>276</v>
      </c>
    </row>
    <row r="90" spans="2:11" x14ac:dyDescent="0.2">
      <c r="B90" s="1" t="s">
        <v>80</v>
      </c>
      <c r="C90" s="33">
        <f t="shared" si="6"/>
        <v>2080</v>
      </c>
      <c r="D90" s="35">
        <f t="shared" si="7"/>
        <v>21638.440000000002</v>
      </c>
      <c r="E90" s="35">
        <v>38322</v>
      </c>
      <c r="F90" s="19">
        <v>3</v>
      </c>
      <c r="G90" s="23">
        <v>134</v>
      </c>
      <c r="H90" s="23">
        <v>1631.21</v>
      </c>
      <c r="I90" s="23">
        <v>4299</v>
      </c>
      <c r="J90" s="19">
        <v>60</v>
      </c>
      <c r="K90" s="19">
        <v>170</v>
      </c>
    </row>
    <row r="91" spans="2:11" x14ac:dyDescent="0.2">
      <c r="B91" s="1" t="s">
        <v>81</v>
      </c>
      <c r="C91" s="33">
        <v>3226</v>
      </c>
      <c r="D91" s="35">
        <v>40854.050000000003</v>
      </c>
      <c r="E91" s="35">
        <v>58394</v>
      </c>
      <c r="F91" s="19">
        <v>2</v>
      </c>
      <c r="G91" s="23" t="s">
        <v>87</v>
      </c>
      <c r="H91" s="23" t="s">
        <v>87</v>
      </c>
      <c r="I91" s="23" t="s">
        <v>87</v>
      </c>
      <c r="J91" s="19">
        <v>113</v>
      </c>
      <c r="K91" s="19">
        <v>306</v>
      </c>
    </row>
    <row r="92" spans="2:11" x14ac:dyDescent="0.2">
      <c r="B92" s="1" t="s">
        <v>82</v>
      </c>
      <c r="C92" s="33">
        <f t="shared" si="6"/>
        <v>6009</v>
      </c>
      <c r="D92" s="35">
        <f t="shared" si="7"/>
        <v>85707.28</v>
      </c>
      <c r="E92" s="35">
        <v>108781</v>
      </c>
      <c r="F92" s="19">
        <v>6</v>
      </c>
      <c r="G92" s="19">
        <v>636</v>
      </c>
      <c r="H92" s="19">
        <v>10210.68</v>
      </c>
      <c r="I92" s="19">
        <v>20120</v>
      </c>
      <c r="J92" s="19">
        <v>223</v>
      </c>
      <c r="K92" s="19">
        <v>674</v>
      </c>
    </row>
    <row r="93" spans="2:11" x14ac:dyDescent="0.2">
      <c r="B93" s="1" t="s">
        <v>83</v>
      </c>
      <c r="C93" s="33">
        <f t="shared" si="6"/>
        <v>3623</v>
      </c>
      <c r="D93" s="35">
        <f t="shared" si="7"/>
        <v>49551.090000000004</v>
      </c>
      <c r="E93" s="35">
        <v>68485</v>
      </c>
      <c r="F93" s="19">
        <v>3</v>
      </c>
      <c r="G93" s="23">
        <v>655</v>
      </c>
      <c r="H93" s="23">
        <v>12272.42</v>
      </c>
      <c r="I93" s="23">
        <v>19052</v>
      </c>
      <c r="J93" s="19">
        <v>164</v>
      </c>
      <c r="K93" s="19">
        <v>415</v>
      </c>
    </row>
    <row r="94" spans="2:11" x14ac:dyDescent="0.2">
      <c r="C94" s="33"/>
      <c r="D94" s="35"/>
      <c r="E94" s="35"/>
      <c r="F94" s="19"/>
      <c r="G94" s="19"/>
      <c r="H94" s="19"/>
      <c r="I94" s="19"/>
      <c r="J94" s="19"/>
      <c r="K94" s="19"/>
    </row>
    <row r="95" spans="2:11" x14ac:dyDescent="0.2">
      <c r="B95" s="1" t="s">
        <v>84</v>
      </c>
      <c r="C95" s="33">
        <f>G95+K95+F168+J168+E241+I241</f>
        <v>760</v>
      </c>
      <c r="D95" s="35">
        <f>H95+C168+G168+K168+F241+J241</f>
        <v>8943.4599999999991</v>
      </c>
      <c r="E95" s="35">
        <v>10352</v>
      </c>
      <c r="F95" s="23" t="s">
        <v>36</v>
      </c>
      <c r="G95" s="23" t="s">
        <v>36</v>
      </c>
      <c r="H95" s="23" t="s">
        <v>36</v>
      </c>
      <c r="I95" s="23" t="s">
        <v>36</v>
      </c>
      <c r="J95" s="19">
        <v>17</v>
      </c>
      <c r="K95" s="19">
        <v>38</v>
      </c>
    </row>
    <row r="96" spans="2:11" x14ac:dyDescent="0.2">
      <c r="B96" s="1" t="s">
        <v>85</v>
      </c>
      <c r="C96" s="33">
        <f>G96+K96+F169+J169+E242+I242</f>
        <v>432</v>
      </c>
      <c r="D96" s="35">
        <f>H96+C169+G169+K169+F242+J242</f>
        <v>3828.33</v>
      </c>
      <c r="E96" s="35">
        <v>4659</v>
      </c>
      <c r="F96" s="23" t="s">
        <v>36</v>
      </c>
      <c r="G96" s="23" t="s">
        <v>36</v>
      </c>
      <c r="H96" s="23" t="s">
        <v>36</v>
      </c>
      <c r="I96" s="23" t="s">
        <v>36</v>
      </c>
      <c r="J96" s="19">
        <v>13</v>
      </c>
      <c r="K96" s="19">
        <v>29</v>
      </c>
    </row>
    <row r="97" spans="2:11" x14ac:dyDescent="0.2">
      <c r="B97" s="1" t="s">
        <v>86</v>
      </c>
      <c r="C97" s="36" t="s">
        <v>87</v>
      </c>
      <c r="D97" s="37" t="s">
        <v>87</v>
      </c>
      <c r="E97" s="37" t="s">
        <v>87</v>
      </c>
      <c r="F97" s="23" t="s">
        <v>36</v>
      </c>
      <c r="G97" s="23" t="s">
        <v>36</v>
      </c>
      <c r="H97" s="23" t="s">
        <v>36</v>
      </c>
      <c r="I97" s="23" t="s">
        <v>36</v>
      </c>
      <c r="J97" s="19">
        <v>5</v>
      </c>
      <c r="K97" s="19">
        <v>10</v>
      </c>
    </row>
    <row r="98" spans="2:11" x14ac:dyDescent="0.2">
      <c r="C98" s="33"/>
      <c r="D98" s="35"/>
      <c r="E98" s="37"/>
    </row>
    <row r="99" spans="2:11" x14ac:dyDescent="0.2">
      <c r="B99" s="1" t="s">
        <v>88</v>
      </c>
      <c r="C99" s="33">
        <v>1034</v>
      </c>
      <c r="D99" s="35">
        <v>16591.34</v>
      </c>
      <c r="E99" s="35">
        <v>19127</v>
      </c>
      <c r="F99" s="19">
        <v>1</v>
      </c>
      <c r="G99" s="23" t="s">
        <v>87</v>
      </c>
      <c r="H99" s="23" t="s">
        <v>87</v>
      </c>
      <c r="I99" s="23" t="s">
        <v>87</v>
      </c>
      <c r="J99" s="19">
        <v>12</v>
      </c>
      <c r="K99" s="19">
        <v>78</v>
      </c>
    </row>
    <row r="100" spans="2:11" x14ac:dyDescent="0.2">
      <c r="B100" s="1" t="s">
        <v>89</v>
      </c>
      <c r="C100" s="33">
        <f>G100+K100+F173+J173+E246+I246</f>
        <v>723</v>
      </c>
      <c r="D100" s="35">
        <f>H100+C173+G173+K173+F246+J246</f>
        <v>7467.21</v>
      </c>
      <c r="E100" s="35">
        <v>12343</v>
      </c>
      <c r="F100" s="23" t="s">
        <v>36</v>
      </c>
      <c r="G100" s="23" t="s">
        <v>36</v>
      </c>
      <c r="H100" s="23" t="s">
        <v>36</v>
      </c>
      <c r="I100" s="23" t="s">
        <v>36</v>
      </c>
      <c r="J100" s="19">
        <v>17</v>
      </c>
      <c r="K100" s="19">
        <v>54</v>
      </c>
    </row>
    <row r="101" spans="2:11" x14ac:dyDescent="0.2">
      <c r="B101" s="1" t="s">
        <v>90</v>
      </c>
      <c r="C101" s="33">
        <f>G101+K101+F174+J174+E247+I247</f>
        <v>425</v>
      </c>
      <c r="D101" s="35">
        <f>H101+C174+G174+K174+F247+J247</f>
        <v>4580.17</v>
      </c>
      <c r="E101" s="35">
        <v>8732</v>
      </c>
      <c r="F101" s="23" t="s">
        <v>36</v>
      </c>
      <c r="G101" s="23" t="s">
        <v>36</v>
      </c>
      <c r="H101" s="23" t="s">
        <v>36</v>
      </c>
      <c r="I101" s="23" t="s">
        <v>36</v>
      </c>
      <c r="J101" s="19">
        <v>8</v>
      </c>
      <c r="K101" s="19">
        <v>21</v>
      </c>
    </row>
    <row r="102" spans="2:11" x14ac:dyDescent="0.2">
      <c r="B102" s="1" t="s">
        <v>91</v>
      </c>
      <c r="C102" s="33">
        <v>369</v>
      </c>
      <c r="D102" s="35">
        <v>3833.03</v>
      </c>
      <c r="E102" s="35">
        <v>5036</v>
      </c>
      <c r="F102" s="19">
        <v>2</v>
      </c>
      <c r="G102" s="23" t="s">
        <v>87</v>
      </c>
      <c r="H102" s="23" t="s">
        <v>87</v>
      </c>
      <c r="I102" s="23" t="s">
        <v>87</v>
      </c>
      <c r="J102" s="19">
        <v>8</v>
      </c>
      <c r="K102" s="19">
        <v>17</v>
      </c>
    </row>
    <row r="103" spans="2:11" x14ac:dyDescent="0.2">
      <c r="B103" s="1" t="s">
        <v>92</v>
      </c>
      <c r="C103" s="33">
        <v>1147</v>
      </c>
      <c r="D103" s="35">
        <v>14894.86</v>
      </c>
      <c r="E103" s="35">
        <v>25573</v>
      </c>
      <c r="F103" s="19">
        <v>1</v>
      </c>
      <c r="G103" s="23" t="s">
        <v>87</v>
      </c>
      <c r="H103" s="23" t="s">
        <v>87</v>
      </c>
      <c r="I103" s="23" t="s">
        <v>87</v>
      </c>
      <c r="J103" s="19">
        <v>13</v>
      </c>
      <c r="K103" s="19">
        <v>85</v>
      </c>
    </row>
    <row r="104" spans="2:11" x14ac:dyDescent="0.2">
      <c r="B104" s="1" t="s">
        <v>93</v>
      </c>
      <c r="C104" s="33">
        <f>G104+K104+F177+J177+E250+I250</f>
        <v>2812</v>
      </c>
      <c r="D104" s="35">
        <f>H104+C177+G177+K177+F250+J250</f>
        <v>49669.279999999999</v>
      </c>
      <c r="E104" s="35">
        <v>60833</v>
      </c>
      <c r="F104" s="19">
        <v>4</v>
      </c>
      <c r="G104" s="19">
        <v>351</v>
      </c>
      <c r="H104" s="19">
        <v>5103.12</v>
      </c>
      <c r="I104" s="19">
        <v>9402</v>
      </c>
      <c r="J104" s="19">
        <v>48</v>
      </c>
      <c r="K104" s="19">
        <v>244</v>
      </c>
    </row>
    <row r="105" spans="2:11" x14ac:dyDescent="0.2">
      <c r="C105" s="33"/>
      <c r="D105" s="35"/>
      <c r="E105" s="35"/>
      <c r="F105" s="19"/>
      <c r="G105" s="19"/>
      <c r="H105" s="19"/>
      <c r="I105" s="19"/>
      <c r="J105" s="19"/>
      <c r="K105" s="19"/>
    </row>
    <row r="106" spans="2:11" x14ac:dyDescent="0.2">
      <c r="B106" s="1" t="s">
        <v>94</v>
      </c>
      <c r="C106" s="33">
        <f>G106+K106+F179+J179+E252+I252</f>
        <v>1162</v>
      </c>
      <c r="D106" s="35">
        <f>H106+C179+G179+K179+F252+J252</f>
        <v>12682.589999999998</v>
      </c>
      <c r="E106" s="35">
        <v>19422</v>
      </c>
      <c r="F106" s="23" t="s">
        <v>36</v>
      </c>
      <c r="G106" s="23" t="s">
        <v>36</v>
      </c>
      <c r="H106" s="23" t="s">
        <v>36</v>
      </c>
      <c r="I106" s="23" t="s">
        <v>36</v>
      </c>
      <c r="J106" s="19">
        <v>26</v>
      </c>
      <c r="K106" s="19">
        <v>65</v>
      </c>
    </row>
    <row r="107" spans="2:11" x14ac:dyDescent="0.2">
      <c r="B107" s="1" t="s">
        <v>95</v>
      </c>
      <c r="C107" s="33">
        <f>G107+K107+F180+J180+E253+I253</f>
        <v>1170</v>
      </c>
      <c r="D107" s="35">
        <f>H107+C180+G180+K180+F253+J253</f>
        <v>14229.140000000001</v>
      </c>
      <c r="E107" s="35">
        <v>15965</v>
      </c>
      <c r="F107" s="23" t="s">
        <v>36</v>
      </c>
      <c r="G107" s="23" t="s">
        <v>36</v>
      </c>
      <c r="H107" s="23" t="s">
        <v>36</v>
      </c>
      <c r="I107" s="23" t="s">
        <v>36</v>
      </c>
      <c r="J107" s="19">
        <v>35</v>
      </c>
      <c r="K107" s="23">
        <v>88</v>
      </c>
    </row>
    <row r="108" spans="2:11" x14ac:dyDescent="0.2">
      <c r="B108" s="1" t="s">
        <v>96</v>
      </c>
      <c r="C108" s="33">
        <v>270</v>
      </c>
      <c r="D108" s="35">
        <v>2457.5700000000002</v>
      </c>
      <c r="E108" s="35">
        <v>2890</v>
      </c>
      <c r="F108" s="23" t="s">
        <v>36</v>
      </c>
      <c r="G108" s="23" t="s">
        <v>36</v>
      </c>
      <c r="H108" s="23" t="s">
        <v>36</v>
      </c>
      <c r="I108" s="23" t="s">
        <v>36</v>
      </c>
      <c r="J108" s="19">
        <v>13</v>
      </c>
      <c r="K108" s="23">
        <v>27</v>
      </c>
    </row>
    <row r="109" spans="2:11" x14ac:dyDescent="0.2">
      <c r="B109" s="1" t="s">
        <v>97</v>
      </c>
      <c r="C109" s="33">
        <f>G109+K109+F182+J182+E255+I255</f>
        <v>498</v>
      </c>
      <c r="D109" s="35">
        <f>H109+C182+G182+K182+F255+J255</f>
        <v>6179.619999999999</v>
      </c>
      <c r="E109" s="35">
        <v>5783</v>
      </c>
      <c r="F109" s="23" t="s">
        <v>36</v>
      </c>
      <c r="G109" s="23" t="s">
        <v>36</v>
      </c>
      <c r="H109" s="23" t="s">
        <v>36</v>
      </c>
      <c r="I109" s="23" t="s">
        <v>36</v>
      </c>
      <c r="J109" s="19">
        <v>12</v>
      </c>
      <c r="K109" s="19">
        <v>24</v>
      </c>
    </row>
    <row r="110" spans="2:11" x14ac:dyDescent="0.2">
      <c r="B110" s="1" t="s">
        <v>98</v>
      </c>
      <c r="C110" s="33">
        <v>31</v>
      </c>
      <c r="D110" s="35">
        <v>153.30000000000001</v>
      </c>
      <c r="E110" s="35">
        <v>354</v>
      </c>
      <c r="F110" s="23" t="s">
        <v>36</v>
      </c>
      <c r="G110" s="23" t="s">
        <v>36</v>
      </c>
      <c r="H110" s="23" t="s">
        <v>36</v>
      </c>
      <c r="I110" s="23" t="s">
        <v>36</v>
      </c>
      <c r="J110" s="23" t="s">
        <v>36</v>
      </c>
      <c r="K110" s="23" t="s">
        <v>36</v>
      </c>
    </row>
    <row r="111" spans="2:11" x14ac:dyDescent="0.2">
      <c r="C111" s="33"/>
      <c r="D111" s="35"/>
      <c r="E111" s="35"/>
    </row>
    <row r="112" spans="2:11" x14ac:dyDescent="0.2">
      <c r="B112" s="1" t="s">
        <v>99</v>
      </c>
      <c r="C112" s="33">
        <v>1269</v>
      </c>
      <c r="D112" s="35">
        <v>16400.89</v>
      </c>
      <c r="E112" s="35">
        <v>24456</v>
      </c>
      <c r="F112" s="19">
        <v>1</v>
      </c>
      <c r="G112" s="23" t="s">
        <v>87</v>
      </c>
      <c r="H112" s="23" t="s">
        <v>87</v>
      </c>
      <c r="I112" s="23" t="s">
        <v>87</v>
      </c>
      <c r="J112" s="19">
        <v>56</v>
      </c>
      <c r="K112" s="19">
        <v>165</v>
      </c>
    </row>
    <row r="113" spans="2:11" x14ac:dyDescent="0.2">
      <c r="B113" s="1" t="s">
        <v>100</v>
      </c>
      <c r="C113" s="33">
        <v>294</v>
      </c>
      <c r="D113" s="35">
        <v>3041.34</v>
      </c>
      <c r="E113" s="35">
        <v>4784</v>
      </c>
      <c r="F113" s="23">
        <v>1</v>
      </c>
      <c r="G113" s="23" t="s">
        <v>87</v>
      </c>
      <c r="H113" s="23" t="s">
        <v>87</v>
      </c>
      <c r="I113" s="23" t="s">
        <v>87</v>
      </c>
      <c r="J113" s="19">
        <v>5</v>
      </c>
      <c r="K113" s="19">
        <v>11</v>
      </c>
    </row>
    <row r="114" spans="2:11" x14ac:dyDescent="0.2">
      <c r="B114" s="1" t="s">
        <v>101</v>
      </c>
      <c r="C114" s="33">
        <v>1333</v>
      </c>
      <c r="D114" s="35">
        <v>21188.9</v>
      </c>
      <c r="E114" s="35">
        <v>25060</v>
      </c>
      <c r="F114" s="23">
        <v>1</v>
      </c>
      <c r="G114" s="23" t="s">
        <v>87</v>
      </c>
      <c r="H114" s="23" t="s">
        <v>87</v>
      </c>
      <c r="I114" s="23" t="s">
        <v>87</v>
      </c>
      <c r="J114" s="19">
        <v>23</v>
      </c>
      <c r="K114" s="23" t="s">
        <v>87</v>
      </c>
    </row>
    <row r="115" spans="2:11" x14ac:dyDescent="0.2">
      <c r="B115" s="1" t="s">
        <v>102</v>
      </c>
      <c r="C115" s="33">
        <f>G115+K115+F188+J188+E261+I261</f>
        <v>375</v>
      </c>
      <c r="D115" s="35">
        <f>H115+C188+G188+K188+F261+J261</f>
        <v>3461.0599999999995</v>
      </c>
      <c r="E115" s="35">
        <v>5153</v>
      </c>
      <c r="F115" s="19">
        <v>3</v>
      </c>
      <c r="G115" s="23">
        <v>6</v>
      </c>
      <c r="H115" s="23">
        <v>23.87</v>
      </c>
      <c r="I115" s="23">
        <v>68</v>
      </c>
      <c r="J115" s="19">
        <v>8</v>
      </c>
      <c r="K115" s="19">
        <v>31</v>
      </c>
    </row>
    <row r="116" spans="2:11" x14ac:dyDescent="0.2">
      <c r="B116" s="1" t="s">
        <v>103</v>
      </c>
      <c r="C116" s="33">
        <v>231</v>
      </c>
      <c r="D116" s="35">
        <v>1532.71</v>
      </c>
      <c r="E116" s="35">
        <v>3878</v>
      </c>
      <c r="F116" s="19">
        <v>1</v>
      </c>
      <c r="G116" s="23" t="s">
        <v>87</v>
      </c>
      <c r="H116" s="23" t="s">
        <v>87</v>
      </c>
      <c r="I116" s="23" t="s">
        <v>87</v>
      </c>
      <c r="J116" s="19">
        <v>8</v>
      </c>
      <c r="K116" s="23" t="s">
        <v>87</v>
      </c>
    </row>
    <row r="117" spans="2:11" x14ac:dyDescent="0.2">
      <c r="C117" s="33"/>
      <c r="D117" s="35"/>
      <c r="E117" s="35"/>
      <c r="F117" s="19"/>
      <c r="G117" s="19"/>
      <c r="H117" s="19"/>
      <c r="I117" s="19"/>
      <c r="J117" s="19"/>
      <c r="K117" s="19"/>
    </row>
    <row r="118" spans="2:11" x14ac:dyDescent="0.2">
      <c r="B118" s="1" t="s">
        <v>104</v>
      </c>
      <c r="C118" s="33">
        <f>G118+K118+F191+J191+E264+I264</f>
        <v>200</v>
      </c>
      <c r="D118" s="35">
        <f>H118+C191+G191+K191+F264+J264</f>
        <v>1968.5700000000002</v>
      </c>
      <c r="E118" s="35">
        <v>3334</v>
      </c>
      <c r="F118" s="23" t="s">
        <v>36</v>
      </c>
      <c r="G118" s="23" t="s">
        <v>36</v>
      </c>
      <c r="H118" s="23" t="s">
        <v>36</v>
      </c>
      <c r="I118" s="23" t="s">
        <v>36</v>
      </c>
      <c r="J118" s="19">
        <v>6</v>
      </c>
      <c r="K118" s="19">
        <v>16</v>
      </c>
    </row>
    <row r="119" spans="2:11" x14ac:dyDescent="0.2">
      <c r="B119" s="1" t="s">
        <v>105</v>
      </c>
      <c r="C119" s="33">
        <v>259</v>
      </c>
      <c r="D119" s="35">
        <v>3015.43</v>
      </c>
      <c r="E119" s="35">
        <v>2728</v>
      </c>
      <c r="F119" s="19">
        <v>1</v>
      </c>
      <c r="G119" s="23" t="s">
        <v>87</v>
      </c>
      <c r="H119" s="23" t="s">
        <v>87</v>
      </c>
      <c r="I119" s="23" t="s">
        <v>87</v>
      </c>
      <c r="J119" s="19">
        <v>3</v>
      </c>
      <c r="K119" s="19">
        <v>6</v>
      </c>
    </row>
    <row r="120" spans="2:11" x14ac:dyDescent="0.2">
      <c r="B120" s="1" t="s">
        <v>106</v>
      </c>
      <c r="C120" s="33">
        <v>365</v>
      </c>
      <c r="D120" s="35">
        <v>3502.02</v>
      </c>
      <c r="E120" s="35">
        <v>4502</v>
      </c>
      <c r="F120" s="19">
        <v>1</v>
      </c>
      <c r="G120" s="23" t="s">
        <v>87</v>
      </c>
      <c r="H120" s="23" t="s">
        <v>87</v>
      </c>
      <c r="I120" s="23" t="s">
        <v>87</v>
      </c>
      <c r="J120" s="19">
        <v>9</v>
      </c>
      <c r="K120" s="23">
        <v>18</v>
      </c>
    </row>
    <row r="121" spans="2:11" x14ac:dyDescent="0.2">
      <c r="B121" s="1" t="s">
        <v>107</v>
      </c>
      <c r="C121" s="36" t="s">
        <v>87</v>
      </c>
      <c r="D121" s="37" t="s">
        <v>87</v>
      </c>
      <c r="E121" s="37" t="s">
        <v>87</v>
      </c>
      <c r="F121" s="23" t="s">
        <v>36</v>
      </c>
      <c r="G121" s="23" t="s">
        <v>36</v>
      </c>
      <c r="H121" s="23" t="s">
        <v>36</v>
      </c>
      <c r="I121" s="23" t="s">
        <v>36</v>
      </c>
      <c r="J121" s="19">
        <v>1</v>
      </c>
      <c r="K121" s="23" t="s">
        <v>87</v>
      </c>
    </row>
    <row r="122" spans="2:11" x14ac:dyDescent="0.2">
      <c r="B122" s="1" t="s">
        <v>108</v>
      </c>
      <c r="C122" s="33">
        <v>90</v>
      </c>
      <c r="D122" s="35">
        <v>850.09</v>
      </c>
      <c r="E122" s="35">
        <v>1136</v>
      </c>
      <c r="F122" s="23">
        <v>1</v>
      </c>
      <c r="G122" s="23" t="s">
        <v>87</v>
      </c>
      <c r="H122" s="23" t="s">
        <v>87</v>
      </c>
      <c r="I122" s="23" t="s">
        <v>87</v>
      </c>
      <c r="J122" s="19">
        <v>2</v>
      </c>
      <c r="K122" s="23" t="s">
        <v>87</v>
      </c>
    </row>
    <row r="123" spans="2:11" x14ac:dyDescent="0.2">
      <c r="B123" s="1" t="s">
        <v>109</v>
      </c>
      <c r="C123" s="36" t="s">
        <v>87</v>
      </c>
      <c r="D123" s="37" t="s">
        <v>87</v>
      </c>
      <c r="E123" s="37" t="s">
        <v>87</v>
      </c>
      <c r="F123" s="23" t="s">
        <v>36</v>
      </c>
      <c r="G123" s="23" t="s">
        <v>36</v>
      </c>
      <c r="H123" s="23" t="s">
        <v>36</v>
      </c>
      <c r="I123" s="23" t="s">
        <v>36</v>
      </c>
      <c r="J123" s="19">
        <v>3</v>
      </c>
      <c r="K123" s="23">
        <v>3</v>
      </c>
    </row>
    <row r="124" spans="2:11" x14ac:dyDescent="0.2">
      <c r="B124" s="1" t="s">
        <v>110</v>
      </c>
      <c r="C124" s="36" t="s">
        <v>87</v>
      </c>
      <c r="D124" s="37" t="s">
        <v>87</v>
      </c>
      <c r="E124" s="37" t="s">
        <v>87</v>
      </c>
      <c r="F124" s="23">
        <v>1</v>
      </c>
      <c r="G124" s="23" t="s">
        <v>87</v>
      </c>
      <c r="H124" s="23" t="s">
        <v>87</v>
      </c>
      <c r="I124" s="23" t="s">
        <v>87</v>
      </c>
      <c r="J124" s="19">
        <v>2</v>
      </c>
      <c r="K124" s="23" t="s">
        <v>87</v>
      </c>
    </row>
    <row r="125" spans="2:11" x14ac:dyDescent="0.2">
      <c r="B125" s="1" t="s">
        <v>111</v>
      </c>
      <c r="C125" s="33">
        <f>G125+K125+F198+J198+E271+I271</f>
        <v>125</v>
      </c>
      <c r="D125" s="35">
        <f>H125+C198+G198+K198+F271+J271</f>
        <v>1479.52</v>
      </c>
      <c r="E125" s="35">
        <v>2327</v>
      </c>
      <c r="F125" s="23" t="s">
        <v>36</v>
      </c>
      <c r="G125" s="23" t="s">
        <v>36</v>
      </c>
      <c r="H125" s="23" t="s">
        <v>36</v>
      </c>
      <c r="I125" s="23" t="s">
        <v>36</v>
      </c>
      <c r="J125" s="19">
        <v>3</v>
      </c>
      <c r="K125" s="19">
        <v>4</v>
      </c>
    </row>
    <row r="126" spans="2:11" x14ac:dyDescent="0.2">
      <c r="B126" s="1" t="s">
        <v>112</v>
      </c>
      <c r="C126" s="33">
        <f>G126+K126+F199+J199+E272+I272</f>
        <v>816</v>
      </c>
      <c r="D126" s="35">
        <f>H126+C199+G199+K199+F272+J272</f>
        <v>8439.2400000000016</v>
      </c>
      <c r="E126" s="35">
        <v>11514</v>
      </c>
      <c r="F126" s="23" t="s">
        <v>36</v>
      </c>
      <c r="G126" s="23" t="s">
        <v>36</v>
      </c>
      <c r="H126" s="23" t="s">
        <v>36</v>
      </c>
      <c r="I126" s="23" t="s">
        <v>36</v>
      </c>
      <c r="J126" s="19">
        <v>21</v>
      </c>
      <c r="K126" s="19">
        <v>36</v>
      </c>
    </row>
    <row r="127" spans="2:11" x14ac:dyDescent="0.2">
      <c r="B127" s="1" t="s">
        <v>113</v>
      </c>
      <c r="C127" s="33">
        <f>G127+K127+F200+J200+E273+I273</f>
        <v>446</v>
      </c>
      <c r="D127" s="35">
        <f>H127+C200+G200+K200+F273+J273</f>
        <v>6037.9599999999991</v>
      </c>
      <c r="E127" s="35">
        <v>7582</v>
      </c>
      <c r="F127" s="23" t="s">
        <v>36</v>
      </c>
      <c r="G127" s="23" t="s">
        <v>36</v>
      </c>
      <c r="H127" s="23" t="s">
        <v>36</v>
      </c>
      <c r="I127" s="23" t="s">
        <v>36</v>
      </c>
      <c r="J127" s="19">
        <v>11</v>
      </c>
      <c r="K127" s="19">
        <v>26</v>
      </c>
    </row>
    <row r="128" spans="2:11" x14ac:dyDescent="0.2">
      <c r="C128" s="33"/>
      <c r="D128" s="35"/>
      <c r="E128" s="35"/>
      <c r="F128" s="19"/>
      <c r="G128" s="19"/>
      <c r="H128" s="19"/>
      <c r="I128" s="19"/>
      <c r="J128" s="19"/>
      <c r="K128" s="19"/>
    </row>
    <row r="129" spans="2:11" x14ac:dyDescent="0.2">
      <c r="B129" s="1" t="s">
        <v>114</v>
      </c>
      <c r="C129" s="33">
        <v>1582</v>
      </c>
      <c r="D129" s="35">
        <v>20541.41</v>
      </c>
      <c r="E129" s="35">
        <v>27014</v>
      </c>
      <c r="F129" s="19">
        <v>2</v>
      </c>
      <c r="G129" s="23" t="s">
        <v>87</v>
      </c>
      <c r="H129" s="23" t="s">
        <v>87</v>
      </c>
      <c r="I129" s="23" t="s">
        <v>87</v>
      </c>
      <c r="J129" s="19">
        <v>14</v>
      </c>
      <c r="K129" s="19">
        <v>31</v>
      </c>
    </row>
    <row r="130" spans="2:11" x14ac:dyDescent="0.2">
      <c r="B130" s="1" t="s">
        <v>115</v>
      </c>
      <c r="C130" s="33">
        <f>G130+K130+F203+J203+E276+I276</f>
        <v>130</v>
      </c>
      <c r="D130" s="35">
        <f>H130+C203+G203+K203+F276+J276</f>
        <v>1544.45</v>
      </c>
      <c r="E130" s="35">
        <v>1978</v>
      </c>
      <c r="F130" s="23" t="s">
        <v>36</v>
      </c>
      <c r="G130" s="23" t="s">
        <v>36</v>
      </c>
      <c r="H130" s="23" t="s">
        <v>36</v>
      </c>
      <c r="I130" s="23" t="s">
        <v>36</v>
      </c>
      <c r="J130" s="19">
        <v>4</v>
      </c>
      <c r="K130" s="19">
        <v>5</v>
      </c>
    </row>
    <row r="131" spans="2:11" x14ac:dyDescent="0.2">
      <c r="B131" s="1" t="s">
        <v>116</v>
      </c>
      <c r="C131" s="36" t="s">
        <v>87</v>
      </c>
      <c r="D131" s="37" t="s">
        <v>87</v>
      </c>
      <c r="E131" s="37" t="s">
        <v>87</v>
      </c>
      <c r="F131" s="23" t="s">
        <v>36</v>
      </c>
      <c r="G131" s="23" t="s">
        <v>36</v>
      </c>
      <c r="H131" s="23" t="s">
        <v>36</v>
      </c>
      <c r="I131" s="23" t="s">
        <v>36</v>
      </c>
      <c r="J131" s="23" t="s">
        <v>36</v>
      </c>
      <c r="K131" s="23" t="s">
        <v>36</v>
      </c>
    </row>
    <row r="132" spans="2:11" x14ac:dyDescent="0.2">
      <c r="B132" s="1" t="s">
        <v>117</v>
      </c>
      <c r="C132" s="33">
        <v>689</v>
      </c>
      <c r="D132" s="35">
        <v>10869.65</v>
      </c>
      <c r="E132" s="35">
        <v>11092</v>
      </c>
      <c r="F132" s="19">
        <v>2</v>
      </c>
      <c r="G132" s="23" t="s">
        <v>87</v>
      </c>
      <c r="H132" s="23" t="s">
        <v>87</v>
      </c>
      <c r="I132" s="23" t="s">
        <v>87</v>
      </c>
      <c r="J132" s="19">
        <v>13</v>
      </c>
      <c r="K132" s="19">
        <v>45</v>
      </c>
    </row>
    <row r="133" spans="2:11" x14ac:dyDescent="0.2">
      <c r="B133" s="1" t="s">
        <v>118</v>
      </c>
      <c r="C133" s="33">
        <v>309</v>
      </c>
      <c r="D133" s="35">
        <v>3039.48</v>
      </c>
      <c r="E133" s="35">
        <v>3665</v>
      </c>
      <c r="F133" s="19">
        <v>1</v>
      </c>
      <c r="G133" s="23" t="s">
        <v>87</v>
      </c>
      <c r="H133" s="23" t="s">
        <v>87</v>
      </c>
      <c r="I133" s="23" t="s">
        <v>87</v>
      </c>
      <c r="J133" s="19">
        <v>5</v>
      </c>
      <c r="K133" s="19">
        <v>14</v>
      </c>
    </row>
    <row r="134" spans="2:11" x14ac:dyDescent="0.2">
      <c r="B134" s="1" t="s">
        <v>119</v>
      </c>
      <c r="C134" s="33">
        <v>345</v>
      </c>
      <c r="D134" s="35">
        <v>3082.18</v>
      </c>
      <c r="E134" s="35">
        <v>4773</v>
      </c>
      <c r="F134" s="23" t="s">
        <v>36</v>
      </c>
      <c r="G134" s="23" t="s">
        <v>36</v>
      </c>
      <c r="H134" s="23" t="s">
        <v>36</v>
      </c>
      <c r="I134" s="23" t="s">
        <v>36</v>
      </c>
      <c r="J134" s="19">
        <v>4</v>
      </c>
      <c r="K134" s="19">
        <v>7</v>
      </c>
    </row>
    <row r="135" spans="2:11" x14ac:dyDescent="0.2">
      <c r="B135" s="1" t="s">
        <v>120</v>
      </c>
      <c r="C135" s="33">
        <v>1370</v>
      </c>
      <c r="D135" s="35">
        <v>14844.3</v>
      </c>
      <c r="E135" s="35">
        <v>18423</v>
      </c>
      <c r="F135" s="19">
        <v>1</v>
      </c>
      <c r="G135" s="23" t="s">
        <v>87</v>
      </c>
      <c r="H135" s="23" t="s">
        <v>87</v>
      </c>
      <c r="I135" s="23" t="s">
        <v>87</v>
      </c>
      <c r="J135" s="19">
        <v>38</v>
      </c>
      <c r="K135" s="19">
        <v>82</v>
      </c>
    </row>
    <row r="136" spans="2:11" x14ac:dyDescent="0.2">
      <c r="C136" s="33"/>
      <c r="D136" s="35"/>
      <c r="E136" s="35"/>
      <c r="F136" s="19"/>
      <c r="G136" s="19"/>
      <c r="H136" s="19"/>
      <c r="I136" s="19"/>
      <c r="J136" s="19"/>
      <c r="K136" s="19"/>
    </row>
    <row r="137" spans="2:11" x14ac:dyDescent="0.2">
      <c r="B137" s="1" t="s">
        <v>121</v>
      </c>
      <c r="C137" s="33">
        <v>1405</v>
      </c>
      <c r="D137" s="35">
        <v>17770.099999999999</v>
      </c>
      <c r="E137" s="35">
        <v>24800</v>
      </c>
      <c r="F137" s="19">
        <v>2</v>
      </c>
      <c r="G137" s="23" t="s">
        <v>87</v>
      </c>
      <c r="H137" s="23" t="s">
        <v>87</v>
      </c>
      <c r="I137" s="23" t="s">
        <v>87</v>
      </c>
      <c r="J137" s="19">
        <v>42</v>
      </c>
      <c r="K137" s="19">
        <v>90</v>
      </c>
    </row>
    <row r="138" spans="2:11" x14ac:dyDescent="0.2">
      <c r="B138" s="1" t="s">
        <v>122</v>
      </c>
      <c r="C138" s="33">
        <v>211</v>
      </c>
      <c r="D138" s="35">
        <v>1884.46</v>
      </c>
      <c r="E138" s="35">
        <v>3403</v>
      </c>
      <c r="F138" s="23" t="s">
        <v>36</v>
      </c>
      <c r="G138" s="23" t="s">
        <v>36</v>
      </c>
      <c r="H138" s="23" t="s">
        <v>36</v>
      </c>
      <c r="I138" s="23" t="s">
        <v>36</v>
      </c>
      <c r="J138" s="19">
        <v>4</v>
      </c>
      <c r="K138" s="23">
        <v>8</v>
      </c>
    </row>
    <row r="139" spans="2:11" x14ac:dyDescent="0.2">
      <c r="B139" s="1" t="s">
        <v>123</v>
      </c>
      <c r="C139" s="33">
        <f>G139+K139+F212+J212+E285+I285</f>
        <v>418</v>
      </c>
      <c r="D139" s="35">
        <f>H139+C212+G212+K212+F285+J285</f>
        <v>3816.51</v>
      </c>
      <c r="E139" s="35">
        <v>5693</v>
      </c>
      <c r="F139" s="23" t="s">
        <v>36</v>
      </c>
      <c r="G139" s="23" t="s">
        <v>36</v>
      </c>
      <c r="H139" s="23" t="s">
        <v>36</v>
      </c>
      <c r="I139" s="23" t="s">
        <v>36</v>
      </c>
      <c r="J139" s="19">
        <v>18</v>
      </c>
      <c r="K139" s="19">
        <v>32</v>
      </c>
    </row>
    <row r="140" spans="2:11" x14ac:dyDescent="0.2">
      <c r="B140" s="1" t="s">
        <v>124</v>
      </c>
      <c r="C140" s="36" t="s">
        <v>87</v>
      </c>
      <c r="D140" s="37" t="s">
        <v>87</v>
      </c>
      <c r="E140" s="37" t="s">
        <v>87</v>
      </c>
      <c r="F140" s="23" t="s">
        <v>36</v>
      </c>
      <c r="G140" s="23" t="s">
        <v>36</v>
      </c>
      <c r="H140" s="23" t="s">
        <v>36</v>
      </c>
      <c r="I140" s="23" t="s">
        <v>36</v>
      </c>
      <c r="J140" s="19">
        <v>4</v>
      </c>
      <c r="K140" s="19">
        <v>7</v>
      </c>
    </row>
    <row r="141" spans="2:11" x14ac:dyDescent="0.2">
      <c r="B141" s="1" t="s">
        <v>125</v>
      </c>
      <c r="C141" s="36" t="s">
        <v>87</v>
      </c>
      <c r="D141" s="37" t="s">
        <v>87</v>
      </c>
      <c r="E141" s="37" t="s">
        <v>87</v>
      </c>
      <c r="F141" s="23" t="s">
        <v>36</v>
      </c>
      <c r="G141" s="23" t="s">
        <v>36</v>
      </c>
      <c r="H141" s="23" t="s">
        <v>36</v>
      </c>
      <c r="I141" s="23" t="s">
        <v>36</v>
      </c>
      <c r="J141" s="19">
        <v>1</v>
      </c>
      <c r="K141" s="23" t="s">
        <v>87</v>
      </c>
    </row>
    <row r="142" spans="2:11" x14ac:dyDescent="0.2">
      <c r="B142" s="1" t="s">
        <v>126</v>
      </c>
      <c r="C142" s="33">
        <v>170</v>
      </c>
      <c r="D142" s="35">
        <v>1769.57</v>
      </c>
      <c r="E142" s="35">
        <v>2634</v>
      </c>
      <c r="F142" s="23">
        <v>2</v>
      </c>
      <c r="G142" s="23" t="s">
        <v>87</v>
      </c>
      <c r="H142" s="23" t="s">
        <v>87</v>
      </c>
      <c r="I142" s="23" t="s">
        <v>87</v>
      </c>
      <c r="J142" s="19">
        <v>3</v>
      </c>
      <c r="K142" s="23">
        <v>5</v>
      </c>
    </row>
    <row r="143" spans="2:11" x14ac:dyDescent="0.2">
      <c r="B143" s="1" t="s">
        <v>127</v>
      </c>
      <c r="C143" s="33">
        <f>G143+K143+F216+J216+E289+I289</f>
        <v>18</v>
      </c>
      <c r="D143" s="35">
        <v>91</v>
      </c>
      <c r="E143" s="35">
        <v>325</v>
      </c>
      <c r="F143" s="23" t="s">
        <v>36</v>
      </c>
      <c r="G143" s="23" t="s">
        <v>36</v>
      </c>
      <c r="H143" s="23" t="s">
        <v>36</v>
      </c>
      <c r="I143" s="23" t="s">
        <v>36</v>
      </c>
      <c r="J143" s="23" t="s">
        <v>36</v>
      </c>
      <c r="K143" s="23" t="s">
        <v>36</v>
      </c>
    </row>
    <row r="144" spans="2:11" ht="18" thickBot="1" x14ac:dyDescent="0.25">
      <c r="B144" s="4"/>
      <c r="C144" s="34"/>
      <c r="D144" s="4"/>
      <c r="E144" s="4"/>
      <c r="F144" s="4"/>
      <c r="G144" s="4"/>
      <c r="H144" s="4"/>
      <c r="I144" s="4"/>
      <c r="J144" s="4"/>
      <c r="K144" s="4"/>
    </row>
    <row r="145" spans="1:11" x14ac:dyDescent="0.2">
      <c r="C145" s="1" t="s">
        <v>64</v>
      </c>
    </row>
    <row r="146" spans="1:11" x14ac:dyDescent="0.2">
      <c r="A146" s="1"/>
    </row>
    <row r="147" spans="1:11" x14ac:dyDescent="0.2">
      <c r="A147" s="1"/>
    </row>
    <row r="152" spans="1:11" x14ac:dyDescent="0.2">
      <c r="D152" s="3" t="s">
        <v>128</v>
      </c>
    </row>
    <row r="153" spans="1:11" ht="18" thickBot="1" x14ac:dyDescent="0.25">
      <c r="B153" s="4"/>
      <c r="C153" s="4"/>
      <c r="D153" s="28" t="s">
        <v>66</v>
      </c>
      <c r="E153" s="4"/>
      <c r="F153" s="4"/>
      <c r="G153" s="4"/>
      <c r="H153" s="4"/>
      <c r="I153" s="4"/>
      <c r="J153" s="4"/>
      <c r="K153" s="4"/>
    </row>
    <row r="154" spans="1:11" x14ac:dyDescent="0.2">
      <c r="C154" s="15"/>
      <c r="D154" s="13"/>
      <c r="E154" s="13"/>
      <c r="F154" s="13"/>
      <c r="G154" s="10" t="s">
        <v>134</v>
      </c>
      <c r="H154" s="13"/>
      <c r="I154" s="13"/>
      <c r="J154" s="13"/>
      <c r="K154" s="13"/>
    </row>
    <row r="155" spans="1:11" x14ac:dyDescent="0.2">
      <c r="C155" s="14" t="s">
        <v>135</v>
      </c>
      <c r="D155" s="13"/>
      <c r="E155" s="14" t="s">
        <v>136</v>
      </c>
      <c r="F155" s="13"/>
      <c r="G155" s="13"/>
      <c r="H155" s="13"/>
      <c r="I155" s="14" t="s">
        <v>137</v>
      </c>
      <c r="J155" s="13"/>
      <c r="K155" s="13"/>
    </row>
    <row r="156" spans="1:11" x14ac:dyDescent="0.2">
      <c r="B156" s="13"/>
      <c r="C156" s="38" t="s">
        <v>138</v>
      </c>
      <c r="D156" s="29" t="s">
        <v>133</v>
      </c>
      <c r="E156" s="29" t="s">
        <v>70</v>
      </c>
      <c r="F156" s="29" t="s">
        <v>71</v>
      </c>
      <c r="G156" s="29" t="s">
        <v>138</v>
      </c>
      <c r="H156" s="29" t="s">
        <v>133</v>
      </c>
      <c r="I156" s="29" t="s">
        <v>70</v>
      </c>
      <c r="J156" s="29" t="s">
        <v>71</v>
      </c>
      <c r="K156" s="29" t="s">
        <v>138</v>
      </c>
    </row>
    <row r="157" spans="1:11" x14ac:dyDescent="0.2">
      <c r="B157" s="30" t="s">
        <v>74</v>
      </c>
      <c r="C157" s="16" t="s">
        <v>75</v>
      </c>
      <c r="D157" s="17" t="s">
        <v>22</v>
      </c>
      <c r="F157" s="17" t="s">
        <v>20</v>
      </c>
      <c r="G157" s="17" t="s">
        <v>75</v>
      </c>
      <c r="H157" s="17" t="s">
        <v>22</v>
      </c>
      <c r="J157" s="17" t="s">
        <v>20</v>
      </c>
      <c r="K157" s="17" t="s">
        <v>75</v>
      </c>
    </row>
    <row r="158" spans="1:11" x14ac:dyDescent="0.2">
      <c r="A158" s="1" t="s">
        <v>139</v>
      </c>
      <c r="B158" s="30" t="s">
        <v>76</v>
      </c>
      <c r="C158" s="31">
        <f>SUM(C160:C216)+774</f>
        <v>70780.049999999988</v>
      </c>
      <c r="D158" s="39">
        <f>SUM(D160:D216)+2758</f>
        <v>177017</v>
      </c>
      <c r="E158" s="32">
        <f>SUM(E160:E216)</f>
        <v>5178</v>
      </c>
      <c r="F158" s="32">
        <f>SUM(F160:F216)</f>
        <v>27391</v>
      </c>
      <c r="G158" s="32">
        <f>SUM(G160:G216)</f>
        <v>334567.21999999991</v>
      </c>
      <c r="H158" s="32">
        <f>SUM(H160:H216)</f>
        <v>349502</v>
      </c>
      <c r="I158" s="32">
        <f>SUM(I160:I216)</f>
        <v>818</v>
      </c>
      <c r="J158" s="32">
        <f>SUM(J160:J216)+646</f>
        <v>4191</v>
      </c>
      <c r="K158" s="32">
        <f>SUM(K160:K216)+12300</f>
        <v>110561.58</v>
      </c>
    </row>
    <row r="159" spans="1:11" x14ac:dyDescent="0.2">
      <c r="C159" s="6"/>
    </row>
    <row r="160" spans="1:11" x14ac:dyDescent="0.2">
      <c r="B160" s="1" t="s">
        <v>77</v>
      </c>
      <c r="C160" s="33">
        <v>31580.52</v>
      </c>
      <c r="D160" s="19">
        <v>63706</v>
      </c>
      <c r="E160" s="19">
        <v>1351</v>
      </c>
      <c r="F160" s="19">
        <v>9209</v>
      </c>
      <c r="G160" s="19">
        <v>116329.39</v>
      </c>
      <c r="H160" s="19">
        <v>97748</v>
      </c>
      <c r="I160" s="19">
        <v>245</v>
      </c>
      <c r="J160" s="19">
        <v>1762</v>
      </c>
      <c r="K160" s="19">
        <v>52898.37</v>
      </c>
    </row>
    <row r="161" spans="2:11" x14ac:dyDescent="0.2">
      <c r="B161" s="1" t="s">
        <v>78</v>
      </c>
      <c r="C161" s="33">
        <v>3232.12</v>
      </c>
      <c r="D161" s="19">
        <v>9062</v>
      </c>
      <c r="E161" s="19">
        <v>274</v>
      </c>
      <c r="F161" s="19">
        <v>1365</v>
      </c>
      <c r="G161" s="19">
        <v>16371.49</v>
      </c>
      <c r="H161" s="19">
        <v>11484</v>
      </c>
      <c r="I161" s="19">
        <v>28</v>
      </c>
      <c r="J161" s="23">
        <v>98</v>
      </c>
      <c r="K161" s="23">
        <v>2121.5700000000002</v>
      </c>
    </row>
    <row r="162" spans="2:11" x14ac:dyDescent="0.2">
      <c r="B162" s="1" t="s">
        <v>79</v>
      </c>
      <c r="C162" s="33">
        <v>3219.93</v>
      </c>
      <c r="D162" s="19">
        <v>8684</v>
      </c>
      <c r="E162" s="19">
        <v>183</v>
      </c>
      <c r="F162" s="19">
        <v>1104</v>
      </c>
      <c r="G162" s="19">
        <v>13648.42</v>
      </c>
      <c r="H162" s="19">
        <v>12616</v>
      </c>
      <c r="I162" s="19">
        <v>32</v>
      </c>
      <c r="J162" s="23" t="s">
        <v>87</v>
      </c>
      <c r="K162" s="23" t="s">
        <v>87</v>
      </c>
    </row>
    <row r="163" spans="2:11" x14ac:dyDescent="0.2">
      <c r="B163" s="1" t="s">
        <v>80</v>
      </c>
      <c r="C163" s="33">
        <v>1838.8</v>
      </c>
      <c r="D163" s="19">
        <v>7563</v>
      </c>
      <c r="E163" s="19">
        <v>203</v>
      </c>
      <c r="F163" s="19">
        <v>813</v>
      </c>
      <c r="G163" s="19">
        <v>8679.8700000000008</v>
      </c>
      <c r="H163" s="19">
        <v>10886</v>
      </c>
      <c r="I163" s="19">
        <v>33</v>
      </c>
      <c r="J163" s="23">
        <v>108</v>
      </c>
      <c r="K163" s="23">
        <v>1279.5899999999999</v>
      </c>
    </row>
    <row r="164" spans="2:11" x14ac:dyDescent="0.2">
      <c r="B164" s="1" t="s">
        <v>81</v>
      </c>
      <c r="C164" s="33">
        <v>3364.2</v>
      </c>
      <c r="D164" s="19">
        <v>9820</v>
      </c>
      <c r="E164" s="19">
        <v>223</v>
      </c>
      <c r="F164" s="19">
        <v>1306</v>
      </c>
      <c r="G164" s="19">
        <v>15086.12</v>
      </c>
      <c r="H164" s="19">
        <v>20713</v>
      </c>
      <c r="I164" s="19">
        <v>42</v>
      </c>
      <c r="J164" s="23" t="s">
        <v>87</v>
      </c>
      <c r="K164" s="23" t="s">
        <v>87</v>
      </c>
    </row>
    <row r="165" spans="2:11" x14ac:dyDescent="0.2">
      <c r="B165" s="1" t="s">
        <v>82</v>
      </c>
      <c r="C165" s="33">
        <v>7757.34</v>
      </c>
      <c r="D165" s="19">
        <v>17947</v>
      </c>
      <c r="E165" s="19">
        <v>418</v>
      </c>
      <c r="F165" s="19">
        <v>1999</v>
      </c>
      <c r="G165" s="19">
        <v>23446.87</v>
      </c>
      <c r="H165" s="19">
        <v>25064</v>
      </c>
      <c r="I165" s="19">
        <v>74</v>
      </c>
      <c r="J165" s="19">
        <v>390</v>
      </c>
      <c r="K165" s="23">
        <v>10556.94</v>
      </c>
    </row>
    <row r="166" spans="2:11" x14ac:dyDescent="0.2">
      <c r="B166" s="1" t="s">
        <v>83</v>
      </c>
      <c r="C166" s="33">
        <v>4695.8</v>
      </c>
      <c r="D166" s="19">
        <v>11388</v>
      </c>
      <c r="E166" s="19">
        <v>236</v>
      </c>
      <c r="F166" s="19">
        <v>1047</v>
      </c>
      <c r="G166" s="19">
        <v>10190.950000000001</v>
      </c>
      <c r="H166" s="19">
        <v>11842</v>
      </c>
      <c r="I166" s="19">
        <v>54</v>
      </c>
      <c r="J166" s="19">
        <v>260</v>
      </c>
      <c r="K166" s="23">
        <v>7447.85</v>
      </c>
    </row>
    <row r="167" spans="2:11" x14ac:dyDescent="0.2">
      <c r="C167" s="33"/>
      <c r="D167" s="19"/>
      <c r="E167" s="19"/>
      <c r="F167" s="19"/>
      <c r="G167" s="19"/>
      <c r="H167" s="19"/>
      <c r="I167" s="19"/>
      <c r="J167" s="19"/>
      <c r="K167" s="23"/>
    </row>
    <row r="168" spans="2:11" x14ac:dyDescent="0.2">
      <c r="B168" s="1" t="s">
        <v>84</v>
      </c>
      <c r="C168" s="33">
        <v>184.71</v>
      </c>
      <c r="D168" s="19">
        <v>711</v>
      </c>
      <c r="E168" s="19">
        <v>94</v>
      </c>
      <c r="F168" s="19">
        <v>322</v>
      </c>
      <c r="G168" s="19">
        <v>3312.87</v>
      </c>
      <c r="H168" s="19">
        <v>4556</v>
      </c>
      <c r="I168" s="19">
        <v>7</v>
      </c>
      <c r="J168" s="19">
        <v>16</v>
      </c>
      <c r="K168" s="23">
        <v>132.96</v>
      </c>
    </row>
    <row r="169" spans="2:11" x14ac:dyDescent="0.2">
      <c r="B169" s="1" t="s">
        <v>85</v>
      </c>
      <c r="C169" s="33">
        <v>157.66999999999999</v>
      </c>
      <c r="D169" s="19">
        <v>795</v>
      </c>
      <c r="E169" s="19">
        <v>50</v>
      </c>
      <c r="F169" s="19">
        <v>188</v>
      </c>
      <c r="G169" s="19">
        <v>1604.44</v>
      </c>
      <c r="H169" s="19">
        <v>2221</v>
      </c>
      <c r="I169" s="19">
        <v>5</v>
      </c>
      <c r="J169" s="19">
        <v>23</v>
      </c>
      <c r="K169" s="23">
        <v>404.79</v>
      </c>
    </row>
    <row r="170" spans="2:11" x14ac:dyDescent="0.2">
      <c r="B170" s="1" t="s">
        <v>86</v>
      </c>
      <c r="C170" s="33">
        <v>27.42</v>
      </c>
      <c r="D170" s="19">
        <v>95</v>
      </c>
      <c r="E170" s="19">
        <v>34</v>
      </c>
      <c r="F170" s="19">
        <v>67</v>
      </c>
      <c r="G170" s="19">
        <v>461.98</v>
      </c>
      <c r="H170" s="19">
        <v>1885</v>
      </c>
      <c r="I170" s="19">
        <v>4</v>
      </c>
      <c r="J170" s="23" t="s">
        <v>87</v>
      </c>
      <c r="K170" s="23" t="s">
        <v>87</v>
      </c>
    </row>
    <row r="171" spans="2:11" x14ac:dyDescent="0.2">
      <c r="C171" s="6"/>
      <c r="D171" s="19"/>
      <c r="I171" s="19"/>
      <c r="K171" s="24"/>
    </row>
    <row r="172" spans="2:11" x14ac:dyDescent="0.2">
      <c r="B172" s="1" t="s">
        <v>88</v>
      </c>
      <c r="C172" s="33">
        <v>1093.3499999999999</v>
      </c>
      <c r="D172" s="19">
        <v>5570</v>
      </c>
      <c r="E172" s="19">
        <v>62</v>
      </c>
      <c r="F172" s="19">
        <v>476</v>
      </c>
      <c r="G172" s="19">
        <v>7483.46</v>
      </c>
      <c r="H172" s="19">
        <v>7238</v>
      </c>
      <c r="I172" s="19">
        <v>13</v>
      </c>
      <c r="J172" s="19">
        <v>56</v>
      </c>
      <c r="K172" s="23">
        <v>2580.69</v>
      </c>
    </row>
    <row r="173" spans="2:11" x14ac:dyDescent="0.2">
      <c r="B173" s="1" t="s">
        <v>89</v>
      </c>
      <c r="C173" s="33">
        <v>491.52</v>
      </c>
      <c r="D173" s="19">
        <v>2325</v>
      </c>
      <c r="E173" s="19">
        <v>62</v>
      </c>
      <c r="F173" s="19">
        <v>335</v>
      </c>
      <c r="G173" s="19">
        <v>3938.98</v>
      </c>
      <c r="H173" s="19">
        <v>5287</v>
      </c>
      <c r="I173" s="19">
        <v>10</v>
      </c>
      <c r="J173" s="19">
        <v>42</v>
      </c>
      <c r="K173" s="23">
        <v>666.78</v>
      </c>
    </row>
    <row r="174" spans="2:11" x14ac:dyDescent="0.2">
      <c r="B174" s="1" t="s">
        <v>90</v>
      </c>
      <c r="C174" s="33">
        <v>102.95</v>
      </c>
      <c r="D174" s="19">
        <v>417</v>
      </c>
      <c r="E174" s="19">
        <v>48</v>
      </c>
      <c r="F174" s="19">
        <v>176</v>
      </c>
      <c r="G174" s="19">
        <v>1508.12</v>
      </c>
      <c r="H174" s="19">
        <v>2341</v>
      </c>
      <c r="I174" s="19">
        <v>5</v>
      </c>
      <c r="J174" s="19">
        <v>27</v>
      </c>
      <c r="K174" s="23">
        <v>879.31</v>
      </c>
    </row>
    <row r="175" spans="2:11" x14ac:dyDescent="0.2">
      <c r="B175" s="1" t="s">
        <v>91</v>
      </c>
      <c r="C175" s="33">
        <v>119.27</v>
      </c>
      <c r="D175" s="19">
        <v>592</v>
      </c>
      <c r="E175" s="19">
        <v>29</v>
      </c>
      <c r="F175" s="19">
        <v>177</v>
      </c>
      <c r="G175" s="19">
        <v>1563.56</v>
      </c>
      <c r="H175" s="19">
        <v>1799</v>
      </c>
      <c r="I175" s="19">
        <v>5</v>
      </c>
      <c r="J175" s="19">
        <v>18</v>
      </c>
      <c r="K175" s="23">
        <v>254.65</v>
      </c>
    </row>
    <row r="176" spans="2:11" x14ac:dyDescent="0.2">
      <c r="B176" s="1" t="s">
        <v>92</v>
      </c>
      <c r="C176" s="33">
        <v>1274.77</v>
      </c>
      <c r="D176" s="19">
        <v>4918</v>
      </c>
      <c r="E176" s="19">
        <v>71</v>
      </c>
      <c r="F176" s="19">
        <v>673</v>
      </c>
      <c r="G176" s="19">
        <v>7841.33</v>
      </c>
      <c r="H176" s="19">
        <v>10396</v>
      </c>
      <c r="I176" s="19">
        <v>9</v>
      </c>
      <c r="J176" s="23">
        <v>29</v>
      </c>
      <c r="K176" s="23">
        <v>1184.31</v>
      </c>
    </row>
    <row r="177" spans="2:11" x14ac:dyDescent="0.2">
      <c r="B177" s="1" t="s">
        <v>93</v>
      </c>
      <c r="C177" s="33">
        <v>3817.79</v>
      </c>
      <c r="D177" s="19">
        <v>7799</v>
      </c>
      <c r="E177" s="19">
        <v>83</v>
      </c>
      <c r="F177" s="19">
        <v>987</v>
      </c>
      <c r="G177" s="19">
        <v>14446.83</v>
      </c>
      <c r="H177" s="19">
        <v>17173</v>
      </c>
      <c r="I177" s="19">
        <v>25</v>
      </c>
      <c r="J177" s="19">
        <v>231</v>
      </c>
      <c r="K177" s="23">
        <v>7510.66</v>
      </c>
    </row>
    <row r="178" spans="2:11" x14ac:dyDescent="0.2">
      <c r="C178" s="33"/>
      <c r="D178" s="19"/>
      <c r="E178" s="19"/>
      <c r="F178" s="19"/>
      <c r="G178" s="19"/>
      <c r="H178" s="19"/>
      <c r="I178" s="19"/>
      <c r="J178" s="19"/>
      <c r="K178" s="23"/>
    </row>
    <row r="179" spans="2:11" x14ac:dyDescent="0.2">
      <c r="B179" s="1" t="s">
        <v>94</v>
      </c>
      <c r="C179" s="33">
        <v>476.19</v>
      </c>
      <c r="D179" s="19">
        <v>1851</v>
      </c>
      <c r="E179" s="19">
        <v>97</v>
      </c>
      <c r="F179" s="19">
        <v>559</v>
      </c>
      <c r="G179" s="19">
        <v>7178.15</v>
      </c>
      <c r="H179" s="19">
        <v>9307</v>
      </c>
      <c r="I179" s="19">
        <v>15</v>
      </c>
      <c r="J179" s="19">
        <v>41</v>
      </c>
      <c r="K179" s="23">
        <v>426.13</v>
      </c>
    </row>
    <row r="180" spans="2:11" x14ac:dyDescent="0.2">
      <c r="B180" s="1" t="s">
        <v>95</v>
      </c>
      <c r="C180" s="36">
        <v>864.88</v>
      </c>
      <c r="D180" s="23">
        <v>3454</v>
      </c>
      <c r="E180" s="19">
        <v>76</v>
      </c>
      <c r="F180" s="19">
        <v>449</v>
      </c>
      <c r="G180" s="19">
        <v>5869.09</v>
      </c>
      <c r="H180" s="19">
        <v>5289</v>
      </c>
      <c r="I180" s="19">
        <v>18</v>
      </c>
      <c r="J180" s="19">
        <v>101</v>
      </c>
      <c r="K180" s="23">
        <v>2663.56</v>
      </c>
    </row>
    <row r="181" spans="2:11" x14ac:dyDescent="0.2">
      <c r="B181" s="1" t="s">
        <v>96</v>
      </c>
      <c r="C181" s="36">
        <v>205.1</v>
      </c>
      <c r="D181" s="23">
        <v>467</v>
      </c>
      <c r="E181" s="19">
        <v>34</v>
      </c>
      <c r="F181" s="19">
        <v>115</v>
      </c>
      <c r="G181" s="19">
        <v>876.98</v>
      </c>
      <c r="H181" s="19">
        <v>1155</v>
      </c>
      <c r="I181" s="19">
        <v>2</v>
      </c>
      <c r="J181" s="23" t="s">
        <v>87</v>
      </c>
      <c r="K181" s="23" t="s">
        <v>87</v>
      </c>
    </row>
    <row r="182" spans="2:11" x14ac:dyDescent="0.2">
      <c r="B182" s="1" t="s">
        <v>97</v>
      </c>
      <c r="C182" s="33">
        <v>224.33</v>
      </c>
      <c r="D182" s="19">
        <v>478</v>
      </c>
      <c r="E182" s="19">
        <v>52</v>
      </c>
      <c r="F182" s="19">
        <v>189</v>
      </c>
      <c r="G182" s="19">
        <v>2061.31</v>
      </c>
      <c r="H182" s="19">
        <v>1927</v>
      </c>
      <c r="I182" s="23" t="s">
        <v>36</v>
      </c>
      <c r="J182" s="23" t="s">
        <v>36</v>
      </c>
      <c r="K182" s="23" t="s">
        <v>36</v>
      </c>
    </row>
    <row r="183" spans="2:11" x14ac:dyDescent="0.2">
      <c r="B183" s="1" t="s">
        <v>98</v>
      </c>
      <c r="C183" s="36" t="s">
        <v>36</v>
      </c>
      <c r="D183" s="23" t="s">
        <v>36</v>
      </c>
      <c r="E183" s="19">
        <v>6</v>
      </c>
      <c r="F183" s="19">
        <v>12</v>
      </c>
      <c r="G183" s="19">
        <v>70.849999999999994</v>
      </c>
      <c r="H183" s="19">
        <v>201</v>
      </c>
      <c r="I183" s="23" t="s">
        <v>36</v>
      </c>
      <c r="J183" s="23" t="s">
        <v>36</v>
      </c>
      <c r="K183" s="23" t="s">
        <v>36</v>
      </c>
    </row>
    <row r="184" spans="2:11" x14ac:dyDescent="0.2">
      <c r="C184" s="6"/>
      <c r="F184" s="19"/>
      <c r="K184" s="24"/>
    </row>
    <row r="185" spans="2:11" x14ac:dyDescent="0.2">
      <c r="B185" s="1" t="s">
        <v>99</v>
      </c>
      <c r="C185" s="33">
        <v>1495.95</v>
      </c>
      <c r="D185" s="19">
        <v>4706</v>
      </c>
      <c r="E185" s="19">
        <v>133</v>
      </c>
      <c r="F185" s="19">
        <v>495</v>
      </c>
      <c r="G185" s="19">
        <v>6554.88</v>
      </c>
      <c r="H185" s="19">
        <v>8156</v>
      </c>
      <c r="I185" s="19">
        <v>12</v>
      </c>
      <c r="J185" s="23" t="s">
        <v>87</v>
      </c>
      <c r="K185" s="23" t="s">
        <v>87</v>
      </c>
    </row>
    <row r="186" spans="2:11" x14ac:dyDescent="0.2">
      <c r="B186" s="1" t="s">
        <v>100</v>
      </c>
      <c r="C186" s="33">
        <v>18.97</v>
      </c>
      <c r="D186" s="19">
        <v>212</v>
      </c>
      <c r="E186" s="19">
        <v>40</v>
      </c>
      <c r="F186" s="19">
        <v>132</v>
      </c>
      <c r="G186" s="19">
        <v>1210.04</v>
      </c>
      <c r="H186" s="19">
        <v>1872</v>
      </c>
      <c r="I186" s="19">
        <v>9</v>
      </c>
      <c r="J186" s="23" t="s">
        <v>87</v>
      </c>
      <c r="K186" s="23" t="s">
        <v>87</v>
      </c>
    </row>
    <row r="187" spans="2:11" x14ac:dyDescent="0.2">
      <c r="B187" s="1" t="s">
        <v>101</v>
      </c>
      <c r="C187" s="36" t="s">
        <v>87</v>
      </c>
      <c r="D187" s="23" t="s">
        <v>87</v>
      </c>
      <c r="E187" s="19">
        <v>75</v>
      </c>
      <c r="F187" s="19">
        <v>520</v>
      </c>
      <c r="G187" s="19">
        <v>7568.38</v>
      </c>
      <c r="H187" s="19">
        <v>6465</v>
      </c>
      <c r="I187" s="19">
        <v>32</v>
      </c>
      <c r="J187" s="23">
        <v>166</v>
      </c>
      <c r="K187" s="23">
        <v>5692.2</v>
      </c>
    </row>
    <row r="188" spans="2:11" x14ac:dyDescent="0.2">
      <c r="B188" s="1" t="s">
        <v>102</v>
      </c>
      <c r="C188" s="36">
        <v>344.27</v>
      </c>
      <c r="D188" s="19">
        <v>888</v>
      </c>
      <c r="E188" s="19">
        <v>46</v>
      </c>
      <c r="F188" s="19">
        <v>171</v>
      </c>
      <c r="G188" s="19">
        <v>1799.12</v>
      </c>
      <c r="H188" s="19">
        <v>2695</v>
      </c>
      <c r="I188" s="19">
        <v>8</v>
      </c>
      <c r="J188" s="23">
        <v>17</v>
      </c>
      <c r="K188" s="23">
        <v>263.01</v>
      </c>
    </row>
    <row r="189" spans="2:11" x14ac:dyDescent="0.2">
      <c r="B189" s="1" t="s">
        <v>103</v>
      </c>
      <c r="C189" s="36" t="s">
        <v>87</v>
      </c>
      <c r="D189" s="23" t="s">
        <v>87</v>
      </c>
      <c r="E189" s="19">
        <v>45</v>
      </c>
      <c r="F189" s="19">
        <v>94</v>
      </c>
      <c r="G189" s="19">
        <v>560.57000000000005</v>
      </c>
      <c r="H189" s="19">
        <v>1642</v>
      </c>
      <c r="I189" s="19">
        <v>5</v>
      </c>
      <c r="J189" s="23">
        <v>12</v>
      </c>
      <c r="K189" s="23">
        <v>69.8</v>
      </c>
    </row>
    <row r="190" spans="2:11" x14ac:dyDescent="0.2">
      <c r="C190" s="36"/>
      <c r="D190" s="19"/>
      <c r="E190" s="19"/>
      <c r="F190" s="19"/>
      <c r="G190" s="19"/>
      <c r="H190" s="19"/>
      <c r="I190" s="19"/>
      <c r="J190" s="23"/>
      <c r="K190" s="23"/>
    </row>
    <row r="191" spans="2:11" x14ac:dyDescent="0.2">
      <c r="B191" s="1" t="s">
        <v>104</v>
      </c>
      <c r="C191" s="36">
        <v>155.03</v>
      </c>
      <c r="D191" s="19">
        <v>349</v>
      </c>
      <c r="E191" s="19">
        <v>37</v>
      </c>
      <c r="F191" s="19">
        <v>106</v>
      </c>
      <c r="G191" s="19">
        <v>951.13</v>
      </c>
      <c r="H191" s="19">
        <v>1484</v>
      </c>
      <c r="I191" s="19">
        <v>4</v>
      </c>
      <c r="J191" s="23">
        <v>4</v>
      </c>
      <c r="K191" s="23">
        <v>23.84</v>
      </c>
    </row>
    <row r="192" spans="2:11" x14ac:dyDescent="0.2">
      <c r="B192" s="1" t="s">
        <v>105</v>
      </c>
      <c r="C192" s="36">
        <v>88.6</v>
      </c>
      <c r="D192" s="19">
        <v>525</v>
      </c>
      <c r="E192" s="19">
        <v>29</v>
      </c>
      <c r="F192" s="19">
        <v>84</v>
      </c>
      <c r="G192" s="19">
        <v>1432.65</v>
      </c>
      <c r="H192" s="19">
        <v>1199</v>
      </c>
      <c r="I192" s="19">
        <v>6</v>
      </c>
      <c r="J192" s="23">
        <v>25</v>
      </c>
      <c r="K192" s="23">
        <v>159.22</v>
      </c>
    </row>
    <row r="193" spans="2:11" x14ac:dyDescent="0.2">
      <c r="B193" s="1" t="s">
        <v>106</v>
      </c>
      <c r="C193" s="36">
        <v>118.69</v>
      </c>
      <c r="D193" s="23">
        <v>404</v>
      </c>
      <c r="E193" s="19">
        <v>53</v>
      </c>
      <c r="F193" s="19">
        <v>160</v>
      </c>
      <c r="G193" s="19">
        <v>1882</v>
      </c>
      <c r="H193" s="19">
        <v>2676</v>
      </c>
      <c r="I193" s="19">
        <v>6</v>
      </c>
      <c r="J193" s="23" t="s">
        <v>87</v>
      </c>
      <c r="K193" s="23" t="s">
        <v>87</v>
      </c>
    </row>
    <row r="194" spans="2:11" x14ac:dyDescent="0.2">
      <c r="B194" s="1" t="s">
        <v>107</v>
      </c>
      <c r="C194" s="36" t="s">
        <v>87</v>
      </c>
      <c r="D194" s="23" t="s">
        <v>87</v>
      </c>
      <c r="E194" s="19">
        <v>39</v>
      </c>
      <c r="F194" s="19">
        <v>128</v>
      </c>
      <c r="G194" s="19">
        <v>1217.78</v>
      </c>
      <c r="H194" s="19">
        <v>1542</v>
      </c>
      <c r="I194" s="19">
        <v>5</v>
      </c>
      <c r="J194" s="23" t="s">
        <v>87</v>
      </c>
      <c r="K194" s="23" t="s">
        <v>87</v>
      </c>
    </row>
    <row r="195" spans="2:11" x14ac:dyDescent="0.2">
      <c r="B195" s="1" t="s">
        <v>108</v>
      </c>
      <c r="C195" s="36" t="s">
        <v>87</v>
      </c>
      <c r="D195" s="23" t="s">
        <v>87</v>
      </c>
      <c r="E195" s="19">
        <v>16</v>
      </c>
      <c r="F195" s="19">
        <v>45</v>
      </c>
      <c r="G195" s="19">
        <v>351.52</v>
      </c>
      <c r="H195" s="19">
        <v>750</v>
      </c>
      <c r="I195" s="19">
        <v>3</v>
      </c>
      <c r="J195" s="19">
        <v>7</v>
      </c>
      <c r="K195" s="23">
        <v>12.97</v>
      </c>
    </row>
    <row r="196" spans="2:11" x14ac:dyDescent="0.2">
      <c r="B196" s="1" t="s">
        <v>109</v>
      </c>
      <c r="C196" s="36">
        <v>2.54</v>
      </c>
      <c r="D196" s="23">
        <v>62</v>
      </c>
      <c r="E196" s="19">
        <v>16</v>
      </c>
      <c r="F196" s="19">
        <v>36</v>
      </c>
      <c r="G196" s="19">
        <v>249.48</v>
      </c>
      <c r="H196" s="19">
        <v>671</v>
      </c>
      <c r="I196" s="19">
        <v>2</v>
      </c>
      <c r="J196" s="23" t="s">
        <v>87</v>
      </c>
      <c r="K196" s="23" t="s">
        <v>87</v>
      </c>
    </row>
    <row r="197" spans="2:11" x14ac:dyDescent="0.2">
      <c r="B197" s="1" t="s">
        <v>110</v>
      </c>
      <c r="C197" s="36" t="s">
        <v>87</v>
      </c>
      <c r="D197" s="23" t="s">
        <v>87</v>
      </c>
      <c r="E197" s="19">
        <v>38</v>
      </c>
      <c r="F197" s="19">
        <v>109</v>
      </c>
      <c r="G197" s="19">
        <v>850.24</v>
      </c>
      <c r="H197" s="19">
        <v>1829</v>
      </c>
      <c r="I197" s="19">
        <v>7</v>
      </c>
      <c r="J197" s="19">
        <v>23</v>
      </c>
      <c r="K197" s="23">
        <v>290.22000000000003</v>
      </c>
    </row>
    <row r="198" spans="2:11" x14ac:dyDescent="0.2">
      <c r="B198" s="1" t="s">
        <v>111</v>
      </c>
      <c r="C198" s="33">
        <v>57.08</v>
      </c>
      <c r="D198" s="19">
        <v>109</v>
      </c>
      <c r="E198" s="19">
        <v>25</v>
      </c>
      <c r="F198" s="19">
        <v>80</v>
      </c>
      <c r="G198" s="19">
        <v>1035.06</v>
      </c>
      <c r="H198" s="19">
        <v>1856</v>
      </c>
      <c r="I198" s="23" t="s">
        <v>36</v>
      </c>
      <c r="J198" s="23" t="s">
        <v>36</v>
      </c>
      <c r="K198" s="23" t="s">
        <v>36</v>
      </c>
    </row>
    <row r="199" spans="2:11" x14ac:dyDescent="0.2">
      <c r="B199" s="1" t="s">
        <v>112</v>
      </c>
      <c r="C199" s="33">
        <v>239.31</v>
      </c>
      <c r="D199" s="19">
        <v>998</v>
      </c>
      <c r="E199" s="19">
        <v>80</v>
      </c>
      <c r="F199" s="19">
        <v>409</v>
      </c>
      <c r="G199" s="19">
        <v>4611.1000000000004</v>
      </c>
      <c r="H199" s="19">
        <v>5153</v>
      </c>
      <c r="I199" s="19">
        <v>3</v>
      </c>
      <c r="J199" s="23">
        <v>21</v>
      </c>
      <c r="K199" s="23">
        <v>171.5</v>
      </c>
    </row>
    <row r="200" spans="2:11" x14ac:dyDescent="0.2">
      <c r="B200" s="1" t="s">
        <v>113</v>
      </c>
      <c r="C200" s="33">
        <v>218.52</v>
      </c>
      <c r="D200" s="19">
        <v>866</v>
      </c>
      <c r="E200" s="19">
        <v>49</v>
      </c>
      <c r="F200" s="19">
        <v>195</v>
      </c>
      <c r="G200" s="19">
        <v>2673.22</v>
      </c>
      <c r="H200" s="19">
        <v>3325</v>
      </c>
      <c r="I200" s="19">
        <v>16</v>
      </c>
      <c r="J200" s="23">
        <v>35</v>
      </c>
      <c r="K200" s="23">
        <v>280.95</v>
      </c>
    </row>
    <row r="201" spans="2:11" x14ac:dyDescent="0.2">
      <c r="C201" s="33"/>
      <c r="D201" s="19"/>
      <c r="E201" s="19"/>
      <c r="F201" s="19"/>
      <c r="G201" s="19"/>
      <c r="H201" s="19"/>
      <c r="I201" s="19"/>
      <c r="J201" s="23"/>
      <c r="K201" s="23"/>
    </row>
    <row r="202" spans="2:11" x14ac:dyDescent="0.2">
      <c r="B202" s="1" t="s">
        <v>114</v>
      </c>
      <c r="C202" s="33">
        <v>288.24</v>
      </c>
      <c r="D202" s="19">
        <v>795</v>
      </c>
      <c r="E202" s="19">
        <v>103</v>
      </c>
      <c r="F202" s="19">
        <v>869</v>
      </c>
      <c r="G202" s="19">
        <v>12582.82</v>
      </c>
      <c r="H202" s="19">
        <v>15018</v>
      </c>
      <c r="I202" s="19">
        <v>9</v>
      </c>
      <c r="J202" s="23" t="s">
        <v>87</v>
      </c>
      <c r="K202" s="23" t="s">
        <v>87</v>
      </c>
    </row>
    <row r="203" spans="2:11" x14ac:dyDescent="0.2">
      <c r="B203" s="1" t="s">
        <v>115</v>
      </c>
      <c r="C203" s="33">
        <v>27</v>
      </c>
      <c r="D203" s="19">
        <v>132</v>
      </c>
      <c r="E203" s="19">
        <v>25</v>
      </c>
      <c r="F203" s="19">
        <v>47</v>
      </c>
      <c r="G203" s="19">
        <v>564.67999999999995</v>
      </c>
      <c r="H203" s="19">
        <v>1102</v>
      </c>
      <c r="I203" s="19">
        <v>3</v>
      </c>
      <c r="J203" s="23">
        <v>7</v>
      </c>
      <c r="K203" s="23">
        <v>31.74</v>
      </c>
    </row>
    <row r="204" spans="2:11" x14ac:dyDescent="0.2">
      <c r="B204" s="1" t="s">
        <v>116</v>
      </c>
      <c r="C204" s="36" t="s">
        <v>36</v>
      </c>
      <c r="D204" s="23" t="s">
        <v>36</v>
      </c>
      <c r="E204" s="19">
        <v>25</v>
      </c>
      <c r="F204" s="19">
        <v>56</v>
      </c>
      <c r="G204" s="19">
        <v>779.1</v>
      </c>
      <c r="H204" s="19">
        <v>1399</v>
      </c>
      <c r="I204" s="19">
        <v>2</v>
      </c>
      <c r="J204" s="23" t="s">
        <v>87</v>
      </c>
      <c r="K204" s="23" t="s">
        <v>87</v>
      </c>
    </row>
    <row r="205" spans="2:11" x14ac:dyDescent="0.2">
      <c r="B205" s="1" t="s">
        <v>117</v>
      </c>
      <c r="C205" s="33">
        <v>402.81</v>
      </c>
      <c r="D205" s="19">
        <v>1614</v>
      </c>
      <c r="E205" s="19">
        <v>59</v>
      </c>
      <c r="F205" s="19">
        <v>345</v>
      </c>
      <c r="G205" s="19">
        <v>5823.91</v>
      </c>
      <c r="H205" s="19">
        <v>4262</v>
      </c>
      <c r="I205" s="19">
        <v>11</v>
      </c>
      <c r="J205" s="23" t="s">
        <v>87</v>
      </c>
      <c r="K205" s="23" t="s">
        <v>87</v>
      </c>
    </row>
    <row r="206" spans="2:11" x14ac:dyDescent="0.2">
      <c r="B206" s="1" t="s">
        <v>118</v>
      </c>
      <c r="C206" s="33">
        <v>53.64</v>
      </c>
      <c r="D206" s="19">
        <v>282</v>
      </c>
      <c r="E206" s="19">
        <v>39</v>
      </c>
      <c r="F206" s="19">
        <v>123</v>
      </c>
      <c r="G206" s="19">
        <v>1384.01</v>
      </c>
      <c r="H206" s="19">
        <v>1979</v>
      </c>
      <c r="I206" s="19">
        <v>1</v>
      </c>
      <c r="J206" s="23" t="s">
        <v>87</v>
      </c>
      <c r="K206" s="23" t="s">
        <v>87</v>
      </c>
    </row>
    <row r="207" spans="2:11" x14ac:dyDescent="0.2">
      <c r="B207" s="1" t="s">
        <v>119</v>
      </c>
      <c r="C207" s="33">
        <v>10.43</v>
      </c>
      <c r="D207" s="19">
        <v>189</v>
      </c>
      <c r="E207" s="19">
        <v>46</v>
      </c>
      <c r="F207" s="19">
        <v>168</v>
      </c>
      <c r="G207" s="19">
        <v>1903.13</v>
      </c>
      <c r="H207" s="19">
        <v>2944</v>
      </c>
      <c r="I207" s="19">
        <v>2</v>
      </c>
      <c r="J207" s="23" t="s">
        <v>87</v>
      </c>
      <c r="K207" s="23" t="s">
        <v>87</v>
      </c>
    </row>
    <row r="208" spans="2:11" x14ac:dyDescent="0.2">
      <c r="B208" s="1" t="s">
        <v>120</v>
      </c>
      <c r="C208" s="33">
        <v>715.25</v>
      </c>
      <c r="D208" s="19">
        <v>1640</v>
      </c>
      <c r="E208" s="19">
        <v>146</v>
      </c>
      <c r="F208" s="19">
        <v>464</v>
      </c>
      <c r="G208" s="19">
        <v>5681.31</v>
      </c>
      <c r="H208" s="19">
        <v>5648</v>
      </c>
      <c r="I208" s="19">
        <v>13</v>
      </c>
      <c r="J208" s="23" t="s">
        <v>87</v>
      </c>
      <c r="K208" s="23" t="s">
        <v>87</v>
      </c>
    </row>
    <row r="209" spans="1:11" x14ac:dyDescent="0.2">
      <c r="C209" s="33"/>
      <c r="D209" s="19"/>
      <c r="E209" s="19"/>
      <c r="F209" s="19"/>
      <c r="G209" s="19"/>
      <c r="H209" s="19"/>
      <c r="I209" s="19"/>
      <c r="J209" s="23"/>
      <c r="K209" s="23"/>
    </row>
    <row r="210" spans="1:11" x14ac:dyDescent="0.2">
      <c r="B210" s="1" t="s">
        <v>121</v>
      </c>
      <c r="C210" s="33">
        <v>756.01</v>
      </c>
      <c r="D210" s="19">
        <v>1860</v>
      </c>
      <c r="E210" s="19">
        <v>154</v>
      </c>
      <c r="F210" s="19">
        <v>517</v>
      </c>
      <c r="G210" s="19">
        <v>6308.15</v>
      </c>
      <c r="H210" s="19">
        <v>8081</v>
      </c>
      <c r="I210" s="19">
        <v>17</v>
      </c>
      <c r="J210" s="23" t="s">
        <v>87</v>
      </c>
      <c r="K210" s="23" t="s">
        <v>87</v>
      </c>
    </row>
    <row r="211" spans="1:11" x14ac:dyDescent="0.2">
      <c r="B211" s="1" t="s">
        <v>122</v>
      </c>
      <c r="C211" s="36">
        <v>39.6</v>
      </c>
      <c r="D211" s="23">
        <v>160</v>
      </c>
      <c r="E211" s="19">
        <v>31</v>
      </c>
      <c r="F211" s="19">
        <v>122</v>
      </c>
      <c r="G211" s="19">
        <v>1271.8800000000001</v>
      </c>
      <c r="H211" s="19">
        <v>2005</v>
      </c>
      <c r="I211" s="19">
        <v>2</v>
      </c>
      <c r="J211" s="23" t="s">
        <v>87</v>
      </c>
      <c r="K211" s="23" t="s">
        <v>87</v>
      </c>
    </row>
    <row r="212" spans="1:11" x14ac:dyDescent="0.2">
      <c r="B212" s="1" t="s">
        <v>123</v>
      </c>
      <c r="C212" s="33">
        <v>188.12</v>
      </c>
      <c r="D212" s="19">
        <v>644</v>
      </c>
      <c r="E212" s="19">
        <v>58</v>
      </c>
      <c r="F212" s="19">
        <v>142</v>
      </c>
      <c r="G212" s="19">
        <v>1347.39</v>
      </c>
      <c r="H212" s="19">
        <v>1807</v>
      </c>
      <c r="I212" s="19">
        <v>7</v>
      </c>
      <c r="J212" s="23">
        <v>26</v>
      </c>
      <c r="K212" s="23">
        <v>257.97000000000003</v>
      </c>
    </row>
    <row r="213" spans="1:11" x14ac:dyDescent="0.2">
      <c r="B213" s="1" t="s">
        <v>124</v>
      </c>
      <c r="C213" s="33">
        <v>36.06</v>
      </c>
      <c r="D213" s="19">
        <v>79</v>
      </c>
      <c r="E213" s="19">
        <v>36</v>
      </c>
      <c r="F213" s="19">
        <v>103</v>
      </c>
      <c r="G213" s="19">
        <v>911.66</v>
      </c>
      <c r="H213" s="19">
        <v>1293</v>
      </c>
      <c r="I213" s="19">
        <v>4</v>
      </c>
      <c r="J213" s="23" t="s">
        <v>87</v>
      </c>
      <c r="K213" s="23" t="s">
        <v>87</v>
      </c>
    </row>
    <row r="214" spans="1:11" x14ac:dyDescent="0.2">
      <c r="B214" s="1" t="s">
        <v>125</v>
      </c>
      <c r="C214" s="36" t="s">
        <v>87</v>
      </c>
      <c r="D214" s="23" t="s">
        <v>87</v>
      </c>
      <c r="E214" s="19">
        <v>14</v>
      </c>
      <c r="F214" s="19">
        <v>29</v>
      </c>
      <c r="G214" s="19">
        <v>331.29</v>
      </c>
      <c r="H214" s="19">
        <v>370</v>
      </c>
      <c r="I214" s="19">
        <v>2</v>
      </c>
      <c r="J214" s="23" t="s">
        <v>87</v>
      </c>
      <c r="K214" s="23" t="s">
        <v>87</v>
      </c>
    </row>
    <row r="215" spans="1:11" x14ac:dyDescent="0.2">
      <c r="B215" s="1" t="s">
        <v>126</v>
      </c>
      <c r="C215" s="36">
        <v>21.27</v>
      </c>
      <c r="D215" s="23">
        <v>103</v>
      </c>
      <c r="E215" s="19">
        <v>27</v>
      </c>
      <c r="F215" s="19">
        <v>63</v>
      </c>
      <c r="G215" s="19">
        <v>702.66</v>
      </c>
      <c r="H215" s="19">
        <v>906</v>
      </c>
      <c r="I215" s="19">
        <v>1</v>
      </c>
      <c r="J215" s="23" t="s">
        <v>87</v>
      </c>
      <c r="K215" s="23" t="s">
        <v>87</v>
      </c>
    </row>
    <row r="216" spans="1:11" x14ac:dyDescent="0.2">
      <c r="B216" s="1" t="s">
        <v>127</v>
      </c>
      <c r="C216" s="36" t="s">
        <v>36</v>
      </c>
      <c r="D216" s="23" t="s">
        <v>36</v>
      </c>
      <c r="E216" s="19">
        <v>8</v>
      </c>
      <c r="F216" s="19">
        <v>11</v>
      </c>
      <c r="G216" s="19">
        <v>57</v>
      </c>
      <c r="H216" s="19">
        <v>245</v>
      </c>
      <c r="I216" s="23" t="s">
        <v>36</v>
      </c>
      <c r="J216" s="23" t="s">
        <v>36</v>
      </c>
      <c r="K216" s="23" t="s">
        <v>36</v>
      </c>
    </row>
    <row r="217" spans="1:11" ht="18" thickBot="1" x14ac:dyDescent="0.25">
      <c r="B217" s="4"/>
      <c r="C217" s="34"/>
      <c r="D217" s="4"/>
      <c r="E217" s="4"/>
      <c r="F217" s="4"/>
      <c r="G217" s="4"/>
      <c r="H217" s="4"/>
      <c r="I217" s="4"/>
      <c r="J217" s="4"/>
      <c r="K217" s="4"/>
    </row>
    <row r="218" spans="1:11" x14ac:dyDescent="0.2">
      <c r="C218" s="1" t="s">
        <v>64</v>
      </c>
    </row>
    <row r="219" spans="1:11" x14ac:dyDescent="0.2">
      <c r="A219" s="1"/>
    </row>
    <row r="220" spans="1:11" x14ac:dyDescent="0.2">
      <c r="A220" s="1"/>
    </row>
    <row r="225" spans="2:11" x14ac:dyDescent="0.2">
      <c r="D225" s="3" t="s">
        <v>128</v>
      </c>
    </row>
    <row r="226" spans="2:11" ht="18" thickBot="1" x14ac:dyDescent="0.25">
      <c r="B226" s="4"/>
      <c r="C226" s="4"/>
      <c r="D226" s="28" t="s">
        <v>66</v>
      </c>
      <c r="E226" s="4"/>
      <c r="F226" s="4"/>
      <c r="G226" s="4"/>
      <c r="H226" s="4"/>
      <c r="I226" s="4"/>
      <c r="J226" s="4"/>
      <c r="K226" s="4"/>
    </row>
    <row r="227" spans="2:11" x14ac:dyDescent="0.2">
      <c r="C227" s="15"/>
      <c r="D227" s="13"/>
      <c r="E227" s="13"/>
      <c r="F227" s="13"/>
      <c r="G227" s="10" t="s">
        <v>134</v>
      </c>
      <c r="H227" s="13"/>
      <c r="I227" s="13"/>
      <c r="J227" s="13"/>
      <c r="K227" s="13"/>
    </row>
    <row r="228" spans="2:11" x14ac:dyDescent="0.2">
      <c r="C228" s="14" t="s">
        <v>140</v>
      </c>
      <c r="D228" s="14" t="s">
        <v>141</v>
      </c>
      <c r="E228" s="13"/>
      <c r="F228" s="13"/>
      <c r="G228" s="13"/>
      <c r="H228" s="15"/>
      <c r="I228" s="10" t="s">
        <v>142</v>
      </c>
      <c r="J228" s="13"/>
      <c r="K228" s="13"/>
    </row>
    <row r="229" spans="2:11" x14ac:dyDescent="0.2">
      <c r="B229" s="13"/>
      <c r="C229" s="29" t="s">
        <v>133</v>
      </c>
      <c r="D229" s="29" t="s">
        <v>70</v>
      </c>
      <c r="E229" s="29" t="s">
        <v>71</v>
      </c>
      <c r="F229" s="29" t="s">
        <v>138</v>
      </c>
      <c r="G229" s="29" t="s">
        <v>133</v>
      </c>
      <c r="H229" s="29" t="s">
        <v>70</v>
      </c>
      <c r="I229" s="29" t="s">
        <v>71</v>
      </c>
      <c r="J229" s="29" t="s">
        <v>138</v>
      </c>
      <c r="K229" s="29" t="s">
        <v>133</v>
      </c>
    </row>
    <row r="230" spans="2:11" x14ac:dyDescent="0.2">
      <c r="B230" s="30" t="s">
        <v>74</v>
      </c>
      <c r="C230" s="16" t="s">
        <v>22</v>
      </c>
      <c r="E230" s="17" t="s">
        <v>20</v>
      </c>
      <c r="F230" s="17" t="s">
        <v>75</v>
      </c>
      <c r="G230" s="17" t="s">
        <v>22</v>
      </c>
      <c r="I230" s="17" t="s">
        <v>20</v>
      </c>
      <c r="J230" s="17" t="s">
        <v>75</v>
      </c>
      <c r="K230" s="17" t="s">
        <v>22</v>
      </c>
    </row>
    <row r="231" spans="2:11" x14ac:dyDescent="0.2">
      <c r="B231" s="30" t="s">
        <v>76</v>
      </c>
      <c r="C231" s="31">
        <f>SUM(C233:C289)+6289</f>
        <v>40722</v>
      </c>
      <c r="D231" s="32">
        <f>SUM(D233:D289)</f>
        <v>1442</v>
      </c>
      <c r="E231" s="32">
        <f>SUM(E233:E289)+194</f>
        <v>5005</v>
      </c>
      <c r="F231" s="32">
        <f>SUM(F233:F289)+1894</f>
        <v>77942.599999999991</v>
      </c>
      <c r="G231" s="32">
        <f>SUM(G233:G289)+4055</f>
        <v>139253</v>
      </c>
      <c r="H231" s="32">
        <f>SUM(H233:H289)</f>
        <v>5031</v>
      </c>
      <c r="I231" s="32">
        <f>SUM(I233:I289)+77</f>
        <v>22097</v>
      </c>
      <c r="J231" s="32">
        <f>SUM(J233:J289)+510</f>
        <v>270299.25000000006</v>
      </c>
      <c r="K231" s="32">
        <f>SUM(K233:K289)+1096</f>
        <v>329672</v>
      </c>
    </row>
    <row r="232" spans="2:11" x14ac:dyDescent="0.2">
      <c r="C232" s="6"/>
    </row>
    <row r="233" spans="2:11" x14ac:dyDescent="0.2">
      <c r="B233" s="1" t="s">
        <v>77</v>
      </c>
      <c r="C233" s="33">
        <v>14629</v>
      </c>
      <c r="D233" s="19">
        <v>409</v>
      </c>
      <c r="E233" s="19">
        <v>1706</v>
      </c>
      <c r="F233" s="19">
        <v>31518.77</v>
      </c>
      <c r="G233" s="19">
        <v>56581</v>
      </c>
      <c r="H233" s="19">
        <v>1553</v>
      </c>
      <c r="I233" s="19">
        <v>6970</v>
      </c>
      <c r="J233" s="19">
        <v>89877.45</v>
      </c>
      <c r="K233" s="19">
        <v>101280</v>
      </c>
    </row>
    <row r="234" spans="2:11" x14ac:dyDescent="0.2">
      <c r="B234" s="1" t="s">
        <v>78</v>
      </c>
      <c r="C234" s="36">
        <v>1137</v>
      </c>
      <c r="D234" s="19">
        <v>65</v>
      </c>
      <c r="E234" s="19">
        <v>196</v>
      </c>
      <c r="F234" s="19">
        <v>2418.15</v>
      </c>
      <c r="G234" s="19">
        <v>4217</v>
      </c>
      <c r="H234" s="19">
        <v>233</v>
      </c>
      <c r="I234" s="19">
        <v>914</v>
      </c>
      <c r="J234" s="19">
        <v>11987.46</v>
      </c>
      <c r="K234" s="19">
        <v>14793</v>
      </c>
    </row>
    <row r="235" spans="2:11" x14ac:dyDescent="0.2">
      <c r="B235" s="1" t="s">
        <v>79</v>
      </c>
      <c r="C235" s="36" t="s">
        <v>87</v>
      </c>
      <c r="D235" s="19">
        <v>61</v>
      </c>
      <c r="E235" s="37">
        <v>221</v>
      </c>
      <c r="F235" s="37">
        <v>4447.57</v>
      </c>
      <c r="G235" s="37">
        <v>4809</v>
      </c>
      <c r="H235" s="19">
        <v>169</v>
      </c>
      <c r="I235" s="19">
        <v>905</v>
      </c>
      <c r="J235" s="19">
        <v>11336.43</v>
      </c>
      <c r="K235" s="19">
        <v>15281</v>
      </c>
    </row>
    <row r="236" spans="2:11" x14ac:dyDescent="0.2">
      <c r="B236" s="1" t="s">
        <v>80</v>
      </c>
      <c r="C236" s="36">
        <v>1850</v>
      </c>
      <c r="D236" s="19">
        <v>68</v>
      </c>
      <c r="E236" s="19">
        <v>219</v>
      </c>
      <c r="F236" s="19">
        <v>2668.61</v>
      </c>
      <c r="G236" s="19">
        <v>5453</v>
      </c>
      <c r="H236" s="19">
        <v>190</v>
      </c>
      <c r="I236" s="19">
        <v>636</v>
      </c>
      <c r="J236" s="19">
        <v>5540.36</v>
      </c>
      <c r="K236" s="19">
        <v>8271</v>
      </c>
    </row>
    <row r="237" spans="2:11" x14ac:dyDescent="0.2">
      <c r="B237" s="1" t="s">
        <v>81</v>
      </c>
      <c r="C237" s="36" t="s">
        <v>87</v>
      </c>
      <c r="D237" s="19">
        <v>70</v>
      </c>
      <c r="E237" s="19">
        <v>256</v>
      </c>
      <c r="F237" s="19">
        <v>5113.8900000000003</v>
      </c>
      <c r="G237" s="19">
        <v>8330</v>
      </c>
      <c r="H237" s="19">
        <v>237</v>
      </c>
      <c r="I237" s="19">
        <v>1196</v>
      </c>
      <c r="J237" s="19">
        <v>14384.86</v>
      </c>
      <c r="K237" s="19">
        <v>18272</v>
      </c>
    </row>
    <row r="238" spans="2:11" x14ac:dyDescent="0.2">
      <c r="B238" s="1" t="s">
        <v>82</v>
      </c>
      <c r="C238" s="33">
        <v>4636</v>
      </c>
      <c r="D238" s="19">
        <v>125</v>
      </c>
      <c r="E238" s="19">
        <v>480</v>
      </c>
      <c r="F238" s="19">
        <v>6896.23</v>
      </c>
      <c r="G238" s="19">
        <v>10433</v>
      </c>
      <c r="H238" s="19">
        <v>376</v>
      </c>
      <c r="I238" s="19">
        <v>1830</v>
      </c>
      <c r="J238" s="19">
        <v>26839.22</v>
      </c>
      <c r="K238" s="19">
        <v>30581</v>
      </c>
    </row>
    <row r="239" spans="2:11" x14ac:dyDescent="0.2">
      <c r="B239" s="1" t="s">
        <v>83</v>
      </c>
      <c r="C239" s="33">
        <v>2616</v>
      </c>
      <c r="D239" s="19">
        <v>95</v>
      </c>
      <c r="E239" s="37">
        <v>303</v>
      </c>
      <c r="F239" s="37">
        <v>4504.18</v>
      </c>
      <c r="G239" s="37">
        <v>8213</v>
      </c>
      <c r="H239" s="19">
        <v>217</v>
      </c>
      <c r="I239" s="19">
        <v>943</v>
      </c>
      <c r="J239" s="19">
        <v>10439.89</v>
      </c>
      <c r="K239" s="19">
        <v>15374</v>
      </c>
    </row>
    <row r="240" spans="2:11" x14ac:dyDescent="0.2">
      <c r="C240" s="33"/>
      <c r="D240" s="19"/>
      <c r="E240" s="19"/>
      <c r="F240" s="19"/>
      <c r="G240" s="19"/>
      <c r="H240" s="19"/>
      <c r="I240" s="19"/>
      <c r="J240" s="19"/>
      <c r="K240" s="19"/>
    </row>
    <row r="241" spans="2:11" x14ac:dyDescent="0.2">
      <c r="B241" s="1" t="s">
        <v>84</v>
      </c>
      <c r="C241" s="33">
        <v>124</v>
      </c>
      <c r="D241" s="19">
        <v>26</v>
      </c>
      <c r="E241" s="19">
        <v>58</v>
      </c>
      <c r="F241" s="19">
        <v>546.65</v>
      </c>
      <c r="G241" s="19">
        <v>1186</v>
      </c>
      <c r="H241" s="19">
        <v>85</v>
      </c>
      <c r="I241" s="19">
        <v>326</v>
      </c>
      <c r="J241" s="19">
        <v>4766.2700000000004</v>
      </c>
      <c r="K241" s="19">
        <v>3775</v>
      </c>
    </row>
    <row r="242" spans="2:11" x14ac:dyDescent="0.2">
      <c r="B242" s="1" t="s">
        <v>85</v>
      </c>
      <c r="C242" s="33">
        <v>96</v>
      </c>
      <c r="D242" s="19">
        <v>13</v>
      </c>
      <c r="E242" s="19">
        <v>36</v>
      </c>
      <c r="F242" s="19">
        <v>390.75</v>
      </c>
      <c r="G242" s="19">
        <v>431</v>
      </c>
      <c r="H242" s="19">
        <v>47</v>
      </c>
      <c r="I242" s="19">
        <v>156</v>
      </c>
      <c r="J242" s="19">
        <v>1270.68</v>
      </c>
      <c r="K242" s="19">
        <v>1116</v>
      </c>
    </row>
    <row r="243" spans="2:11" x14ac:dyDescent="0.2">
      <c r="B243" s="1" t="s">
        <v>86</v>
      </c>
      <c r="C243" s="36" t="s">
        <v>87</v>
      </c>
      <c r="D243" s="19">
        <v>7</v>
      </c>
      <c r="E243" s="19">
        <v>16</v>
      </c>
      <c r="F243" s="19">
        <v>96.92</v>
      </c>
      <c r="G243" s="19">
        <v>266</v>
      </c>
      <c r="H243" s="19">
        <v>28</v>
      </c>
      <c r="I243" s="19">
        <v>103</v>
      </c>
      <c r="J243" s="19">
        <v>626.1</v>
      </c>
      <c r="K243" s="19">
        <v>778</v>
      </c>
    </row>
    <row r="244" spans="2:11" x14ac:dyDescent="0.2">
      <c r="C244" s="6"/>
      <c r="E244" s="19"/>
      <c r="F244" s="19"/>
      <c r="G244" s="19"/>
      <c r="I244" s="19"/>
      <c r="J244" s="19"/>
      <c r="K244" s="19"/>
    </row>
    <row r="245" spans="2:11" x14ac:dyDescent="0.2">
      <c r="B245" s="1" t="s">
        <v>88</v>
      </c>
      <c r="C245" s="33">
        <v>159</v>
      </c>
      <c r="D245" s="19">
        <v>18</v>
      </c>
      <c r="E245" s="37" t="s">
        <v>87</v>
      </c>
      <c r="F245" s="37" t="s">
        <v>87</v>
      </c>
      <c r="G245" s="37" t="s">
        <v>87</v>
      </c>
      <c r="H245" s="19">
        <v>69</v>
      </c>
      <c r="I245" s="19">
        <v>371</v>
      </c>
      <c r="J245" s="19">
        <v>4865.92</v>
      </c>
      <c r="K245" s="19">
        <v>5514</v>
      </c>
    </row>
    <row r="246" spans="2:11" x14ac:dyDescent="0.2">
      <c r="B246" s="1" t="s">
        <v>89</v>
      </c>
      <c r="C246" s="33">
        <v>177</v>
      </c>
      <c r="D246" s="19">
        <v>12</v>
      </c>
      <c r="E246" s="19">
        <v>26</v>
      </c>
      <c r="F246" s="19">
        <v>146.81</v>
      </c>
      <c r="G246" s="19">
        <v>956</v>
      </c>
      <c r="H246" s="19">
        <v>64</v>
      </c>
      <c r="I246" s="19">
        <v>266</v>
      </c>
      <c r="J246" s="19">
        <v>2223.12</v>
      </c>
      <c r="K246" s="19">
        <v>3598</v>
      </c>
    </row>
    <row r="247" spans="2:11" x14ac:dyDescent="0.2">
      <c r="B247" s="1" t="s">
        <v>90</v>
      </c>
      <c r="C247" s="33">
        <v>184</v>
      </c>
      <c r="D247" s="19">
        <v>13</v>
      </c>
      <c r="E247" s="19">
        <v>30</v>
      </c>
      <c r="F247" s="19">
        <v>268.52999999999997</v>
      </c>
      <c r="G247" s="19">
        <v>1042</v>
      </c>
      <c r="H247" s="19">
        <v>54</v>
      </c>
      <c r="I247" s="19">
        <v>171</v>
      </c>
      <c r="J247" s="19">
        <v>1821.26</v>
      </c>
      <c r="K247" s="19">
        <v>4748</v>
      </c>
    </row>
    <row r="248" spans="2:11" x14ac:dyDescent="0.2">
      <c r="B248" s="1" t="s">
        <v>91</v>
      </c>
      <c r="C248" s="33">
        <v>72</v>
      </c>
      <c r="D248" s="19">
        <v>4</v>
      </c>
      <c r="E248" s="37" t="s">
        <v>87</v>
      </c>
      <c r="F248" s="37" t="s">
        <v>87</v>
      </c>
      <c r="G248" s="37" t="s">
        <v>87</v>
      </c>
      <c r="H248" s="19">
        <v>38</v>
      </c>
      <c r="I248" s="19">
        <v>148</v>
      </c>
      <c r="J248" s="19">
        <v>1813.49</v>
      </c>
      <c r="K248" s="19">
        <v>2348</v>
      </c>
    </row>
    <row r="249" spans="2:11" x14ac:dyDescent="0.2">
      <c r="B249" s="1" t="s">
        <v>92</v>
      </c>
      <c r="C249" s="36">
        <v>980</v>
      </c>
      <c r="D249" s="19">
        <v>13</v>
      </c>
      <c r="E249" s="23" t="s">
        <v>87</v>
      </c>
      <c r="F249" s="23" t="s">
        <v>87</v>
      </c>
      <c r="G249" s="23" t="s">
        <v>87</v>
      </c>
      <c r="H249" s="19">
        <v>65</v>
      </c>
      <c r="I249" s="19">
        <v>315</v>
      </c>
      <c r="J249" s="19">
        <v>3765.9</v>
      </c>
      <c r="K249" s="19">
        <v>6911</v>
      </c>
    </row>
    <row r="250" spans="2:11" x14ac:dyDescent="0.2">
      <c r="B250" s="1" t="s">
        <v>93</v>
      </c>
      <c r="C250" s="33">
        <v>2766</v>
      </c>
      <c r="D250" s="19">
        <v>28</v>
      </c>
      <c r="E250" s="23">
        <v>198</v>
      </c>
      <c r="F250" s="19">
        <v>5142.93</v>
      </c>
      <c r="G250" s="19">
        <v>5410</v>
      </c>
      <c r="H250" s="19">
        <v>113</v>
      </c>
      <c r="I250" s="19">
        <v>801</v>
      </c>
      <c r="J250" s="19">
        <v>13647.95</v>
      </c>
      <c r="K250" s="19">
        <v>18283</v>
      </c>
    </row>
    <row r="251" spans="2:11" x14ac:dyDescent="0.2">
      <c r="C251" s="33"/>
      <c r="D251" s="19"/>
      <c r="E251" s="23"/>
      <c r="F251" s="19"/>
      <c r="G251" s="19"/>
      <c r="H251" s="19"/>
      <c r="I251" s="19"/>
      <c r="J251" s="19"/>
      <c r="K251" s="19"/>
    </row>
    <row r="252" spans="2:11" x14ac:dyDescent="0.2">
      <c r="B252" s="1" t="s">
        <v>94</v>
      </c>
      <c r="C252" s="33">
        <v>346</v>
      </c>
      <c r="D252" s="19">
        <v>36</v>
      </c>
      <c r="E252" s="23">
        <v>84</v>
      </c>
      <c r="F252" s="19">
        <v>792.73</v>
      </c>
      <c r="G252" s="19">
        <v>2806</v>
      </c>
      <c r="H252" s="19">
        <v>111</v>
      </c>
      <c r="I252" s="19">
        <v>413</v>
      </c>
      <c r="J252" s="19">
        <v>3809.39</v>
      </c>
      <c r="K252" s="19">
        <v>5112</v>
      </c>
    </row>
    <row r="253" spans="2:11" x14ac:dyDescent="0.2">
      <c r="B253" s="1" t="s">
        <v>95</v>
      </c>
      <c r="C253" s="33">
        <v>231</v>
      </c>
      <c r="D253" s="19">
        <v>26</v>
      </c>
      <c r="E253" s="23">
        <v>77</v>
      </c>
      <c r="F253" s="19">
        <v>1232.5</v>
      </c>
      <c r="G253" s="19">
        <v>3092</v>
      </c>
      <c r="H253" s="19">
        <v>79</v>
      </c>
      <c r="I253" s="19">
        <v>455</v>
      </c>
      <c r="J253" s="19">
        <v>3599.11</v>
      </c>
      <c r="K253" s="19">
        <v>3899</v>
      </c>
    </row>
    <row r="254" spans="2:11" x14ac:dyDescent="0.2">
      <c r="B254" s="1" t="s">
        <v>96</v>
      </c>
      <c r="C254" s="36" t="s">
        <v>87</v>
      </c>
      <c r="D254" s="19">
        <v>8</v>
      </c>
      <c r="E254" s="23" t="s">
        <v>87</v>
      </c>
      <c r="F254" s="23" t="s">
        <v>87</v>
      </c>
      <c r="G254" s="23" t="s">
        <v>87</v>
      </c>
      <c r="H254" s="19">
        <v>31</v>
      </c>
      <c r="I254" s="19">
        <v>106</v>
      </c>
      <c r="J254" s="19">
        <v>1234.3800000000001</v>
      </c>
      <c r="K254" s="19">
        <v>1116</v>
      </c>
    </row>
    <row r="255" spans="2:11" x14ac:dyDescent="0.2">
      <c r="B255" s="1" t="s">
        <v>97</v>
      </c>
      <c r="C255" s="36" t="s">
        <v>36</v>
      </c>
      <c r="D255" s="19">
        <v>17</v>
      </c>
      <c r="E255" s="23">
        <v>84</v>
      </c>
      <c r="F255" s="23">
        <v>1721.8</v>
      </c>
      <c r="G255" s="19">
        <v>907</v>
      </c>
      <c r="H255" s="19">
        <v>68</v>
      </c>
      <c r="I255" s="19">
        <v>201</v>
      </c>
      <c r="J255" s="19">
        <v>2172.1799999999998</v>
      </c>
      <c r="K255" s="19">
        <v>2471</v>
      </c>
    </row>
    <row r="256" spans="2:11" x14ac:dyDescent="0.2">
      <c r="B256" s="1" t="s">
        <v>98</v>
      </c>
      <c r="C256" s="36" t="s">
        <v>36</v>
      </c>
      <c r="D256" s="19">
        <v>2</v>
      </c>
      <c r="E256" s="37" t="s">
        <v>87</v>
      </c>
      <c r="F256" s="37" t="s">
        <v>87</v>
      </c>
      <c r="G256" s="37" t="s">
        <v>87</v>
      </c>
      <c r="H256" s="19">
        <v>3</v>
      </c>
      <c r="I256" s="37" t="s">
        <v>87</v>
      </c>
      <c r="J256" s="37" t="s">
        <v>87</v>
      </c>
      <c r="K256" s="37" t="s">
        <v>87</v>
      </c>
    </row>
    <row r="257" spans="2:11" x14ac:dyDescent="0.2">
      <c r="C257" s="6"/>
      <c r="E257" s="23"/>
      <c r="F257" s="23"/>
      <c r="G257" s="19"/>
      <c r="I257" s="19"/>
      <c r="J257" s="19"/>
      <c r="K257" s="19"/>
    </row>
    <row r="258" spans="2:11" x14ac:dyDescent="0.2">
      <c r="B258" s="1" t="s">
        <v>99</v>
      </c>
      <c r="C258" s="36" t="s">
        <v>87</v>
      </c>
      <c r="D258" s="19">
        <v>28</v>
      </c>
      <c r="E258" s="23">
        <v>86</v>
      </c>
      <c r="F258" s="23">
        <v>917.84</v>
      </c>
      <c r="G258" s="19">
        <v>3768</v>
      </c>
      <c r="H258" s="19">
        <v>109</v>
      </c>
      <c r="I258" s="19">
        <v>389</v>
      </c>
      <c r="J258" s="19">
        <v>5323.04</v>
      </c>
      <c r="K258" s="19">
        <v>4808</v>
      </c>
    </row>
    <row r="259" spans="2:11" x14ac:dyDescent="0.2">
      <c r="B259" s="1" t="s">
        <v>100</v>
      </c>
      <c r="C259" s="36" t="s">
        <v>87</v>
      </c>
      <c r="D259" s="19">
        <v>8</v>
      </c>
      <c r="E259" s="23">
        <v>21</v>
      </c>
      <c r="F259" s="23">
        <v>281.92</v>
      </c>
      <c r="G259" s="19">
        <v>540</v>
      </c>
      <c r="H259" s="19">
        <v>32</v>
      </c>
      <c r="I259" s="19">
        <v>103</v>
      </c>
      <c r="J259" s="19">
        <v>1027.67</v>
      </c>
      <c r="K259" s="19">
        <v>1932</v>
      </c>
    </row>
    <row r="260" spans="2:11" x14ac:dyDescent="0.2">
      <c r="B260" s="1" t="s">
        <v>101</v>
      </c>
      <c r="C260" s="33">
        <v>1920</v>
      </c>
      <c r="D260" s="19">
        <v>33</v>
      </c>
      <c r="E260" s="23">
        <v>83</v>
      </c>
      <c r="F260" s="23">
        <v>1009.61</v>
      </c>
      <c r="G260" s="19">
        <v>3966</v>
      </c>
      <c r="H260" s="19">
        <v>99</v>
      </c>
      <c r="I260" s="19">
        <v>480</v>
      </c>
      <c r="J260" s="19">
        <v>6155.11</v>
      </c>
      <c r="K260" s="19">
        <v>10275</v>
      </c>
    </row>
    <row r="261" spans="2:11" x14ac:dyDescent="0.2">
      <c r="B261" s="1" t="s">
        <v>102</v>
      </c>
      <c r="C261" s="33">
        <v>172</v>
      </c>
      <c r="D261" s="19">
        <v>9</v>
      </c>
      <c r="E261" s="37">
        <v>24</v>
      </c>
      <c r="F261" s="37">
        <v>157.69999999999999</v>
      </c>
      <c r="G261" s="37">
        <v>452</v>
      </c>
      <c r="H261" s="19">
        <v>33</v>
      </c>
      <c r="I261" s="19">
        <v>126</v>
      </c>
      <c r="J261" s="19">
        <v>873.09</v>
      </c>
      <c r="K261" s="19">
        <v>878</v>
      </c>
    </row>
    <row r="262" spans="2:11" x14ac:dyDescent="0.2">
      <c r="B262" s="1" t="s">
        <v>103</v>
      </c>
      <c r="C262" s="33">
        <v>30</v>
      </c>
      <c r="D262" s="19">
        <v>12</v>
      </c>
      <c r="E262" s="23">
        <v>26</v>
      </c>
      <c r="F262" s="23">
        <v>164.15</v>
      </c>
      <c r="G262" s="19">
        <v>310</v>
      </c>
      <c r="H262" s="19">
        <v>44</v>
      </c>
      <c r="I262" s="19">
        <v>87</v>
      </c>
      <c r="J262" s="19">
        <v>713.35</v>
      </c>
      <c r="K262" s="19">
        <v>1656</v>
      </c>
    </row>
    <row r="263" spans="2:11" x14ac:dyDescent="0.2">
      <c r="C263" s="33"/>
      <c r="D263" s="19"/>
      <c r="E263" s="23"/>
      <c r="F263" s="23"/>
      <c r="G263" s="19"/>
      <c r="H263" s="19"/>
      <c r="I263" s="19"/>
      <c r="J263" s="19"/>
      <c r="K263" s="19"/>
    </row>
    <row r="264" spans="2:11" x14ac:dyDescent="0.2">
      <c r="B264" s="1" t="s">
        <v>104</v>
      </c>
      <c r="C264" s="33">
        <v>118</v>
      </c>
      <c r="D264" s="19">
        <v>8</v>
      </c>
      <c r="E264" s="23">
        <v>16</v>
      </c>
      <c r="F264" s="23">
        <v>132.16999999999999</v>
      </c>
      <c r="G264" s="19">
        <v>175</v>
      </c>
      <c r="H264" s="19">
        <v>27</v>
      </c>
      <c r="I264" s="19">
        <v>58</v>
      </c>
      <c r="J264" s="19">
        <v>706.4</v>
      </c>
      <c r="K264" s="19">
        <v>1208</v>
      </c>
    </row>
    <row r="265" spans="2:11" x14ac:dyDescent="0.2">
      <c r="B265" s="1" t="s">
        <v>105</v>
      </c>
      <c r="C265" s="36" t="s">
        <v>36</v>
      </c>
      <c r="D265" s="19">
        <v>8</v>
      </c>
      <c r="E265" s="37" t="s">
        <v>87</v>
      </c>
      <c r="F265" s="37" t="s">
        <v>87</v>
      </c>
      <c r="G265" s="37" t="s">
        <v>87</v>
      </c>
      <c r="H265" s="19">
        <v>23</v>
      </c>
      <c r="I265" s="19">
        <v>104</v>
      </c>
      <c r="J265" s="19">
        <v>1117.43</v>
      </c>
      <c r="K265" s="19">
        <v>556</v>
      </c>
    </row>
    <row r="266" spans="2:11" x14ac:dyDescent="0.2">
      <c r="B266" s="1" t="s">
        <v>106</v>
      </c>
      <c r="C266" s="36" t="s">
        <v>87</v>
      </c>
      <c r="D266" s="19">
        <v>7</v>
      </c>
      <c r="E266" s="23">
        <v>13</v>
      </c>
      <c r="F266" s="23">
        <v>124</v>
      </c>
      <c r="G266" s="19">
        <v>314</v>
      </c>
      <c r="H266" s="19">
        <v>33</v>
      </c>
      <c r="I266" s="19">
        <v>155</v>
      </c>
      <c r="J266" s="19">
        <v>1051.43</v>
      </c>
      <c r="K266" s="19">
        <v>1060</v>
      </c>
    </row>
    <row r="267" spans="2:11" x14ac:dyDescent="0.2">
      <c r="B267" s="1" t="s">
        <v>107</v>
      </c>
      <c r="C267" s="36" t="s">
        <v>87</v>
      </c>
      <c r="D267" s="19">
        <v>8</v>
      </c>
      <c r="E267" s="37">
        <v>21</v>
      </c>
      <c r="F267" s="37">
        <v>115.07</v>
      </c>
      <c r="G267" s="37">
        <v>164</v>
      </c>
      <c r="H267" s="19">
        <v>16</v>
      </c>
      <c r="I267" s="19">
        <v>45</v>
      </c>
      <c r="J267" s="19">
        <v>702.51</v>
      </c>
      <c r="K267" s="19">
        <v>695</v>
      </c>
    </row>
    <row r="268" spans="2:11" x14ac:dyDescent="0.2">
      <c r="B268" s="1" t="s">
        <v>108</v>
      </c>
      <c r="C268" s="33">
        <v>149</v>
      </c>
      <c r="D268" s="19">
        <v>2</v>
      </c>
      <c r="E268" s="23" t="s">
        <v>87</v>
      </c>
      <c r="F268" s="23" t="s">
        <v>87</v>
      </c>
      <c r="G268" s="23" t="s">
        <v>87</v>
      </c>
      <c r="H268" s="19">
        <v>8</v>
      </c>
      <c r="I268" s="37">
        <v>27</v>
      </c>
      <c r="J268" s="37">
        <v>412</v>
      </c>
      <c r="K268" s="37">
        <v>99</v>
      </c>
    </row>
    <row r="269" spans="2:11" x14ac:dyDescent="0.2">
      <c r="B269" s="1" t="s">
        <v>109</v>
      </c>
      <c r="C269" s="36" t="s">
        <v>87</v>
      </c>
      <c r="D269" s="19">
        <v>1</v>
      </c>
      <c r="E269" s="37" t="s">
        <v>87</v>
      </c>
      <c r="F269" s="37" t="s">
        <v>87</v>
      </c>
      <c r="G269" s="37" t="s">
        <v>87</v>
      </c>
      <c r="H269" s="19">
        <v>11</v>
      </c>
      <c r="I269" s="19">
        <v>38</v>
      </c>
      <c r="J269" s="19">
        <v>565.58000000000004</v>
      </c>
      <c r="K269" s="19">
        <v>237</v>
      </c>
    </row>
    <row r="270" spans="2:11" x14ac:dyDescent="0.2">
      <c r="B270" s="1" t="s">
        <v>110</v>
      </c>
      <c r="C270" s="33">
        <v>296</v>
      </c>
      <c r="D270" s="19">
        <v>4</v>
      </c>
      <c r="E270" s="23">
        <v>13</v>
      </c>
      <c r="F270" s="23">
        <v>65.64</v>
      </c>
      <c r="G270" s="19">
        <v>232</v>
      </c>
      <c r="H270" s="19">
        <v>31</v>
      </c>
      <c r="I270" s="19">
        <v>76</v>
      </c>
      <c r="J270" s="19">
        <v>871.42</v>
      </c>
      <c r="K270" s="19">
        <v>1079</v>
      </c>
    </row>
    <row r="271" spans="2:11" x14ac:dyDescent="0.2">
      <c r="B271" s="1" t="s">
        <v>111</v>
      </c>
      <c r="C271" s="36" t="s">
        <v>36</v>
      </c>
      <c r="D271" s="19">
        <v>4</v>
      </c>
      <c r="E271" s="23">
        <v>7</v>
      </c>
      <c r="F271" s="23">
        <v>51.45</v>
      </c>
      <c r="G271" s="23" t="s">
        <v>36</v>
      </c>
      <c r="H271" s="19">
        <v>12</v>
      </c>
      <c r="I271" s="19">
        <v>34</v>
      </c>
      <c r="J271" s="19">
        <v>335.93</v>
      </c>
      <c r="K271" s="19">
        <v>362</v>
      </c>
    </row>
    <row r="272" spans="2:11" x14ac:dyDescent="0.2">
      <c r="B272" s="1" t="s">
        <v>112</v>
      </c>
      <c r="C272" s="36">
        <v>1445</v>
      </c>
      <c r="D272" s="19">
        <v>18</v>
      </c>
      <c r="E272" s="23">
        <v>51</v>
      </c>
      <c r="F272" s="23">
        <v>519.79999999999995</v>
      </c>
      <c r="G272" s="19">
        <v>1812</v>
      </c>
      <c r="H272" s="19">
        <v>54</v>
      </c>
      <c r="I272" s="19">
        <v>299</v>
      </c>
      <c r="J272" s="19">
        <v>2897.53</v>
      </c>
      <c r="K272" s="19">
        <v>2106</v>
      </c>
    </row>
    <row r="273" spans="2:11" x14ac:dyDescent="0.2">
      <c r="B273" s="1" t="s">
        <v>113</v>
      </c>
      <c r="C273" s="33">
        <v>78</v>
      </c>
      <c r="D273" s="19">
        <v>8</v>
      </c>
      <c r="E273" s="23">
        <v>24</v>
      </c>
      <c r="F273" s="23">
        <v>479.17</v>
      </c>
      <c r="G273" s="19">
        <v>517</v>
      </c>
      <c r="H273" s="19">
        <v>44</v>
      </c>
      <c r="I273" s="19">
        <v>166</v>
      </c>
      <c r="J273" s="19">
        <v>2386.1</v>
      </c>
      <c r="K273" s="19">
        <v>2796</v>
      </c>
    </row>
    <row r="274" spans="2:11" x14ac:dyDescent="0.2">
      <c r="C274" s="33"/>
      <c r="D274" s="19"/>
      <c r="E274" s="23"/>
      <c r="F274" s="23"/>
      <c r="G274" s="19"/>
      <c r="H274" s="19"/>
      <c r="I274" s="19"/>
      <c r="J274" s="19"/>
      <c r="K274" s="19"/>
    </row>
    <row r="275" spans="2:11" x14ac:dyDescent="0.2">
      <c r="B275" s="1" t="s">
        <v>114</v>
      </c>
      <c r="C275" s="36" t="s">
        <v>87</v>
      </c>
      <c r="D275" s="19">
        <v>19</v>
      </c>
      <c r="E275" s="37">
        <v>74</v>
      </c>
      <c r="F275" s="37">
        <v>575.78</v>
      </c>
      <c r="G275" s="37">
        <v>1823</v>
      </c>
      <c r="H275" s="19">
        <v>104</v>
      </c>
      <c r="I275" s="19">
        <v>585</v>
      </c>
      <c r="J275" s="19">
        <v>6789.61</v>
      </c>
      <c r="K275" s="19">
        <v>9082</v>
      </c>
    </row>
    <row r="276" spans="2:11" x14ac:dyDescent="0.2">
      <c r="B276" s="1" t="s">
        <v>115</v>
      </c>
      <c r="C276" s="36">
        <v>90</v>
      </c>
      <c r="D276" s="19">
        <v>3</v>
      </c>
      <c r="E276" s="23">
        <v>5</v>
      </c>
      <c r="F276" s="23">
        <v>20.190000000000001</v>
      </c>
      <c r="G276" s="19">
        <v>36</v>
      </c>
      <c r="H276" s="19">
        <v>16</v>
      </c>
      <c r="I276" s="19">
        <v>66</v>
      </c>
      <c r="J276" s="19">
        <v>900.84</v>
      </c>
      <c r="K276" s="19">
        <v>618</v>
      </c>
    </row>
    <row r="277" spans="2:11" x14ac:dyDescent="0.2">
      <c r="B277" s="1" t="s">
        <v>116</v>
      </c>
      <c r="C277" s="36" t="s">
        <v>87</v>
      </c>
      <c r="D277" s="19">
        <v>1</v>
      </c>
      <c r="E277" s="23" t="s">
        <v>87</v>
      </c>
      <c r="F277" s="23" t="s">
        <v>87</v>
      </c>
      <c r="G277" s="23" t="s">
        <v>87</v>
      </c>
      <c r="H277" s="19">
        <v>10</v>
      </c>
      <c r="I277" s="19">
        <v>26</v>
      </c>
      <c r="J277" s="19">
        <v>450.16</v>
      </c>
      <c r="K277" s="19">
        <v>332</v>
      </c>
    </row>
    <row r="278" spans="2:11" x14ac:dyDescent="0.2">
      <c r="B278" s="1" t="s">
        <v>117</v>
      </c>
      <c r="C278" s="36" t="s">
        <v>87</v>
      </c>
      <c r="D278" s="19">
        <v>21</v>
      </c>
      <c r="E278" s="19">
        <v>55</v>
      </c>
      <c r="F278" s="23">
        <v>509.89</v>
      </c>
      <c r="G278" s="19">
        <v>1283</v>
      </c>
      <c r="H278" s="19">
        <v>37</v>
      </c>
      <c r="I278" s="19">
        <v>189</v>
      </c>
      <c r="J278" s="19">
        <v>3354.82</v>
      </c>
      <c r="K278" s="19">
        <v>2985</v>
      </c>
    </row>
    <row r="279" spans="2:11" x14ac:dyDescent="0.2">
      <c r="B279" s="1" t="s">
        <v>118</v>
      </c>
      <c r="C279" s="36" t="s">
        <v>87</v>
      </c>
      <c r="D279" s="19">
        <v>7</v>
      </c>
      <c r="E279" s="19">
        <v>37</v>
      </c>
      <c r="F279" s="23">
        <v>78.290000000000006</v>
      </c>
      <c r="G279" s="19">
        <v>193</v>
      </c>
      <c r="H279" s="19">
        <v>31</v>
      </c>
      <c r="I279" s="19">
        <v>130</v>
      </c>
      <c r="J279" s="19">
        <v>1485.91</v>
      </c>
      <c r="K279" s="19">
        <v>1116</v>
      </c>
    </row>
    <row r="280" spans="2:11" x14ac:dyDescent="0.2">
      <c r="B280" s="1" t="s">
        <v>119</v>
      </c>
      <c r="C280" s="36" t="s">
        <v>87</v>
      </c>
      <c r="D280" s="19">
        <v>13</v>
      </c>
      <c r="E280" s="23" t="s">
        <v>87</v>
      </c>
      <c r="F280" s="23" t="s">
        <v>87</v>
      </c>
      <c r="G280" s="23" t="s">
        <v>87</v>
      </c>
      <c r="H280" s="19">
        <v>39</v>
      </c>
      <c r="I280" s="19">
        <v>137</v>
      </c>
      <c r="J280" s="19">
        <v>954.12</v>
      </c>
      <c r="K280" s="19">
        <v>886</v>
      </c>
    </row>
    <row r="281" spans="2:11" x14ac:dyDescent="0.2">
      <c r="B281" s="1" t="s">
        <v>120</v>
      </c>
      <c r="C281" s="36" t="s">
        <v>87</v>
      </c>
      <c r="D281" s="19">
        <v>36</v>
      </c>
      <c r="E281" s="37">
        <v>98</v>
      </c>
      <c r="F281" s="37">
        <v>1126.8399999999999</v>
      </c>
      <c r="G281" s="37">
        <v>2067</v>
      </c>
      <c r="H281" s="19">
        <v>114</v>
      </c>
      <c r="I281" s="19">
        <v>525</v>
      </c>
      <c r="J281" s="19">
        <v>4043.46</v>
      </c>
      <c r="K281" s="19">
        <v>5939</v>
      </c>
    </row>
    <row r="282" spans="2:11" x14ac:dyDescent="0.2">
      <c r="C282" s="33"/>
      <c r="D282" s="19"/>
      <c r="E282" s="19"/>
      <c r="F282" s="19"/>
      <c r="G282" s="19"/>
      <c r="H282" s="19"/>
      <c r="I282" s="19"/>
      <c r="J282" s="19"/>
      <c r="K282" s="19"/>
    </row>
    <row r="283" spans="2:11" x14ac:dyDescent="0.2">
      <c r="B283" s="1" t="s">
        <v>121</v>
      </c>
      <c r="C283" s="36" t="s">
        <v>87</v>
      </c>
      <c r="D283" s="19">
        <v>34</v>
      </c>
      <c r="E283" s="19">
        <v>98</v>
      </c>
      <c r="F283" s="19">
        <v>1226.2</v>
      </c>
      <c r="G283" s="19">
        <v>2527</v>
      </c>
      <c r="H283" s="19">
        <v>144</v>
      </c>
      <c r="I283" s="19">
        <v>569</v>
      </c>
      <c r="J283" s="19">
        <v>6943.61</v>
      </c>
      <c r="K283" s="19">
        <v>9766</v>
      </c>
    </row>
    <row r="284" spans="2:11" x14ac:dyDescent="0.2">
      <c r="B284" s="1" t="s">
        <v>122</v>
      </c>
      <c r="C284" s="36" t="s">
        <v>87</v>
      </c>
      <c r="D284" s="19">
        <v>8</v>
      </c>
      <c r="E284" s="19">
        <v>15</v>
      </c>
      <c r="F284" s="19">
        <v>105.94</v>
      </c>
      <c r="G284" s="19">
        <v>212</v>
      </c>
      <c r="H284" s="19">
        <v>18</v>
      </c>
      <c r="I284" s="23" t="s">
        <v>87</v>
      </c>
      <c r="J284" s="23" t="s">
        <v>87</v>
      </c>
      <c r="K284" s="23" t="s">
        <v>87</v>
      </c>
    </row>
    <row r="285" spans="2:11" x14ac:dyDescent="0.2">
      <c r="B285" s="1" t="s">
        <v>123</v>
      </c>
      <c r="C285" s="33">
        <v>132</v>
      </c>
      <c r="D285" s="19">
        <v>8</v>
      </c>
      <c r="E285" s="19">
        <v>17</v>
      </c>
      <c r="F285" s="19">
        <v>124.44</v>
      </c>
      <c r="G285" s="19">
        <v>260</v>
      </c>
      <c r="H285" s="19">
        <v>49</v>
      </c>
      <c r="I285" s="19">
        <v>201</v>
      </c>
      <c r="J285" s="19">
        <v>1898.59</v>
      </c>
      <c r="K285" s="19">
        <v>2850</v>
      </c>
    </row>
    <row r="286" spans="2:11" x14ac:dyDescent="0.2">
      <c r="B286" s="1" t="s">
        <v>124</v>
      </c>
      <c r="C286" s="36" t="s">
        <v>87</v>
      </c>
      <c r="D286" s="19">
        <v>7</v>
      </c>
      <c r="E286" s="19">
        <v>17</v>
      </c>
      <c r="F286" s="19">
        <v>238.99</v>
      </c>
      <c r="G286" s="19">
        <v>113</v>
      </c>
      <c r="H286" s="19">
        <v>21</v>
      </c>
      <c r="I286" s="19">
        <v>58</v>
      </c>
      <c r="J286" s="19">
        <v>375.13</v>
      </c>
      <c r="K286" s="19">
        <v>408</v>
      </c>
    </row>
    <row r="287" spans="2:11" x14ac:dyDescent="0.2">
      <c r="B287" s="1" t="s">
        <v>125</v>
      </c>
      <c r="C287" s="36" t="s">
        <v>87</v>
      </c>
      <c r="D287" s="19">
        <v>1</v>
      </c>
      <c r="E287" s="37" t="s">
        <v>87</v>
      </c>
      <c r="F287" s="37" t="s">
        <v>87</v>
      </c>
      <c r="G287" s="37" t="s">
        <v>87</v>
      </c>
      <c r="H287" s="19">
        <v>10</v>
      </c>
      <c r="I287" s="19">
        <v>38</v>
      </c>
      <c r="J287" s="19">
        <v>553.15</v>
      </c>
      <c r="K287" s="19">
        <v>223</v>
      </c>
    </row>
    <row r="288" spans="2:11" x14ac:dyDescent="0.2">
      <c r="B288" s="1" t="s">
        <v>126</v>
      </c>
      <c r="C288" s="36" t="s">
        <v>87</v>
      </c>
      <c r="D288" s="19">
        <v>10</v>
      </c>
      <c r="E288" s="19">
        <v>20</v>
      </c>
      <c r="F288" s="19">
        <v>116.5</v>
      </c>
      <c r="G288" s="19">
        <v>302</v>
      </c>
      <c r="H288" s="19">
        <v>29</v>
      </c>
      <c r="I288" s="19">
        <v>76</v>
      </c>
      <c r="J288" s="19">
        <v>845.84</v>
      </c>
      <c r="K288" s="19">
        <v>1023</v>
      </c>
    </row>
    <row r="289" spans="1:11" x14ac:dyDescent="0.2">
      <c r="B289" s="1" t="s">
        <v>127</v>
      </c>
      <c r="C289" s="36" t="s">
        <v>36</v>
      </c>
      <c r="D289" s="23" t="s">
        <v>36</v>
      </c>
      <c r="E289" s="23" t="s">
        <v>36</v>
      </c>
      <c r="F289" s="23" t="s">
        <v>36</v>
      </c>
      <c r="G289" s="23" t="s">
        <v>36</v>
      </c>
      <c r="H289" s="19">
        <v>3</v>
      </c>
      <c r="I289" s="37">
        <v>7</v>
      </c>
      <c r="J289" s="37">
        <v>34</v>
      </c>
      <c r="K289" s="37">
        <v>80</v>
      </c>
    </row>
    <row r="290" spans="1:11" ht="18" thickBot="1" x14ac:dyDescent="0.25">
      <c r="B290" s="25"/>
      <c r="C290" s="34"/>
      <c r="D290" s="25"/>
      <c r="E290" s="25"/>
      <c r="F290" s="25"/>
      <c r="G290" s="25"/>
      <c r="H290" s="25"/>
      <c r="I290" s="25"/>
      <c r="J290" s="25"/>
      <c r="K290" s="25"/>
    </row>
    <row r="291" spans="1:11" x14ac:dyDescent="0.2">
      <c r="B291" s="5"/>
      <c r="C291" s="1" t="s">
        <v>64</v>
      </c>
      <c r="D291" s="5"/>
      <c r="E291" s="5"/>
      <c r="F291" s="5"/>
      <c r="G291" s="5"/>
      <c r="H291" s="5"/>
      <c r="I291" s="5"/>
      <c r="J291" s="5"/>
      <c r="K291" s="5"/>
    </row>
    <row r="292" spans="1:11" x14ac:dyDescent="0.2">
      <c r="A292" s="1"/>
      <c r="B292" s="5"/>
      <c r="C292" s="5"/>
      <c r="D292" s="5"/>
      <c r="E292" s="5"/>
      <c r="F292" s="5"/>
      <c r="G292" s="5"/>
      <c r="H292" s="5"/>
      <c r="I292" s="5"/>
      <c r="J292" s="5"/>
      <c r="K292" s="5"/>
    </row>
  </sheetData>
  <phoneticPr fontId="2"/>
  <pageMargins left="0.34" right="0.37" top="0.56999999999999995" bottom="0.59" header="0.51200000000000001" footer="0.51200000000000001"/>
  <pageSetup paperSize="12" scale="75" orientation="portrait" verticalDpi="400" r:id="rId1"/>
  <headerFooter alignWithMargins="0"/>
  <rowBreaks count="3" manualBreakCount="3">
    <brk id="73" max="10" man="1"/>
    <brk id="146" max="10" man="1"/>
    <brk id="21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114"/>
  <sheetViews>
    <sheetView showGridLines="0" zoomScale="75" zoomScaleNormal="100" workbookViewId="0">
      <selection activeCell="A4" sqref="A4"/>
    </sheetView>
  </sheetViews>
  <sheetFormatPr defaultColWidth="12.125" defaultRowHeight="17.25" x14ac:dyDescent="0.2"/>
  <cols>
    <col min="1" max="1" width="13.375" style="2" customWidth="1"/>
    <col min="2" max="4" width="4.625" style="2" customWidth="1"/>
    <col min="5" max="5" width="7.125" style="2" customWidth="1"/>
    <col min="6" max="6" width="10.875" style="2" customWidth="1"/>
    <col min="7" max="10" width="13.375" style="2" customWidth="1"/>
    <col min="11" max="11" width="12.125" style="2"/>
    <col min="12" max="12" width="13.375" style="2" customWidth="1"/>
    <col min="13" max="256" width="12.125" style="2"/>
    <col min="257" max="257" width="13.375" style="2" customWidth="1"/>
    <col min="258" max="260" width="4.625" style="2" customWidth="1"/>
    <col min="261" max="261" width="7.125" style="2" customWidth="1"/>
    <col min="262" max="262" width="10.875" style="2" customWidth="1"/>
    <col min="263" max="266" width="13.375" style="2" customWidth="1"/>
    <col min="267" max="267" width="12.125" style="2"/>
    <col min="268" max="268" width="13.375" style="2" customWidth="1"/>
    <col min="269" max="512" width="12.125" style="2"/>
    <col min="513" max="513" width="13.375" style="2" customWidth="1"/>
    <col min="514" max="516" width="4.625" style="2" customWidth="1"/>
    <col min="517" max="517" width="7.125" style="2" customWidth="1"/>
    <col min="518" max="518" width="10.875" style="2" customWidth="1"/>
    <col min="519" max="522" width="13.375" style="2" customWidth="1"/>
    <col min="523" max="523" width="12.125" style="2"/>
    <col min="524" max="524" width="13.375" style="2" customWidth="1"/>
    <col min="525" max="768" width="12.125" style="2"/>
    <col min="769" max="769" width="13.375" style="2" customWidth="1"/>
    <col min="770" max="772" width="4.625" style="2" customWidth="1"/>
    <col min="773" max="773" width="7.125" style="2" customWidth="1"/>
    <col min="774" max="774" width="10.875" style="2" customWidth="1"/>
    <col min="775" max="778" width="13.375" style="2" customWidth="1"/>
    <col min="779" max="779" width="12.125" style="2"/>
    <col min="780" max="780" width="13.375" style="2" customWidth="1"/>
    <col min="781" max="1024" width="12.125" style="2"/>
    <col min="1025" max="1025" width="13.375" style="2" customWidth="1"/>
    <col min="1026" max="1028" width="4.625" style="2" customWidth="1"/>
    <col min="1029" max="1029" width="7.125" style="2" customWidth="1"/>
    <col min="1030" max="1030" width="10.875" style="2" customWidth="1"/>
    <col min="1031" max="1034" width="13.375" style="2" customWidth="1"/>
    <col min="1035" max="1035" width="12.125" style="2"/>
    <col min="1036" max="1036" width="13.375" style="2" customWidth="1"/>
    <col min="1037" max="1280" width="12.125" style="2"/>
    <col min="1281" max="1281" width="13.375" style="2" customWidth="1"/>
    <col min="1282" max="1284" width="4.625" style="2" customWidth="1"/>
    <col min="1285" max="1285" width="7.125" style="2" customWidth="1"/>
    <col min="1286" max="1286" width="10.875" style="2" customWidth="1"/>
    <col min="1287" max="1290" width="13.375" style="2" customWidth="1"/>
    <col min="1291" max="1291" width="12.125" style="2"/>
    <col min="1292" max="1292" width="13.375" style="2" customWidth="1"/>
    <col min="1293" max="1536" width="12.125" style="2"/>
    <col min="1537" max="1537" width="13.375" style="2" customWidth="1"/>
    <col min="1538" max="1540" width="4.625" style="2" customWidth="1"/>
    <col min="1541" max="1541" width="7.125" style="2" customWidth="1"/>
    <col min="1542" max="1542" width="10.875" style="2" customWidth="1"/>
    <col min="1543" max="1546" width="13.375" style="2" customWidth="1"/>
    <col min="1547" max="1547" width="12.125" style="2"/>
    <col min="1548" max="1548" width="13.375" style="2" customWidth="1"/>
    <col min="1549" max="1792" width="12.125" style="2"/>
    <col min="1793" max="1793" width="13.375" style="2" customWidth="1"/>
    <col min="1794" max="1796" width="4.625" style="2" customWidth="1"/>
    <col min="1797" max="1797" width="7.125" style="2" customWidth="1"/>
    <col min="1798" max="1798" width="10.875" style="2" customWidth="1"/>
    <col min="1799" max="1802" width="13.375" style="2" customWidth="1"/>
    <col min="1803" max="1803" width="12.125" style="2"/>
    <col min="1804" max="1804" width="13.375" style="2" customWidth="1"/>
    <col min="1805" max="2048" width="12.125" style="2"/>
    <col min="2049" max="2049" width="13.375" style="2" customWidth="1"/>
    <col min="2050" max="2052" width="4.625" style="2" customWidth="1"/>
    <col min="2053" max="2053" width="7.125" style="2" customWidth="1"/>
    <col min="2054" max="2054" width="10.875" style="2" customWidth="1"/>
    <col min="2055" max="2058" width="13.375" style="2" customWidth="1"/>
    <col min="2059" max="2059" width="12.125" style="2"/>
    <col min="2060" max="2060" width="13.375" style="2" customWidth="1"/>
    <col min="2061" max="2304" width="12.125" style="2"/>
    <col min="2305" max="2305" width="13.375" style="2" customWidth="1"/>
    <col min="2306" max="2308" width="4.625" style="2" customWidth="1"/>
    <col min="2309" max="2309" width="7.125" style="2" customWidth="1"/>
    <col min="2310" max="2310" width="10.875" style="2" customWidth="1"/>
    <col min="2311" max="2314" width="13.375" style="2" customWidth="1"/>
    <col min="2315" max="2315" width="12.125" style="2"/>
    <col min="2316" max="2316" width="13.375" style="2" customWidth="1"/>
    <col min="2317" max="2560" width="12.125" style="2"/>
    <col min="2561" max="2561" width="13.375" style="2" customWidth="1"/>
    <col min="2562" max="2564" width="4.625" style="2" customWidth="1"/>
    <col min="2565" max="2565" width="7.125" style="2" customWidth="1"/>
    <col min="2566" max="2566" width="10.875" style="2" customWidth="1"/>
    <col min="2567" max="2570" width="13.375" style="2" customWidth="1"/>
    <col min="2571" max="2571" width="12.125" style="2"/>
    <col min="2572" max="2572" width="13.375" style="2" customWidth="1"/>
    <col min="2573" max="2816" width="12.125" style="2"/>
    <col min="2817" max="2817" width="13.375" style="2" customWidth="1"/>
    <col min="2818" max="2820" width="4.625" style="2" customWidth="1"/>
    <col min="2821" max="2821" width="7.125" style="2" customWidth="1"/>
    <col min="2822" max="2822" width="10.875" style="2" customWidth="1"/>
    <col min="2823" max="2826" width="13.375" style="2" customWidth="1"/>
    <col min="2827" max="2827" width="12.125" style="2"/>
    <col min="2828" max="2828" width="13.375" style="2" customWidth="1"/>
    <col min="2829" max="3072" width="12.125" style="2"/>
    <col min="3073" max="3073" width="13.375" style="2" customWidth="1"/>
    <col min="3074" max="3076" width="4.625" style="2" customWidth="1"/>
    <col min="3077" max="3077" width="7.125" style="2" customWidth="1"/>
    <col min="3078" max="3078" width="10.875" style="2" customWidth="1"/>
    <col min="3079" max="3082" width="13.375" style="2" customWidth="1"/>
    <col min="3083" max="3083" width="12.125" style="2"/>
    <col min="3084" max="3084" width="13.375" style="2" customWidth="1"/>
    <col min="3085" max="3328" width="12.125" style="2"/>
    <col min="3329" max="3329" width="13.375" style="2" customWidth="1"/>
    <col min="3330" max="3332" width="4.625" style="2" customWidth="1"/>
    <col min="3333" max="3333" width="7.125" style="2" customWidth="1"/>
    <col min="3334" max="3334" width="10.875" style="2" customWidth="1"/>
    <col min="3335" max="3338" width="13.375" style="2" customWidth="1"/>
    <col min="3339" max="3339" width="12.125" style="2"/>
    <col min="3340" max="3340" width="13.375" style="2" customWidth="1"/>
    <col min="3341" max="3584" width="12.125" style="2"/>
    <col min="3585" max="3585" width="13.375" style="2" customWidth="1"/>
    <col min="3586" max="3588" width="4.625" style="2" customWidth="1"/>
    <col min="3589" max="3589" width="7.125" style="2" customWidth="1"/>
    <col min="3590" max="3590" width="10.875" style="2" customWidth="1"/>
    <col min="3591" max="3594" width="13.375" style="2" customWidth="1"/>
    <col min="3595" max="3595" width="12.125" style="2"/>
    <col min="3596" max="3596" width="13.375" style="2" customWidth="1"/>
    <col min="3597" max="3840" width="12.125" style="2"/>
    <col min="3841" max="3841" width="13.375" style="2" customWidth="1"/>
    <col min="3842" max="3844" width="4.625" style="2" customWidth="1"/>
    <col min="3845" max="3845" width="7.125" style="2" customWidth="1"/>
    <col min="3846" max="3846" width="10.875" style="2" customWidth="1"/>
    <col min="3847" max="3850" width="13.375" style="2" customWidth="1"/>
    <col min="3851" max="3851" width="12.125" style="2"/>
    <col min="3852" max="3852" width="13.375" style="2" customWidth="1"/>
    <col min="3853" max="4096" width="12.125" style="2"/>
    <col min="4097" max="4097" width="13.375" style="2" customWidth="1"/>
    <col min="4098" max="4100" width="4.625" style="2" customWidth="1"/>
    <col min="4101" max="4101" width="7.125" style="2" customWidth="1"/>
    <col min="4102" max="4102" width="10.875" style="2" customWidth="1"/>
    <col min="4103" max="4106" width="13.375" style="2" customWidth="1"/>
    <col min="4107" max="4107" width="12.125" style="2"/>
    <col min="4108" max="4108" width="13.375" style="2" customWidth="1"/>
    <col min="4109" max="4352" width="12.125" style="2"/>
    <col min="4353" max="4353" width="13.375" style="2" customWidth="1"/>
    <col min="4354" max="4356" width="4.625" style="2" customWidth="1"/>
    <col min="4357" max="4357" width="7.125" style="2" customWidth="1"/>
    <col min="4358" max="4358" width="10.875" style="2" customWidth="1"/>
    <col min="4359" max="4362" width="13.375" style="2" customWidth="1"/>
    <col min="4363" max="4363" width="12.125" style="2"/>
    <col min="4364" max="4364" width="13.375" style="2" customWidth="1"/>
    <col min="4365" max="4608" width="12.125" style="2"/>
    <col min="4609" max="4609" width="13.375" style="2" customWidth="1"/>
    <col min="4610" max="4612" width="4.625" style="2" customWidth="1"/>
    <col min="4613" max="4613" width="7.125" style="2" customWidth="1"/>
    <col min="4614" max="4614" width="10.875" style="2" customWidth="1"/>
    <col min="4615" max="4618" width="13.375" style="2" customWidth="1"/>
    <col min="4619" max="4619" width="12.125" style="2"/>
    <col min="4620" max="4620" width="13.375" style="2" customWidth="1"/>
    <col min="4621" max="4864" width="12.125" style="2"/>
    <col min="4865" max="4865" width="13.375" style="2" customWidth="1"/>
    <col min="4866" max="4868" width="4.625" style="2" customWidth="1"/>
    <col min="4869" max="4869" width="7.125" style="2" customWidth="1"/>
    <col min="4870" max="4870" width="10.875" style="2" customWidth="1"/>
    <col min="4871" max="4874" width="13.375" style="2" customWidth="1"/>
    <col min="4875" max="4875" width="12.125" style="2"/>
    <col min="4876" max="4876" width="13.375" style="2" customWidth="1"/>
    <col min="4877" max="5120" width="12.125" style="2"/>
    <col min="5121" max="5121" width="13.375" style="2" customWidth="1"/>
    <col min="5122" max="5124" width="4.625" style="2" customWidth="1"/>
    <col min="5125" max="5125" width="7.125" style="2" customWidth="1"/>
    <col min="5126" max="5126" width="10.875" style="2" customWidth="1"/>
    <col min="5127" max="5130" width="13.375" style="2" customWidth="1"/>
    <col min="5131" max="5131" width="12.125" style="2"/>
    <col min="5132" max="5132" width="13.375" style="2" customWidth="1"/>
    <col min="5133" max="5376" width="12.125" style="2"/>
    <col min="5377" max="5377" width="13.375" style="2" customWidth="1"/>
    <col min="5378" max="5380" width="4.625" style="2" customWidth="1"/>
    <col min="5381" max="5381" width="7.125" style="2" customWidth="1"/>
    <col min="5382" max="5382" width="10.875" style="2" customWidth="1"/>
    <col min="5383" max="5386" width="13.375" style="2" customWidth="1"/>
    <col min="5387" max="5387" width="12.125" style="2"/>
    <col min="5388" max="5388" width="13.375" style="2" customWidth="1"/>
    <col min="5389" max="5632" width="12.125" style="2"/>
    <col min="5633" max="5633" width="13.375" style="2" customWidth="1"/>
    <col min="5634" max="5636" width="4.625" style="2" customWidth="1"/>
    <col min="5637" max="5637" width="7.125" style="2" customWidth="1"/>
    <col min="5638" max="5638" width="10.875" style="2" customWidth="1"/>
    <col min="5639" max="5642" width="13.375" style="2" customWidth="1"/>
    <col min="5643" max="5643" width="12.125" style="2"/>
    <col min="5644" max="5644" width="13.375" style="2" customWidth="1"/>
    <col min="5645" max="5888" width="12.125" style="2"/>
    <col min="5889" max="5889" width="13.375" style="2" customWidth="1"/>
    <col min="5890" max="5892" width="4.625" style="2" customWidth="1"/>
    <col min="5893" max="5893" width="7.125" style="2" customWidth="1"/>
    <col min="5894" max="5894" width="10.875" style="2" customWidth="1"/>
    <col min="5895" max="5898" width="13.375" style="2" customWidth="1"/>
    <col min="5899" max="5899" width="12.125" style="2"/>
    <col min="5900" max="5900" width="13.375" style="2" customWidth="1"/>
    <col min="5901" max="6144" width="12.125" style="2"/>
    <col min="6145" max="6145" width="13.375" style="2" customWidth="1"/>
    <col min="6146" max="6148" width="4.625" style="2" customWidth="1"/>
    <col min="6149" max="6149" width="7.125" style="2" customWidth="1"/>
    <col min="6150" max="6150" width="10.875" style="2" customWidth="1"/>
    <col min="6151" max="6154" width="13.375" style="2" customWidth="1"/>
    <col min="6155" max="6155" width="12.125" style="2"/>
    <col min="6156" max="6156" width="13.375" style="2" customWidth="1"/>
    <col min="6157" max="6400" width="12.125" style="2"/>
    <col min="6401" max="6401" width="13.375" style="2" customWidth="1"/>
    <col min="6402" max="6404" width="4.625" style="2" customWidth="1"/>
    <col min="6405" max="6405" width="7.125" style="2" customWidth="1"/>
    <col min="6406" max="6406" width="10.875" style="2" customWidth="1"/>
    <col min="6407" max="6410" width="13.375" style="2" customWidth="1"/>
    <col min="6411" max="6411" width="12.125" style="2"/>
    <col min="6412" max="6412" width="13.375" style="2" customWidth="1"/>
    <col min="6413" max="6656" width="12.125" style="2"/>
    <col min="6657" max="6657" width="13.375" style="2" customWidth="1"/>
    <col min="6658" max="6660" width="4.625" style="2" customWidth="1"/>
    <col min="6661" max="6661" width="7.125" style="2" customWidth="1"/>
    <col min="6662" max="6662" width="10.875" style="2" customWidth="1"/>
    <col min="6663" max="6666" width="13.375" style="2" customWidth="1"/>
    <col min="6667" max="6667" width="12.125" style="2"/>
    <col min="6668" max="6668" width="13.375" style="2" customWidth="1"/>
    <col min="6669" max="6912" width="12.125" style="2"/>
    <col min="6913" max="6913" width="13.375" style="2" customWidth="1"/>
    <col min="6914" max="6916" width="4.625" style="2" customWidth="1"/>
    <col min="6917" max="6917" width="7.125" style="2" customWidth="1"/>
    <col min="6918" max="6918" width="10.875" style="2" customWidth="1"/>
    <col min="6919" max="6922" width="13.375" style="2" customWidth="1"/>
    <col min="6923" max="6923" width="12.125" style="2"/>
    <col min="6924" max="6924" width="13.375" style="2" customWidth="1"/>
    <col min="6925" max="7168" width="12.125" style="2"/>
    <col min="7169" max="7169" width="13.375" style="2" customWidth="1"/>
    <col min="7170" max="7172" width="4.625" style="2" customWidth="1"/>
    <col min="7173" max="7173" width="7.125" style="2" customWidth="1"/>
    <col min="7174" max="7174" width="10.875" style="2" customWidth="1"/>
    <col min="7175" max="7178" width="13.375" style="2" customWidth="1"/>
    <col min="7179" max="7179" width="12.125" style="2"/>
    <col min="7180" max="7180" width="13.375" style="2" customWidth="1"/>
    <col min="7181" max="7424" width="12.125" style="2"/>
    <col min="7425" max="7425" width="13.375" style="2" customWidth="1"/>
    <col min="7426" max="7428" width="4.625" style="2" customWidth="1"/>
    <col min="7429" max="7429" width="7.125" style="2" customWidth="1"/>
    <col min="7430" max="7430" width="10.875" style="2" customWidth="1"/>
    <col min="7431" max="7434" width="13.375" style="2" customWidth="1"/>
    <col min="7435" max="7435" width="12.125" style="2"/>
    <col min="7436" max="7436" width="13.375" style="2" customWidth="1"/>
    <col min="7437" max="7680" width="12.125" style="2"/>
    <col min="7681" max="7681" width="13.375" style="2" customWidth="1"/>
    <col min="7682" max="7684" width="4.625" style="2" customWidth="1"/>
    <col min="7685" max="7685" width="7.125" style="2" customWidth="1"/>
    <col min="7686" max="7686" width="10.875" style="2" customWidth="1"/>
    <col min="7687" max="7690" width="13.375" style="2" customWidth="1"/>
    <col min="7691" max="7691" width="12.125" style="2"/>
    <col min="7692" max="7692" width="13.375" style="2" customWidth="1"/>
    <col min="7693" max="7936" width="12.125" style="2"/>
    <col min="7937" max="7937" width="13.375" style="2" customWidth="1"/>
    <col min="7938" max="7940" width="4.625" style="2" customWidth="1"/>
    <col min="7941" max="7941" width="7.125" style="2" customWidth="1"/>
    <col min="7942" max="7942" width="10.875" style="2" customWidth="1"/>
    <col min="7943" max="7946" width="13.375" style="2" customWidth="1"/>
    <col min="7947" max="7947" width="12.125" style="2"/>
    <col min="7948" max="7948" width="13.375" style="2" customWidth="1"/>
    <col min="7949" max="8192" width="12.125" style="2"/>
    <col min="8193" max="8193" width="13.375" style="2" customWidth="1"/>
    <col min="8194" max="8196" width="4.625" style="2" customWidth="1"/>
    <col min="8197" max="8197" width="7.125" style="2" customWidth="1"/>
    <col min="8198" max="8198" width="10.875" style="2" customWidth="1"/>
    <col min="8199" max="8202" width="13.375" style="2" customWidth="1"/>
    <col min="8203" max="8203" width="12.125" style="2"/>
    <col min="8204" max="8204" width="13.375" style="2" customWidth="1"/>
    <col min="8205" max="8448" width="12.125" style="2"/>
    <col min="8449" max="8449" width="13.375" style="2" customWidth="1"/>
    <col min="8450" max="8452" width="4.625" style="2" customWidth="1"/>
    <col min="8453" max="8453" width="7.125" style="2" customWidth="1"/>
    <col min="8454" max="8454" width="10.875" style="2" customWidth="1"/>
    <col min="8455" max="8458" width="13.375" style="2" customWidth="1"/>
    <col min="8459" max="8459" width="12.125" style="2"/>
    <col min="8460" max="8460" width="13.375" style="2" customWidth="1"/>
    <col min="8461" max="8704" width="12.125" style="2"/>
    <col min="8705" max="8705" width="13.375" style="2" customWidth="1"/>
    <col min="8706" max="8708" width="4.625" style="2" customWidth="1"/>
    <col min="8709" max="8709" width="7.125" style="2" customWidth="1"/>
    <col min="8710" max="8710" width="10.875" style="2" customWidth="1"/>
    <col min="8711" max="8714" width="13.375" style="2" customWidth="1"/>
    <col min="8715" max="8715" width="12.125" style="2"/>
    <col min="8716" max="8716" width="13.375" style="2" customWidth="1"/>
    <col min="8717" max="8960" width="12.125" style="2"/>
    <col min="8961" max="8961" width="13.375" style="2" customWidth="1"/>
    <col min="8962" max="8964" width="4.625" style="2" customWidth="1"/>
    <col min="8965" max="8965" width="7.125" style="2" customWidth="1"/>
    <col min="8966" max="8966" width="10.875" style="2" customWidth="1"/>
    <col min="8967" max="8970" width="13.375" style="2" customWidth="1"/>
    <col min="8971" max="8971" width="12.125" style="2"/>
    <col min="8972" max="8972" width="13.375" style="2" customWidth="1"/>
    <col min="8973" max="9216" width="12.125" style="2"/>
    <col min="9217" max="9217" width="13.375" style="2" customWidth="1"/>
    <col min="9218" max="9220" width="4.625" style="2" customWidth="1"/>
    <col min="9221" max="9221" width="7.125" style="2" customWidth="1"/>
    <col min="9222" max="9222" width="10.875" style="2" customWidth="1"/>
    <col min="9223" max="9226" width="13.375" style="2" customWidth="1"/>
    <col min="9227" max="9227" width="12.125" style="2"/>
    <col min="9228" max="9228" width="13.375" style="2" customWidth="1"/>
    <col min="9229" max="9472" width="12.125" style="2"/>
    <col min="9473" max="9473" width="13.375" style="2" customWidth="1"/>
    <col min="9474" max="9476" width="4.625" style="2" customWidth="1"/>
    <col min="9477" max="9477" width="7.125" style="2" customWidth="1"/>
    <col min="9478" max="9478" width="10.875" style="2" customWidth="1"/>
    <col min="9479" max="9482" width="13.375" style="2" customWidth="1"/>
    <col min="9483" max="9483" width="12.125" style="2"/>
    <col min="9484" max="9484" width="13.375" style="2" customWidth="1"/>
    <col min="9485" max="9728" width="12.125" style="2"/>
    <col min="9729" max="9729" width="13.375" style="2" customWidth="1"/>
    <col min="9730" max="9732" width="4.625" style="2" customWidth="1"/>
    <col min="9733" max="9733" width="7.125" style="2" customWidth="1"/>
    <col min="9734" max="9734" width="10.875" style="2" customWidth="1"/>
    <col min="9735" max="9738" width="13.375" style="2" customWidth="1"/>
    <col min="9739" max="9739" width="12.125" style="2"/>
    <col min="9740" max="9740" width="13.375" style="2" customWidth="1"/>
    <col min="9741" max="9984" width="12.125" style="2"/>
    <col min="9985" max="9985" width="13.375" style="2" customWidth="1"/>
    <col min="9986" max="9988" width="4.625" style="2" customWidth="1"/>
    <col min="9989" max="9989" width="7.125" style="2" customWidth="1"/>
    <col min="9990" max="9990" width="10.875" style="2" customWidth="1"/>
    <col min="9991" max="9994" width="13.375" style="2" customWidth="1"/>
    <col min="9995" max="9995" width="12.125" style="2"/>
    <col min="9996" max="9996" width="13.375" style="2" customWidth="1"/>
    <col min="9997" max="10240" width="12.125" style="2"/>
    <col min="10241" max="10241" width="13.375" style="2" customWidth="1"/>
    <col min="10242" max="10244" width="4.625" style="2" customWidth="1"/>
    <col min="10245" max="10245" width="7.125" style="2" customWidth="1"/>
    <col min="10246" max="10246" width="10.875" style="2" customWidth="1"/>
    <col min="10247" max="10250" width="13.375" style="2" customWidth="1"/>
    <col min="10251" max="10251" width="12.125" style="2"/>
    <col min="10252" max="10252" width="13.375" style="2" customWidth="1"/>
    <col min="10253" max="10496" width="12.125" style="2"/>
    <col min="10497" max="10497" width="13.375" style="2" customWidth="1"/>
    <col min="10498" max="10500" width="4.625" style="2" customWidth="1"/>
    <col min="10501" max="10501" width="7.125" style="2" customWidth="1"/>
    <col min="10502" max="10502" width="10.875" style="2" customWidth="1"/>
    <col min="10503" max="10506" width="13.375" style="2" customWidth="1"/>
    <col min="10507" max="10507" width="12.125" style="2"/>
    <col min="10508" max="10508" width="13.375" style="2" customWidth="1"/>
    <col min="10509" max="10752" width="12.125" style="2"/>
    <col min="10753" max="10753" width="13.375" style="2" customWidth="1"/>
    <col min="10754" max="10756" width="4.625" style="2" customWidth="1"/>
    <col min="10757" max="10757" width="7.125" style="2" customWidth="1"/>
    <col min="10758" max="10758" width="10.875" style="2" customWidth="1"/>
    <col min="10759" max="10762" width="13.375" style="2" customWidth="1"/>
    <col min="10763" max="10763" width="12.125" style="2"/>
    <col min="10764" max="10764" width="13.375" style="2" customWidth="1"/>
    <col min="10765" max="11008" width="12.125" style="2"/>
    <col min="11009" max="11009" width="13.375" style="2" customWidth="1"/>
    <col min="11010" max="11012" width="4.625" style="2" customWidth="1"/>
    <col min="11013" max="11013" width="7.125" style="2" customWidth="1"/>
    <col min="11014" max="11014" width="10.875" style="2" customWidth="1"/>
    <col min="11015" max="11018" width="13.375" style="2" customWidth="1"/>
    <col min="11019" max="11019" width="12.125" style="2"/>
    <col min="11020" max="11020" width="13.375" style="2" customWidth="1"/>
    <col min="11021" max="11264" width="12.125" style="2"/>
    <col min="11265" max="11265" width="13.375" style="2" customWidth="1"/>
    <col min="11266" max="11268" width="4.625" style="2" customWidth="1"/>
    <col min="11269" max="11269" width="7.125" style="2" customWidth="1"/>
    <col min="11270" max="11270" width="10.875" style="2" customWidth="1"/>
    <col min="11271" max="11274" width="13.375" style="2" customWidth="1"/>
    <col min="11275" max="11275" width="12.125" style="2"/>
    <col min="11276" max="11276" width="13.375" style="2" customWidth="1"/>
    <col min="11277" max="11520" width="12.125" style="2"/>
    <col min="11521" max="11521" width="13.375" style="2" customWidth="1"/>
    <col min="11522" max="11524" width="4.625" style="2" customWidth="1"/>
    <col min="11525" max="11525" width="7.125" style="2" customWidth="1"/>
    <col min="11526" max="11526" width="10.875" style="2" customWidth="1"/>
    <col min="11527" max="11530" width="13.375" style="2" customWidth="1"/>
    <col min="11531" max="11531" width="12.125" style="2"/>
    <col min="11532" max="11532" width="13.375" style="2" customWidth="1"/>
    <col min="11533" max="11776" width="12.125" style="2"/>
    <col min="11777" max="11777" width="13.375" style="2" customWidth="1"/>
    <col min="11778" max="11780" width="4.625" style="2" customWidth="1"/>
    <col min="11781" max="11781" width="7.125" style="2" customWidth="1"/>
    <col min="11782" max="11782" width="10.875" style="2" customWidth="1"/>
    <col min="11783" max="11786" width="13.375" style="2" customWidth="1"/>
    <col min="11787" max="11787" width="12.125" style="2"/>
    <col min="11788" max="11788" width="13.375" style="2" customWidth="1"/>
    <col min="11789" max="12032" width="12.125" style="2"/>
    <col min="12033" max="12033" width="13.375" style="2" customWidth="1"/>
    <col min="12034" max="12036" width="4.625" style="2" customWidth="1"/>
    <col min="12037" max="12037" width="7.125" style="2" customWidth="1"/>
    <col min="12038" max="12038" width="10.875" style="2" customWidth="1"/>
    <col min="12039" max="12042" width="13.375" style="2" customWidth="1"/>
    <col min="12043" max="12043" width="12.125" style="2"/>
    <col min="12044" max="12044" width="13.375" style="2" customWidth="1"/>
    <col min="12045" max="12288" width="12.125" style="2"/>
    <col min="12289" max="12289" width="13.375" style="2" customWidth="1"/>
    <col min="12290" max="12292" width="4.625" style="2" customWidth="1"/>
    <col min="12293" max="12293" width="7.125" style="2" customWidth="1"/>
    <col min="12294" max="12294" width="10.875" style="2" customWidth="1"/>
    <col min="12295" max="12298" width="13.375" style="2" customWidth="1"/>
    <col min="12299" max="12299" width="12.125" style="2"/>
    <col min="12300" max="12300" width="13.375" style="2" customWidth="1"/>
    <col min="12301" max="12544" width="12.125" style="2"/>
    <col min="12545" max="12545" width="13.375" style="2" customWidth="1"/>
    <col min="12546" max="12548" width="4.625" style="2" customWidth="1"/>
    <col min="12549" max="12549" width="7.125" style="2" customWidth="1"/>
    <col min="12550" max="12550" width="10.875" style="2" customWidth="1"/>
    <col min="12551" max="12554" width="13.375" style="2" customWidth="1"/>
    <col min="12555" max="12555" width="12.125" style="2"/>
    <col min="12556" max="12556" width="13.375" style="2" customWidth="1"/>
    <col min="12557" max="12800" width="12.125" style="2"/>
    <col min="12801" max="12801" width="13.375" style="2" customWidth="1"/>
    <col min="12802" max="12804" width="4.625" style="2" customWidth="1"/>
    <col min="12805" max="12805" width="7.125" style="2" customWidth="1"/>
    <col min="12806" max="12806" width="10.875" style="2" customWidth="1"/>
    <col min="12807" max="12810" width="13.375" style="2" customWidth="1"/>
    <col min="12811" max="12811" width="12.125" style="2"/>
    <col min="12812" max="12812" width="13.375" style="2" customWidth="1"/>
    <col min="12813" max="13056" width="12.125" style="2"/>
    <col min="13057" max="13057" width="13.375" style="2" customWidth="1"/>
    <col min="13058" max="13060" width="4.625" style="2" customWidth="1"/>
    <col min="13061" max="13061" width="7.125" style="2" customWidth="1"/>
    <col min="13062" max="13062" width="10.875" style="2" customWidth="1"/>
    <col min="13063" max="13066" width="13.375" style="2" customWidth="1"/>
    <col min="13067" max="13067" width="12.125" style="2"/>
    <col min="13068" max="13068" width="13.375" style="2" customWidth="1"/>
    <col min="13069" max="13312" width="12.125" style="2"/>
    <col min="13313" max="13313" width="13.375" style="2" customWidth="1"/>
    <col min="13314" max="13316" width="4.625" style="2" customWidth="1"/>
    <col min="13317" max="13317" width="7.125" style="2" customWidth="1"/>
    <col min="13318" max="13318" width="10.875" style="2" customWidth="1"/>
    <col min="13319" max="13322" width="13.375" style="2" customWidth="1"/>
    <col min="13323" max="13323" width="12.125" style="2"/>
    <col min="13324" max="13324" width="13.375" style="2" customWidth="1"/>
    <col min="13325" max="13568" width="12.125" style="2"/>
    <col min="13569" max="13569" width="13.375" style="2" customWidth="1"/>
    <col min="13570" max="13572" width="4.625" style="2" customWidth="1"/>
    <col min="13573" max="13573" width="7.125" style="2" customWidth="1"/>
    <col min="13574" max="13574" width="10.875" style="2" customWidth="1"/>
    <col min="13575" max="13578" width="13.375" style="2" customWidth="1"/>
    <col min="13579" max="13579" width="12.125" style="2"/>
    <col min="13580" max="13580" width="13.375" style="2" customWidth="1"/>
    <col min="13581" max="13824" width="12.125" style="2"/>
    <col min="13825" max="13825" width="13.375" style="2" customWidth="1"/>
    <col min="13826" max="13828" width="4.625" style="2" customWidth="1"/>
    <col min="13829" max="13829" width="7.125" style="2" customWidth="1"/>
    <col min="13830" max="13830" width="10.875" style="2" customWidth="1"/>
    <col min="13831" max="13834" width="13.375" style="2" customWidth="1"/>
    <col min="13835" max="13835" width="12.125" style="2"/>
    <col min="13836" max="13836" width="13.375" style="2" customWidth="1"/>
    <col min="13837" max="14080" width="12.125" style="2"/>
    <col min="14081" max="14081" width="13.375" style="2" customWidth="1"/>
    <col min="14082" max="14084" width="4.625" style="2" customWidth="1"/>
    <col min="14085" max="14085" width="7.125" style="2" customWidth="1"/>
    <col min="14086" max="14086" width="10.875" style="2" customWidth="1"/>
    <col min="14087" max="14090" width="13.375" style="2" customWidth="1"/>
    <col min="14091" max="14091" width="12.125" style="2"/>
    <col min="14092" max="14092" width="13.375" style="2" customWidth="1"/>
    <col min="14093" max="14336" width="12.125" style="2"/>
    <col min="14337" max="14337" width="13.375" style="2" customWidth="1"/>
    <col min="14338" max="14340" width="4.625" style="2" customWidth="1"/>
    <col min="14341" max="14341" width="7.125" style="2" customWidth="1"/>
    <col min="14342" max="14342" width="10.875" style="2" customWidth="1"/>
    <col min="14343" max="14346" width="13.375" style="2" customWidth="1"/>
    <col min="14347" max="14347" width="12.125" style="2"/>
    <col min="14348" max="14348" width="13.375" style="2" customWidth="1"/>
    <col min="14349" max="14592" width="12.125" style="2"/>
    <col min="14593" max="14593" width="13.375" style="2" customWidth="1"/>
    <col min="14594" max="14596" width="4.625" style="2" customWidth="1"/>
    <col min="14597" max="14597" width="7.125" style="2" customWidth="1"/>
    <col min="14598" max="14598" width="10.875" style="2" customWidth="1"/>
    <col min="14599" max="14602" width="13.375" style="2" customWidth="1"/>
    <col min="14603" max="14603" width="12.125" style="2"/>
    <col min="14604" max="14604" width="13.375" style="2" customWidth="1"/>
    <col min="14605" max="14848" width="12.125" style="2"/>
    <col min="14849" max="14849" width="13.375" style="2" customWidth="1"/>
    <col min="14850" max="14852" width="4.625" style="2" customWidth="1"/>
    <col min="14853" max="14853" width="7.125" style="2" customWidth="1"/>
    <col min="14854" max="14854" width="10.875" style="2" customWidth="1"/>
    <col min="14855" max="14858" width="13.375" style="2" customWidth="1"/>
    <col min="14859" max="14859" width="12.125" style="2"/>
    <col min="14860" max="14860" width="13.375" style="2" customWidth="1"/>
    <col min="14861" max="15104" width="12.125" style="2"/>
    <col min="15105" max="15105" width="13.375" style="2" customWidth="1"/>
    <col min="15106" max="15108" width="4.625" style="2" customWidth="1"/>
    <col min="15109" max="15109" width="7.125" style="2" customWidth="1"/>
    <col min="15110" max="15110" width="10.875" style="2" customWidth="1"/>
    <col min="15111" max="15114" width="13.375" style="2" customWidth="1"/>
    <col min="15115" max="15115" width="12.125" style="2"/>
    <col min="15116" max="15116" width="13.375" style="2" customWidth="1"/>
    <col min="15117" max="15360" width="12.125" style="2"/>
    <col min="15361" max="15361" width="13.375" style="2" customWidth="1"/>
    <col min="15362" max="15364" width="4.625" style="2" customWidth="1"/>
    <col min="15365" max="15365" width="7.125" style="2" customWidth="1"/>
    <col min="15366" max="15366" width="10.875" style="2" customWidth="1"/>
    <col min="15367" max="15370" width="13.375" style="2" customWidth="1"/>
    <col min="15371" max="15371" width="12.125" style="2"/>
    <col min="15372" max="15372" width="13.375" style="2" customWidth="1"/>
    <col min="15373" max="15616" width="12.125" style="2"/>
    <col min="15617" max="15617" width="13.375" style="2" customWidth="1"/>
    <col min="15618" max="15620" width="4.625" style="2" customWidth="1"/>
    <col min="15621" max="15621" width="7.125" style="2" customWidth="1"/>
    <col min="15622" max="15622" width="10.875" style="2" customWidth="1"/>
    <col min="15623" max="15626" width="13.375" style="2" customWidth="1"/>
    <col min="15627" max="15627" width="12.125" style="2"/>
    <col min="15628" max="15628" width="13.375" style="2" customWidth="1"/>
    <col min="15629" max="15872" width="12.125" style="2"/>
    <col min="15873" max="15873" width="13.375" style="2" customWidth="1"/>
    <col min="15874" max="15876" width="4.625" style="2" customWidth="1"/>
    <col min="15877" max="15877" width="7.125" style="2" customWidth="1"/>
    <col min="15878" max="15878" width="10.875" style="2" customWidth="1"/>
    <col min="15879" max="15882" width="13.375" style="2" customWidth="1"/>
    <col min="15883" max="15883" width="12.125" style="2"/>
    <col min="15884" max="15884" width="13.375" style="2" customWidth="1"/>
    <col min="15885" max="16128" width="12.125" style="2"/>
    <col min="16129" max="16129" width="13.375" style="2" customWidth="1"/>
    <col min="16130" max="16132" width="4.625" style="2" customWidth="1"/>
    <col min="16133" max="16133" width="7.125" style="2" customWidth="1"/>
    <col min="16134" max="16134" width="10.875" style="2" customWidth="1"/>
    <col min="16135" max="16138" width="13.375" style="2" customWidth="1"/>
    <col min="16139" max="16139" width="12.125" style="2"/>
    <col min="16140" max="16140" width="13.375" style="2" customWidth="1"/>
    <col min="16141" max="16384" width="12.125" style="2"/>
  </cols>
  <sheetData>
    <row r="1" spans="1:14" x14ac:dyDescent="0.2">
      <c r="A1" s="1"/>
    </row>
    <row r="6" spans="1:14" x14ac:dyDescent="0.2">
      <c r="H6" s="3" t="s">
        <v>143</v>
      </c>
    </row>
    <row r="7" spans="1:14" x14ac:dyDescent="0.2">
      <c r="E7" s="1" t="s">
        <v>144</v>
      </c>
    </row>
    <row r="8" spans="1:14" ht="18" thickBot="1" x14ac:dyDescent="0.25">
      <c r="B8" s="4"/>
      <c r="C8" s="4"/>
      <c r="D8" s="4"/>
      <c r="E8" s="28" t="s">
        <v>145</v>
      </c>
      <c r="F8" s="4"/>
      <c r="G8" s="4"/>
      <c r="H8" s="4"/>
      <c r="I8" s="4"/>
      <c r="J8" s="4"/>
      <c r="K8" s="4"/>
      <c r="L8" s="4"/>
      <c r="M8" s="4"/>
      <c r="N8" s="4"/>
    </row>
    <row r="9" spans="1:14" x14ac:dyDescent="0.2">
      <c r="F9" s="6"/>
      <c r="G9" s="11" t="s">
        <v>146</v>
      </c>
      <c r="H9" s="6"/>
      <c r="I9" s="6"/>
      <c r="J9" s="6"/>
      <c r="K9" s="13"/>
      <c r="L9" s="13"/>
      <c r="M9" s="13"/>
      <c r="N9" s="6"/>
    </row>
    <row r="10" spans="1:14" x14ac:dyDescent="0.2">
      <c r="B10" s="13"/>
      <c r="C10" s="13"/>
      <c r="D10" s="13"/>
      <c r="E10" s="13"/>
      <c r="F10" s="14" t="s">
        <v>147</v>
      </c>
      <c r="G10" s="14" t="s">
        <v>9</v>
      </c>
      <c r="H10" s="14" t="s">
        <v>148</v>
      </c>
      <c r="I10" s="14" t="s">
        <v>149</v>
      </c>
      <c r="J10" s="14" t="s">
        <v>150</v>
      </c>
      <c r="K10" s="14" t="s">
        <v>151</v>
      </c>
      <c r="L10" s="14" t="s">
        <v>152</v>
      </c>
      <c r="M10" s="14" t="s">
        <v>153</v>
      </c>
      <c r="N10" s="14" t="s">
        <v>154</v>
      </c>
    </row>
    <row r="11" spans="1:14" x14ac:dyDescent="0.2">
      <c r="F11" s="16" t="s">
        <v>155</v>
      </c>
      <c r="G11" s="17" t="s">
        <v>20</v>
      </c>
      <c r="H11" s="17" t="s">
        <v>156</v>
      </c>
      <c r="I11" s="17" t="s">
        <v>157</v>
      </c>
      <c r="J11" s="17" t="s">
        <v>75</v>
      </c>
      <c r="K11" s="17" t="s">
        <v>75</v>
      </c>
      <c r="L11" s="17" t="s">
        <v>75</v>
      </c>
      <c r="M11" s="17" t="s">
        <v>75</v>
      </c>
      <c r="N11" s="17" t="s">
        <v>75</v>
      </c>
    </row>
    <row r="12" spans="1:14" x14ac:dyDescent="0.2">
      <c r="F12" s="16"/>
      <c r="G12" s="17"/>
      <c r="H12" s="17"/>
      <c r="I12" s="3" t="s">
        <v>158</v>
      </c>
      <c r="J12" s="17"/>
      <c r="K12" s="17"/>
      <c r="L12" s="17"/>
      <c r="M12" s="17"/>
      <c r="N12" s="17"/>
    </row>
    <row r="13" spans="1:14" x14ac:dyDescent="0.2">
      <c r="B13" s="1" t="s">
        <v>159</v>
      </c>
      <c r="F13" s="33">
        <v>27</v>
      </c>
      <c r="G13" s="19">
        <v>3549</v>
      </c>
      <c r="H13" s="19">
        <v>152</v>
      </c>
      <c r="I13" s="40">
        <v>332.2</v>
      </c>
      <c r="J13" s="19">
        <v>145512</v>
      </c>
      <c r="K13" s="19">
        <v>56010</v>
      </c>
      <c r="L13" s="19">
        <v>52054</v>
      </c>
      <c r="M13" s="19">
        <v>37448</v>
      </c>
      <c r="N13" s="19">
        <v>8842</v>
      </c>
    </row>
    <row r="14" spans="1:14" x14ac:dyDescent="0.2">
      <c r="B14" s="1" t="s">
        <v>160</v>
      </c>
      <c r="F14" s="33">
        <v>26</v>
      </c>
      <c r="G14" s="19">
        <v>3597</v>
      </c>
      <c r="H14" s="19">
        <v>154</v>
      </c>
      <c r="I14" s="40">
        <v>333.1</v>
      </c>
      <c r="J14" s="19">
        <v>152572</v>
      </c>
      <c r="K14" s="19">
        <v>56317</v>
      </c>
      <c r="L14" s="19">
        <v>55804</v>
      </c>
      <c r="M14" s="19">
        <v>40451</v>
      </c>
      <c r="N14" s="19">
        <v>9701</v>
      </c>
    </row>
    <row r="15" spans="1:14" x14ac:dyDescent="0.2">
      <c r="B15" s="1" t="s">
        <v>161</v>
      </c>
      <c r="F15" s="33">
        <v>28</v>
      </c>
      <c r="G15" s="19">
        <v>3891</v>
      </c>
      <c r="H15" s="19">
        <v>160</v>
      </c>
      <c r="I15" s="40">
        <v>334.2</v>
      </c>
      <c r="J15" s="19">
        <v>148953</v>
      </c>
      <c r="K15" s="19">
        <v>53642</v>
      </c>
      <c r="L15" s="19">
        <v>55620.6</v>
      </c>
      <c r="M15" s="19">
        <v>39690.400000000001</v>
      </c>
      <c r="N15" s="19">
        <v>10044</v>
      </c>
    </row>
    <row r="16" spans="1:14" x14ac:dyDescent="0.2">
      <c r="B16" s="1" t="s">
        <v>162</v>
      </c>
      <c r="F16" s="33">
        <v>29</v>
      </c>
      <c r="G16" s="19">
        <v>3923</v>
      </c>
      <c r="H16" s="19">
        <v>172</v>
      </c>
      <c r="I16" s="40">
        <v>339.6</v>
      </c>
      <c r="J16" s="19">
        <v>151828</v>
      </c>
      <c r="K16" s="19">
        <v>51458</v>
      </c>
      <c r="L16" s="19">
        <v>58883</v>
      </c>
      <c r="M16" s="19">
        <v>41486</v>
      </c>
      <c r="N16" s="19">
        <v>10564</v>
      </c>
    </row>
    <row r="17" spans="1:14" x14ac:dyDescent="0.2">
      <c r="B17" s="1"/>
      <c r="F17" s="33"/>
      <c r="G17" s="19"/>
      <c r="H17" s="19"/>
      <c r="I17" s="40"/>
      <c r="J17" s="19"/>
      <c r="K17" s="19"/>
      <c r="L17" s="19"/>
      <c r="M17" s="19"/>
      <c r="N17" s="19"/>
    </row>
    <row r="18" spans="1:14" x14ac:dyDescent="0.2">
      <c r="B18" s="1" t="s">
        <v>163</v>
      </c>
      <c r="F18" s="33">
        <v>29</v>
      </c>
      <c r="G18" s="19">
        <v>3778</v>
      </c>
      <c r="H18" s="19">
        <v>171</v>
      </c>
      <c r="I18" s="40">
        <v>340.7</v>
      </c>
      <c r="J18" s="19">
        <v>154196</v>
      </c>
      <c r="K18" s="19">
        <v>52209</v>
      </c>
      <c r="L18" s="19">
        <v>60413</v>
      </c>
      <c r="M18" s="19">
        <v>41574</v>
      </c>
      <c r="N18" s="19">
        <v>11403</v>
      </c>
    </row>
    <row r="19" spans="1:14" x14ac:dyDescent="0.2">
      <c r="B19" s="1" t="s">
        <v>164</v>
      </c>
      <c r="F19" s="33">
        <v>30</v>
      </c>
      <c r="G19" s="19">
        <v>3849</v>
      </c>
      <c r="H19" s="19">
        <v>212</v>
      </c>
      <c r="I19" s="40">
        <v>344.1</v>
      </c>
      <c r="J19" s="19">
        <v>156667.9</v>
      </c>
      <c r="K19" s="19">
        <v>51784.800000000003</v>
      </c>
      <c r="L19" s="19">
        <v>62242.7</v>
      </c>
      <c r="M19" s="19">
        <v>42640</v>
      </c>
      <c r="N19" s="19">
        <v>12399</v>
      </c>
    </row>
    <row r="20" spans="1:14" x14ac:dyDescent="0.2">
      <c r="B20" s="1" t="s">
        <v>165</v>
      </c>
      <c r="F20" s="33">
        <v>30</v>
      </c>
      <c r="G20" s="19">
        <v>3687</v>
      </c>
      <c r="H20" s="19">
        <v>178</v>
      </c>
      <c r="I20" s="40">
        <v>344.5</v>
      </c>
      <c r="J20" s="19">
        <v>155258</v>
      </c>
      <c r="K20" s="19">
        <v>49965</v>
      </c>
      <c r="L20" s="19">
        <v>63473</v>
      </c>
      <c r="M20" s="19">
        <v>41820</v>
      </c>
      <c r="N20" s="19">
        <v>12970</v>
      </c>
    </row>
    <row r="21" spans="1:14" x14ac:dyDescent="0.2">
      <c r="B21" s="1" t="s">
        <v>166</v>
      </c>
      <c r="F21" s="33">
        <v>32</v>
      </c>
      <c r="G21" s="19">
        <v>3978</v>
      </c>
      <c r="H21" s="19">
        <v>196</v>
      </c>
      <c r="I21" s="40">
        <v>342.4</v>
      </c>
      <c r="J21" s="19">
        <v>152139.5</v>
      </c>
      <c r="K21" s="19">
        <v>47952.800000000003</v>
      </c>
      <c r="L21" s="19">
        <v>61944</v>
      </c>
      <c r="M21" s="19">
        <v>42242</v>
      </c>
      <c r="N21" s="19">
        <v>12908.4</v>
      </c>
    </row>
    <row r="22" spans="1:14" x14ac:dyDescent="0.2">
      <c r="B22" s="1"/>
      <c r="F22" s="33"/>
      <c r="G22" s="19"/>
      <c r="H22" s="19"/>
      <c r="I22" s="40"/>
      <c r="J22" s="19"/>
      <c r="K22" s="19"/>
      <c r="L22" s="19"/>
      <c r="M22" s="19"/>
      <c r="N22" s="19"/>
    </row>
    <row r="23" spans="1:14" x14ac:dyDescent="0.2">
      <c r="B23" s="1" t="s">
        <v>167</v>
      </c>
      <c r="F23" s="18">
        <v>39</v>
      </c>
      <c r="G23" s="20">
        <v>4580</v>
      </c>
      <c r="H23" s="20">
        <v>227</v>
      </c>
      <c r="I23" s="41">
        <v>344.9</v>
      </c>
      <c r="J23" s="20">
        <v>159275</v>
      </c>
      <c r="K23" s="20">
        <v>46629</v>
      </c>
      <c r="L23" s="20">
        <v>68679</v>
      </c>
      <c r="M23" s="20">
        <v>43968</v>
      </c>
      <c r="N23" s="20">
        <v>13181</v>
      </c>
    </row>
    <row r="24" spans="1:14" x14ac:dyDescent="0.2">
      <c r="B24" s="1" t="s">
        <v>168</v>
      </c>
      <c r="C24" s="20"/>
      <c r="D24" s="20"/>
      <c r="E24" s="20"/>
      <c r="F24" s="18">
        <v>36</v>
      </c>
      <c r="G24" s="42">
        <v>4204</v>
      </c>
      <c r="H24" s="42">
        <v>230</v>
      </c>
      <c r="I24" s="41">
        <v>357.9</v>
      </c>
      <c r="J24" s="42">
        <v>156289</v>
      </c>
      <c r="K24" s="42">
        <v>44715</v>
      </c>
      <c r="L24" s="42">
        <v>69879</v>
      </c>
      <c r="M24" s="42">
        <v>41695</v>
      </c>
      <c r="N24" s="42">
        <v>13082</v>
      </c>
    </row>
    <row r="25" spans="1:14" x14ac:dyDescent="0.2">
      <c r="B25" s="1" t="s">
        <v>169</v>
      </c>
      <c r="C25" s="20"/>
      <c r="D25" s="20"/>
      <c r="E25" s="20"/>
      <c r="F25" s="18">
        <v>35</v>
      </c>
      <c r="G25" s="35">
        <v>3865</v>
      </c>
      <c r="H25" s="35">
        <v>198</v>
      </c>
      <c r="I25" s="41">
        <v>359.6</v>
      </c>
      <c r="J25" s="35">
        <v>148450</v>
      </c>
      <c r="K25" s="35">
        <v>39880</v>
      </c>
      <c r="L25" s="35">
        <v>71633</v>
      </c>
      <c r="M25" s="35">
        <v>36937</v>
      </c>
      <c r="N25" s="35">
        <v>11381</v>
      </c>
    </row>
    <row r="26" spans="1:14" x14ac:dyDescent="0.2">
      <c r="B26" s="3" t="s">
        <v>170</v>
      </c>
      <c r="C26" s="20"/>
      <c r="D26" s="20"/>
      <c r="E26" s="20"/>
      <c r="F26" s="8">
        <v>35</v>
      </c>
      <c r="G26" s="39">
        <v>3839</v>
      </c>
      <c r="H26" s="39">
        <v>194</v>
      </c>
      <c r="I26" s="43">
        <v>360</v>
      </c>
      <c r="J26" s="39">
        <v>144734</v>
      </c>
      <c r="K26" s="39">
        <v>37952</v>
      </c>
      <c r="L26" s="39">
        <v>71774</v>
      </c>
      <c r="M26" s="39">
        <v>35009</v>
      </c>
      <c r="N26" s="39">
        <v>10508</v>
      </c>
    </row>
    <row r="27" spans="1:14" x14ac:dyDescent="0.2">
      <c r="F27" s="33"/>
      <c r="G27" s="19"/>
      <c r="H27" s="19"/>
      <c r="I27" s="40"/>
      <c r="J27" s="19"/>
      <c r="K27" s="19"/>
      <c r="L27" s="19"/>
      <c r="M27" s="19"/>
      <c r="N27" s="19"/>
    </row>
    <row r="28" spans="1:14" x14ac:dyDescent="0.2">
      <c r="B28" s="1" t="s">
        <v>171</v>
      </c>
      <c r="F28" s="18">
        <v>35</v>
      </c>
      <c r="G28" s="20">
        <v>4062</v>
      </c>
      <c r="H28" s="20">
        <v>198</v>
      </c>
      <c r="I28" s="41">
        <v>30.1</v>
      </c>
      <c r="J28" s="20">
        <v>13992</v>
      </c>
      <c r="K28" s="20">
        <v>3878</v>
      </c>
      <c r="L28" s="20">
        <v>6656</v>
      </c>
      <c r="M28" s="20">
        <v>3458</v>
      </c>
      <c r="N28" s="20">
        <v>684</v>
      </c>
    </row>
    <row r="29" spans="1:14" x14ac:dyDescent="0.2">
      <c r="B29" s="1" t="s">
        <v>172</v>
      </c>
      <c r="F29" s="18">
        <v>35</v>
      </c>
      <c r="G29" s="20">
        <v>3879</v>
      </c>
      <c r="H29" s="20">
        <v>198</v>
      </c>
      <c r="I29" s="41">
        <v>29.7</v>
      </c>
      <c r="J29" s="20">
        <v>10213</v>
      </c>
      <c r="K29" s="20">
        <v>2485</v>
      </c>
      <c r="L29" s="20">
        <v>5242</v>
      </c>
      <c r="M29" s="20">
        <v>2486</v>
      </c>
      <c r="N29" s="20">
        <v>662</v>
      </c>
    </row>
    <row r="30" spans="1:14" x14ac:dyDescent="0.2">
      <c r="B30" s="1" t="s">
        <v>173</v>
      </c>
      <c r="F30" s="18">
        <v>36</v>
      </c>
      <c r="G30" s="20">
        <v>3756</v>
      </c>
      <c r="H30" s="20">
        <v>203</v>
      </c>
      <c r="I30" s="41">
        <v>28.1</v>
      </c>
      <c r="J30" s="20">
        <v>11237</v>
      </c>
      <c r="K30" s="20">
        <v>3173</v>
      </c>
      <c r="L30" s="20">
        <v>5244</v>
      </c>
      <c r="M30" s="20">
        <v>2820</v>
      </c>
      <c r="N30" s="20">
        <v>842</v>
      </c>
    </row>
    <row r="31" spans="1:14" x14ac:dyDescent="0.2">
      <c r="B31" s="1" t="s">
        <v>174</v>
      </c>
      <c r="F31" s="18">
        <v>36</v>
      </c>
      <c r="G31" s="20">
        <v>3922</v>
      </c>
      <c r="H31" s="20">
        <v>203</v>
      </c>
      <c r="I31" s="41">
        <v>30.4</v>
      </c>
      <c r="J31" s="20">
        <v>11786</v>
      </c>
      <c r="K31" s="20">
        <v>3302</v>
      </c>
      <c r="L31" s="20">
        <v>5514</v>
      </c>
      <c r="M31" s="20">
        <v>2970</v>
      </c>
      <c r="N31" s="20">
        <v>1266</v>
      </c>
    </row>
    <row r="32" spans="1:14" x14ac:dyDescent="0.2">
      <c r="A32" s="5"/>
      <c r="B32" s="1" t="s">
        <v>175</v>
      </c>
      <c r="F32" s="18">
        <v>37</v>
      </c>
      <c r="G32" s="20">
        <v>3934</v>
      </c>
      <c r="H32" s="20">
        <v>205</v>
      </c>
      <c r="I32" s="41">
        <v>30.3</v>
      </c>
      <c r="J32" s="20">
        <v>11852</v>
      </c>
      <c r="K32" s="20">
        <v>3177</v>
      </c>
      <c r="L32" s="20">
        <v>5841</v>
      </c>
      <c r="M32" s="20">
        <v>2835</v>
      </c>
      <c r="N32" s="20">
        <v>841</v>
      </c>
    </row>
    <row r="33" spans="2:14" x14ac:dyDescent="0.2">
      <c r="B33" s="1" t="s">
        <v>176</v>
      </c>
      <c r="F33" s="18">
        <v>36</v>
      </c>
      <c r="G33" s="20">
        <v>3829</v>
      </c>
      <c r="H33" s="20">
        <v>201</v>
      </c>
      <c r="I33" s="41">
        <v>30.5</v>
      </c>
      <c r="J33" s="20">
        <v>11576</v>
      </c>
      <c r="K33" s="20">
        <v>3162</v>
      </c>
      <c r="L33" s="20">
        <v>5640</v>
      </c>
      <c r="M33" s="20">
        <v>2774</v>
      </c>
      <c r="N33" s="20">
        <v>733</v>
      </c>
    </row>
    <row r="34" spans="2:14" x14ac:dyDescent="0.2">
      <c r="F34" s="6"/>
    </row>
    <row r="35" spans="2:14" x14ac:dyDescent="0.2">
      <c r="B35" s="1" t="s">
        <v>177</v>
      </c>
      <c r="F35" s="18">
        <v>36</v>
      </c>
      <c r="G35" s="20">
        <v>3778</v>
      </c>
      <c r="H35" s="20">
        <v>201</v>
      </c>
      <c r="I35" s="41">
        <v>29.8</v>
      </c>
      <c r="J35" s="20">
        <v>12898</v>
      </c>
      <c r="K35" s="20">
        <v>3182</v>
      </c>
      <c r="L35" s="20">
        <v>6781</v>
      </c>
      <c r="M35" s="20">
        <v>2935</v>
      </c>
      <c r="N35" s="20">
        <v>1215</v>
      </c>
    </row>
    <row r="36" spans="2:14" x14ac:dyDescent="0.2">
      <c r="B36" s="1" t="s">
        <v>178</v>
      </c>
      <c r="F36" s="18">
        <v>36</v>
      </c>
      <c r="G36" s="20">
        <v>4019</v>
      </c>
      <c r="H36" s="20">
        <v>201</v>
      </c>
      <c r="I36" s="41">
        <v>30.6</v>
      </c>
      <c r="J36" s="20">
        <v>12341</v>
      </c>
      <c r="K36" s="20">
        <v>2687</v>
      </c>
      <c r="L36" s="20">
        <v>6624</v>
      </c>
      <c r="M36" s="20">
        <v>3030</v>
      </c>
      <c r="N36" s="20">
        <v>690</v>
      </c>
    </row>
    <row r="37" spans="2:14" x14ac:dyDescent="0.2">
      <c r="B37" s="1" t="s">
        <v>179</v>
      </c>
      <c r="F37" s="18">
        <v>35</v>
      </c>
      <c r="G37" s="20">
        <v>3824</v>
      </c>
      <c r="H37" s="20">
        <v>196</v>
      </c>
      <c r="I37" s="41">
        <v>30.6</v>
      </c>
      <c r="J37" s="20">
        <v>10875</v>
      </c>
      <c r="K37" s="20">
        <v>2722</v>
      </c>
      <c r="L37" s="20">
        <v>5532</v>
      </c>
      <c r="M37" s="20">
        <v>2622</v>
      </c>
      <c r="N37" s="20">
        <v>666</v>
      </c>
    </row>
    <row r="38" spans="2:14" x14ac:dyDescent="0.2">
      <c r="B38" s="1" t="s">
        <v>180</v>
      </c>
      <c r="F38" s="18">
        <v>35</v>
      </c>
      <c r="G38" s="20">
        <v>3698</v>
      </c>
      <c r="H38" s="20">
        <v>196</v>
      </c>
      <c r="I38" s="41">
        <v>29.7</v>
      </c>
      <c r="J38" s="20">
        <v>11688</v>
      </c>
      <c r="K38" s="20">
        <v>3262</v>
      </c>
      <c r="L38" s="20">
        <v>5593</v>
      </c>
      <c r="M38" s="20">
        <v>2833</v>
      </c>
      <c r="N38" s="20">
        <v>683</v>
      </c>
    </row>
    <row r="39" spans="2:14" x14ac:dyDescent="0.2">
      <c r="B39" s="1" t="s">
        <v>181</v>
      </c>
      <c r="F39" s="18">
        <v>36</v>
      </c>
      <c r="G39" s="20">
        <v>3953</v>
      </c>
      <c r="H39" s="20">
        <v>201</v>
      </c>
      <c r="I39" s="41">
        <v>30.2</v>
      </c>
      <c r="J39" s="20">
        <v>11905</v>
      </c>
      <c r="K39" s="20">
        <v>3410</v>
      </c>
      <c r="L39" s="20">
        <v>5654</v>
      </c>
      <c r="M39" s="20">
        <v>2842</v>
      </c>
      <c r="N39" s="20">
        <v>855</v>
      </c>
    </row>
    <row r="40" spans="2:14" x14ac:dyDescent="0.2">
      <c r="B40" s="1" t="s">
        <v>182</v>
      </c>
      <c r="F40" s="18">
        <v>35</v>
      </c>
      <c r="G40" s="17">
        <v>3839</v>
      </c>
      <c r="H40" s="20">
        <v>194</v>
      </c>
      <c r="I40" s="41">
        <v>30</v>
      </c>
      <c r="J40" s="20">
        <v>14370</v>
      </c>
      <c r="K40" s="20">
        <v>3512</v>
      </c>
      <c r="L40" s="20">
        <v>7454</v>
      </c>
      <c r="M40" s="20">
        <v>3404</v>
      </c>
      <c r="N40" s="20">
        <v>1371</v>
      </c>
    </row>
    <row r="41" spans="2:14" x14ac:dyDescent="0.2">
      <c r="F41" s="6"/>
    </row>
    <row r="42" spans="2:14" x14ac:dyDescent="0.2">
      <c r="F42" s="6"/>
      <c r="I42" s="3" t="s">
        <v>183</v>
      </c>
    </row>
    <row r="43" spans="2:14" x14ac:dyDescent="0.2">
      <c r="B43" s="1" t="s">
        <v>184</v>
      </c>
      <c r="F43" s="33">
        <v>5</v>
      </c>
      <c r="G43" s="19">
        <v>1005</v>
      </c>
      <c r="H43" s="19">
        <v>54</v>
      </c>
      <c r="I43" s="40">
        <v>323.89999999999998</v>
      </c>
      <c r="J43" s="19">
        <v>59352</v>
      </c>
      <c r="K43" s="19">
        <v>29536</v>
      </c>
      <c r="L43" s="19">
        <v>15421</v>
      </c>
      <c r="M43" s="19">
        <v>14395</v>
      </c>
      <c r="N43" s="19">
        <v>7101</v>
      </c>
    </row>
    <row r="44" spans="2:14" x14ac:dyDescent="0.2">
      <c r="B44" s="1" t="s">
        <v>160</v>
      </c>
      <c r="F44" s="33">
        <v>5</v>
      </c>
      <c r="G44" s="19">
        <v>994</v>
      </c>
      <c r="H44" s="19">
        <v>54</v>
      </c>
      <c r="I44" s="40">
        <v>320</v>
      </c>
      <c r="J44" s="19">
        <v>60992</v>
      </c>
      <c r="K44" s="19">
        <v>30028</v>
      </c>
      <c r="L44" s="19">
        <v>15367</v>
      </c>
      <c r="M44" s="19">
        <v>15597</v>
      </c>
      <c r="N44" s="19">
        <v>7595</v>
      </c>
    </row>
    <row r="45" spans="2:14" x14ac:dyDescent="0.2">
      <c r="B45" s="1" t="s">
        <v>161</v>
      </c>
      <c r="F45" s="33">
        <v>5</v>
      </c>
      <c r="G45" s="19">
        <v>982</v>
      </c>
      <c r="H45" s="19">
        <v>55</v>
      </c>
      <c r="I45" s="40">
        <v>325.39999999999998</v>
      </c>
      <c r="J45" s="19">
        <v>58066</v>
      </c>
      <c r="K45" s="19">
        <v>28376.2</v>
      </c>
      <c r="L45" s="19">
        <v>14691.4</v>
      </c>
      <c r="M45" s="19">
        <v>14998.4</v>
      </c>
      <c r="N45" s="19">
        <v>7739</v>
      </c>
    </row>
    <row r="46" spans="2:14" x14ac:dyDescent="0.2">
      <c r="B46" s="1" t="s">
        <v>162</v>
      </c>
      <c r="F46" s="33">
        <v>5</v>
      </c>
      <c r="G46" s="19">
        <v>932</v>
      </c>
      <c r="H46" s="19">
        <v>55</v>
      </c>
      <c r="I46" s="44">
        <v>327.60000000000002</v>
      </c>
      <c r="J46" s="19">
        <v>54914</v>
      </c>
      <c r="K46" s="19">
        <v>27004</v>
      </c>
      <c r="L46" s="19">
        <v>14060</v>
      </c>
      <c r="M46" s="19">
        <v>13850</v>
      </c>
      <c r="N46" s="19">
        <v>7767</v>
      </c>
    </row>
    <row r="47" spans="2:14" x14ac:dyDescent="0.2">
      <c r="B47" s="1"/>
      <c r="F47" s="33"/>
      <c r="G47" s="19"/>
      <c r="H47" s="19"/>
      <c r="I47" s="40"/>
      <c r="J47" s="19"/>
      <c r="K47" s="19"/>
      <c r="L47" s="19"/>
      <c r="M47" s="19"/>
      <c r="N47" s="19"/>
    </row>
    <row r="48" spans="2:14" x14ac:dyDescent="0.2">
      <c r="B48" s="1" t="s">
        <v>163</v>
      </c>
      <c r="F48" s="33">
        <v>5</v>
      </c>
      <c r="G48" s="19">
        <v>889</v>
      </c>
      <c r="H48" s="19">
        <v>55</v>
      </c>
      <c r="I48" s="40">
        <v>332.8</v>
      </c>
      <c r="J48" s="19">
        <v>53377</v>
      </c>
      <c r="K48" s="19">
        <v>26528</v>
      </c>
      <c r="L48" s="19">
        <v>13409</v>
      </c>
      <c r="M48" s="19">
        <v>13439</v>
      </c>
      <c r="N48" s="19">
        <v>8492</v>
      </c>
    </row>
    <row r="49" spans="2:14" x14ac:dyDescent="0.2">
      <c r="B49" s="1" t="s">
        <v>164</v>
      </c>
      <c r="F49" s="33">
        <v>5</v>
      </c>
      <c r="G49" s="19">
        <v>863</v>
      </c>
      <c r="H49" s="19">
        <v>54.5</v>
      </c>
      <c r="I49" s="40">
        <v>336.6</v>
      </c>
      <c r="J49" s="45">
        <v>52544.800000000003</v>
      </c>
      <c r="K49" s="45">
        <v>26099.4</v>
      </c>
      <c r="L49" s="45">
        <v>13246</v>
      </c>
      <c r="M49" s="45">
        <v>13199</v>
      </c>
      <c r="N49" s="45">
        <v>9459</v>
      </c>
    </row>
    <row r="50" spans="2:14" x14ac:dyDescent="0.2">
      <c r="B50" s="1" t="s">
        <v>165</v>
      </c>
      <c r="F50" s="33">
        <v>5</v>
      </c>
      <c r="G50" s="19">
        <v>830</v>
      </c>
      <c r="H50" s="19">
        <v>54</v>
      </c>
      <c r="I50" s="40">
        <v>338</v>
      </c>
      <c r="J50" s="45">
        <v>52543</v>
      </c>
      <c r="K50" s="45">
        <v>25493</v>
      </c>
      <c r="L50" s="45">
        <v>13986</v>
      </c>
      <c r="M50" s="45">
        <v>13064</v>
      </c>
      <c r="N50" s="45">
        <v>10018</v>
      </c>
    </row>
    <row r="51" spans="2:14" x14ac:dyDescent="0.2">
      <c r="B51" s="1" t="s">
        <v>166</v>
      </c>
      <c r="F51" s="33">
        <v>5</v>
      </c>
      <c r="G51" s="19">
        <v>759</v>
      </c>
      <c r="H51" s="19">
        <v>55</v>
      </c>
      <c r="I51" s="40">
        <v>338.6</v>
      </c>
      <c r="J51" s="45">
        <v>51072.1</v>
      </c>
      <c r="K51" s="45">
        <v>24538.6</v>
      </c>
      <c r="L51" s="45">
        <v>13408.3</v>
      </c>
      <c r="M51" s="45">
        <v>13126</v>
      </c>
      <c r="N51" s="45">
        <v>10018.4</v>
      </c>
    </row>
    <row r="52" spans="2:14" x14ac:dyDescent="0.2">
      <c r="F52" s="6"/>
    </row>
    <row r="53" spans="2:14" x14ac:dyDescent="0.2">
      <c r="B53" s="1" t="s">
        <v>167</v>
      </c>
      <c r="C53" s="20"/>
      <c r="D53" s="20"/>
      <c r="E53" s="20"/>
      <c r="F53" s="33">
        <v>4</v>
      </c>
      <c r="G53" s="19">
        <v>684</v>
      </c>
      <c r="H53" s="19">
        <v>50</v>
      </c>
      <c r="I53" s="41">
        <v>342.3</v>
      </c>
      <c r="J53" s="46">
        <v>46143</v>
      </c>
      <c r="K53" s="46">
        <v>22053</v>
      </c>
      <c r="L53" s="46">
        <v>12799</v>
      </c>
      <c r="M53" s="46">
        <v>11291</v>
      </c>
      <c r="N53" s="46">
        <v>9689</v>
      </c>
    </row>
    <row r="54" spans="2:14" x14ac:dyDescent="0.2">
      <c r="B54" s="1" t="s">
        <v>168</v>
      </c>
      <c r="C54" s="20"/>
      <c r="D54" s="20"/>
      <c r="E54" s="20"/>
      <c r="F54" s="33">
        <v>4</v>
      </c>
      <c r="G54" s="19">
        <v>656</v>
      </c>
      <c r="H54" s="19">
        <v>65</v>
      </c>
      <c r="I54" s="41">
        <v>345.7</v>
      </c>
      <c r="J54" s="46">
        <v>46299</v>
      </c>
      <c r="K54" s="46">
        <v>22581</v>
      </c>
      <c r="L54" s="46">
        <v>13398</v>
      </c>
      <c r="M54" s="46">
        <v>10319</v>
      </c>
      <c r="N54" s="46">
        <v>9450</v>
      </c>
    </row>
    <row r="55" spans="2:14" x14ac:dyDescent="0.2">
      <c r="B55" s="1" t="s">
        <v>169</v>
      </c>
      <c r="C55" s="20"/>
      <c r="D55" s="20"/>
      <c r="E55" s="20"/>
      <c r="F55" s="33">
        <v>3</v>
      </c>
      <c r="G55" s="19">
        <v>423</v>
      </c>
      <c r="H55" s="19">
        <v>44</v>
      </c>
      <c r="I55" s="41">
        <v>356.1</v>
      </c>
      <c r="J55" s="46">
        <v>41425</v>
      </c>
      <c r="K55" s="46">
        <v>20457</v>
      </c>
      <c r="L55" s="46">
        <v>13021</v>
      </c>
      <c r="M55" s="46">
        <v>7948</v>
      </c>
      <c r="N55" s="46">
        <v>7852</v>
      </c>
    </row>
    <row r="56" spans="2:14" s="21" customFormat="1" x14ac:dyDescent="0.2">
      <c r="B56" s="3" t="s">
        <v>170</v>
      </c>
      <c r="C56" s="5"/>
      <c r="D56" s="5"/>
      <c r="E56" s="5"/>
      <c r="F56" s="31">
        <v>2</v>
      </c>
      <c r="G56" s="47" t="s">
        <v>87</v>
      </c>
      <c r="H56" s="47" t="s">
        <v>87</v>
      </c>
      <c r="I56" s="47" t="s">
        <v>87</v>
      </c>
      <c r="J56" s="47" t="s">
        <v>87</v>
      </c>
      <c r="K56" s="47" t="s">
        <v>87</v>
      </c>
      <c r="L56" s="47" t="s">
        <v>87</v>
      </c>
      <c r="M56" s="47" t="s">
        <v>87</v>
      </c>
      <c r="N56" s="47" t="s">
        <v>87</v>
      </c>
    </row>
    <row r="57" spans="2:14" x14ac:dyDescent="0.2">
      <c r="F57" s="33"/>
      <c r="G57" s="19"/>
      <c r="H57" s="19"/>
      <c r="I57" s="40"/>
      <c r="J57" s="19"/>
      <c r="K57" s="19"/>
      <c r="L57" s="19"/>
      <c r="M57" s="19"/>
      <c r="N57" s="19"/>
    </row>
    <row r="58" spans="2:14" x14ac:dyDescent="0.2">
      <c r="B58" s="1" t="s">
        <v>171</v>
      </c>
      <c r="F58" s="33">
        <v>3</v>
      </c>
      <c r="G58" s="19">
        <v>428</v>
      </c>
      <c r="H58" s="19">
        <v>44</v>
      </c>
      <c r="I58" s="40">
        <v>29.7</v>
      </c>
      <c r="J58" s="20">
        <v>3280</v>
      </c>
      <c r="K58" s="19">
        <v>1894</v>
      </c>
      <c r="L58" s="19">
        <v>772</v>
      </c>
      <c r="M58" s="19">
        <v>615</v>
      </c>
      <c r="N58" s="19">
        <v>423</v>
      </c>
    </row>
    <row r="59" spans="2:14" x14ac:dyDescent="0.2">
      <c r="B59" s="1" t="s">
        <v>172</v>
      </c>
      <c r="F59" s="33">
        <v>3</v>
      </c>
      <c r="G59" s="19">
        <v>424</v>
      </c>
      <c r="H59" s="19">
        <v>44</v>
      </c>
      <c r="I59" s="40">
        <v>27.3</v>
      </c>
      <c r="J59" s="20">
        <v>2691</v>
      </c>
      <c r="K59" s="19">
        <v>1298</v>
      </c>
      <c r="L59" s="19">
        <v>763</v>
      </c>
      <c r="M59" s="19">
        <v>631</v>
      </c>
      <c r="N59" s="19">
        <v>454</v>
      </c>
    </row>
    <row r="60" spans="2:14" x14ac:dyDescent="0.2">
      <c r="B60" s="1" t="s">
        <v>173</v>
      </c>
      <c r="F60" s="33">
        <v>3</v>
      </c>
      <c r="G60" s="19">
        <v>421</v>
      </c>
      <c r="H60" s="19">
        <v>44</v>
      </c>
      <c r="I60" s="40">
        <v>31</v>
      </c>
      <c r="J60" s="20">
        <v>3391</v>
      </c>
      <c r="K60" s="19">
        <v>1772</v>
      </c>
      <c r="L60" s="19">
        <v>868</v>
      </c>
      <c r="M60" s="19">
        <v>750</v>
      </c>
      <c r="N60" s="19">
        <v>605</v>
      </c>
    </row>
    <row r="61" spans="2:14" x14ac:dyDescent="0.2">
      <c r="B61" s="1" t="s">
        <v>174</v>
      </c>
      <c r="F61" s="33">
        <v>3</v>
      </c>
      <c r="G61" s="19">
        <v>439</v>
      </c>
      <c r="H61" s="19">
        <v>44</v>
      </c>
      <c r="I61" s="40">
        <v>29.3</v>
      </c>
      <c r="J61" s="20">
        <v>3048</v>
      </c>
      <c r="K61" s="19">
        <v>1661</v>
      </c>
      <c r="L61" s="19">
        <v>751</v>
      </c>
      <c r="M61" s="19">
        <v>635</v>
      </c>
      <c r="N61" s="19">
        <v>793</v>
      </c>
    </row>
    <row r="62" spans="2:14" x14ac:dyDescent="0.2">
      <c r="B62" s="1" t="s">
        <v>175</v>
      </c>
      <c r="F62" s="33">
        <v>3</v>
      </c>
      <c r="G62" s="19">
        <v>461</v>
      </c>
      <c r="H62" s="19">
        <v>44</v>
      </c>
      <c r="I62" s="40">
        <v>30.7</v>
      </c>
      <c r="J62" s="20">
        <v>2997</v>
      </c>
      <c r="K62" s="19">
        <v>1549</v>
      </c>
      <c r="L62" s="19">
        <v>825</v>
      </c>
      <c r="M62" s="19">
        <v>623</v>
      </c>
      <c r="N62" s="19">
        <v>546</v>
      </c>
    </row>
    <row r="63" spans="2:14" x14ac:dyDescent="0.2">
      <c r="B63" s="1" t="s">
        <v>176</v>
      </c>
      <c r="F63" s="33">
        <v>3</v>
      </c>
      <c r="G63" s="19">
        <v>454</v>
      </c>
      <c r="H63" s="19">
        <v>44</v>
      </c>
      <c r="I63" s="40">
        <v>29.3</v>
      </c>
      <c r="J63" s="20">
        <v>3006</v>
      </c>
      <c r="K63" s="19">
        <v>1576</v>
      </c>
      <c r="L63" s="19">
        <v>811</v>
      </c>
      <c r="M63" s="19">
        <v>619</v>
      </c>
      <c r="N63" s="19">
        <v>506</v>
      </c>
    </row>
    <row r="64" spans="2:14" x14ac:dyDescent="0.2">
      <c r="F64" s="33"/>
      <c r="H64" s="19"/>
    </row>
    <row r="65" spans="1:14" x14ac:dyDescent="0.2">
      <c r="B65" s="1" t="s">
        <v>177</v>
      </c>
      <c r="F65" s="33">
        <v>3</v>
      </c>
      <c r="G65" s="19">
        <v>454</v>
      </c>
      <c r="H65" s="19">
        <v>44</v>
      </c>
      <c r="I65" s="40">
        <v>31</v>
      </c>
      <c r="J65" s="20">
        <v>4081</v>
      </c>
      <c r="K65" s="19">
        <v>1640</v>
      </c>
      <c r="L65" s="19">
        <v>1791</v>
      </c>
      <c r="M65" s="19">
        <v>650</v>
      </c>
      <c r="N65" s="19">
        <v>883</v>
      </c>
    </row>
    <row r="66" spans="1:14" x14ac:dyDescent="0.2">
      <c r="B66" s="1" t="s">
        <v>178</v>
      </c>
      <c r="F66" s="33">
        <v>3</v>
      </c>
      <c r="G66" s="19">
        <v>451</v>
      </c>
      <c r="H66" s="19">
        <v>44</v>
      </c>
      <c r="I66" s="40">
        <v>30.3</v>
      </c>
      <c r="J66" s="20">
        <v>2811</v>
      </c>
      <c r="K66" s="19">
        <v>1244</v>
      </c>
      <c r="L66" s="19">
        <v>991</v>
      </c>
      <c r="M66" s="19">
        <v>575</v>
      </c>
      <c r="N66" s="19">
        <v>399</v>
      </c>
    </row>
    <row r="67" spans="1:14" x14ac:dyDescent="0.2">
      <c r="B67" s="1" t="s">
        <v>179</v>
      </c>
      <c r="F67" s="33">
        <v>3</v>
      </c>
      <c r="G67" s="19">
        <v>448</v>
      </c>
      <c r="H67" s="19">
        <v>44</v>
      </c>
      <c r="I67" s="40">
        <v>29.7</v>
      </c>
      <c r="J67" s="20">
        <v>2772</v>
      </c>
      <c r="K67" s="19">
        <v>1498</v>
      </c>
      <c r="L67" s="19">
        <v>720</v>
      </c>
      <c r="M67" s="19">
        <v>554</v>
      </c>
      <c r="N67" s="19">
        <v>373</v>
      </c>
    </row>
    <row r="68" spans="1:14" x14ac:dyDescent="0.2">
      <c r="B68" s="1" t="s">
        <v>180</v>
      </c>
      <c r="F68" s="33">
        <v>3</v>
      </c>
      <c r="G68" s="19">
        <v>439</v>
      </c>
      <c r="H68" s="19">
        <v>44</v>
      </c>
      <c r="I68" s="40">
        <v>30.7</v>
      </c>
      <c r="J68" s="20">
        <v>3205</v>
      </c>
      <c r="K68" s="19">
        <v>1720</v>
      </c>
      <c r="L68" s="19">
        <v>790</v>
      </c>
      <c r="M68" s="19">
        <v>695</v>
      </c>
      <c r="N68" s="19">
        <v>463</v>
      </c>
    </row>
    <row r="69" spans="1:14" x14ac:dyDescent="0.2">
      <c r="B69" s="1" t="s">
        <v>181</v>
      </c>
      <c r="F69" s="33">
        <v>3</v>
      </c>
      <c r="G69" s="19">
        <v>489</v>
      </c>
      <c r="H69" s="19">
        <v>44</v>
      </c>
      <c r="I69" s="40">
        <v>29.7</v>
      </c>
      <c r="J69" s="20">
        <v>3069</v>
      </c>
      <c r="K69" s="19">
        <v>1649</v>
      </c>
      <c r="L69" s="19">
        <v>872</v>
      </c>
      <c r="M69" s="19">
        <v>548</v>
      </c>
      <c r="N69" s="19">
        <v>590</v>
      </c>
    </row>
    <row r="70" spans="1:14" x14ac:dyDescent="0.2">
      <c r="B70" s="1" t="s">
        <v>182</v>
      </c>
      <c r="F70" s="33">
        <v>2</v>
      </c>
      <c r="G70" s="23" t="s">
        <v>87</v>
      </c>
      <c r="H70" s="23" t="s">
        <v>87</v>
      </c>
      <c r="I70" s="23" t="s">
        <v>87</v>
      </c>
      <c r="J70" s="23" t="s">
        <v>87</v>
      </c>
      <c r="K70" s="23" t="s">
        <v>87</v>
      </c>
      <c r="L70" s="23" t="s">
        <v>87</v>
      </c>
      <c r="M70" s="23" t="s">
        <v>87</v>
      </c>
      <c r="N70" s="23" t="s">
        <v>87</v>
      </c>
    </row>
    <row r="71" spans="1:14" ht="18" thickBot="1" x14ac:dyDescent="0.25">
      <c r="B71" s="4"/>
      <c r="C71" s="4"/>
      <c r="D71" s="4"/>
      <c r="E71" s="4"/>
      <c r="F71" s="34"/>
      <c r="G71" s="4"/>
      <c r="H71" s="4"/>
      <c r="I71" s="4"/>
      <c r="J71" s="4"/>
      <c r="K71" s="4"/>
      <c r="L71" s="4"/>
      <c r="M71" s="4"/>
      <c r="N71" s="4"/>
    </row>
    <row r="72" spans="1:14" x14ac:dyDescent="0.2">
      <c r="F72" s="1" t="s">
        <v>185</v>
      </c>
    </row>
    <row r="73" spans="1:14" x14ac:dyDescent="0.2">
      <c r="A73" s="1"/>
    </row>
    <row r="74" spans="1:14" x14ac:dyDescent="0.2">
      <c r="A74" s="1"/>
    </row>
    <row r="77" spans="1:14" x14ac:dyDescent="0.2">
      <c r="G77" s="3"/>
    </row>
    <row r="79" spans="1:14" x14ac:dyDescent="0.2">
      <c r="G79" s="3" t="s">
        <v>186</v>
      </c>
    </row>
    <row r="80" spans="1:14" ht="18" thickBot="1" x14ac:dyDescent="0.25">
      <c r="B80" s="4"/>
      <c r="C80" s="4"/>
      <c r="D80" s="4"/>
      <c r="E80" s="4"/>
      <c r="F80" s="4"/>
      <c r="G80" s="4"/>
      <c r="H80" s="4"/>
      <c r="I80" s="4"/>
      <c r="J80" s="4"/>
      <c r="K80" s="4"/>
      <c r="L80" s="4"/>
      <c r="M80" s="4"/>
      <c r="N80" s="4"/>
    </row>
    <row r="81" spans="2:14" x14ac:dyDescent="0.2">
      <c r="F81" s="6"/>
      <c r="G81" s="11" t="s">
        <v>146</v>
      </c>
      <c r="H81" s="6"/>
      <c r="I81" s="6"/>
      <c r="J81" s="6"/>
      <c r="K81" s="13"/>
      <c r="L81" s="13"/>
      <c r="M81" s="13"/>
      <c r="N81" s="6"/>
    </row>
    <row r="82" spans="2:14" x14ac:dyDescent="0.2">
      <c r="B82" s="13"/>
      <c r="C82" s="13"/>
      <c r="D82" s="13"/>
      <c r="E82" s="13"/>
      <c r="F82" s="14" t="s">
        <v>147</v>
      </c>
      <c r="G82" s="14" t="s">
        <v>9</v>
      </c>
      <c r="H82" s="14" t="s">
        <v>148</v>
      </c>
      <c r="I82" s="14" t="s">
        <v>149</v>
      </c>
      <c r="J82" s="14" t="s">
        <v>150</v>
      </c>
      <c r="K82" s="14" t="s">
        <v>151</v>
      </c>
      <c r="L82" s="14" t="s">
        <v>152</v>
      </c>
      <c r="M82" s="14" t="s">
        <v>153</v>
      </c>
      <c r="N82" s="14" t="s">
        <v>154</v>
      </c>
    </row>
    <row r="83" spans="2:14" x14ac:dyDescent="0.2">
      <c r="F83" s="16" t="s">
        <v>155</v>
      </c>
      <c r="G83" s="17" t="s">
        <v>20</v>
      </c>
      <c r="H83" s="17" t="s">
        <v>156</v>
      </c>
      <c r="I83" s="17" t="s">
        <v>157</v>
      </c>
      <c r="J83" s="17" t="s">
        <v>75</v>
      </c>
      <c r="K83" s="17" t="s">
        <v>75</v>
      </c>
      <c r="L83" s="17" t="s">
        <v>75</v>
      </c>
      <c r="M83" s="17" t="s">
        <v>75</v>
      </c>
      <c r="N83" s="17" t="s">
        <v>75</v>
      </c>
    </row>
    <row r="84" spans="2:14" x14ac:dyDescent="0.2">
      <c r="F84" s="6"/>
      <c r="I84" s="3" t="s">
        <v>187</v>
      </c>
    </row>
    <row r="85" spans="2:14" x14ac:dyDescent="0.2">
      <c r="B85" s="1" t="s">
        <v>184</v>
      </c>
      <c r="F85" s="33">
        <v>22</v>
      </c>
      <c r="G85" s="19">
        <v>2544</v>
      </c>
      <c r="H85" s="19">
        <v>98</v>
      </c>
      <c r="I85" s="40">
        <v>334.2</v>
      </c>
      <c r="J85" s="19">
        <v>86160</v>
      </c>
      <c r="K85" s="19">
        <v>26474</v>
      </c>
      <c r="L85" s="19">
        <v>36633</v>
      </c>
      <c r="M85" s="19">
        <v>23053</v>
      </c>
      <c r="N85" s="19">
        <v>1741</v>
      </c>
    </row>
    <row r="86" spans="2:14" x14ac:dyDescent="0.2">
      <c r="B86" s="1" t="s">
        <v>160</v>
      </c>
      <c r="F86" s="33">
        <v>21</v>
      </c>
      <c r="G86" s="19">
        <v>2603</v>
      </c>
      <c r="H86" s="19">
        <v>100</v>
      </c>
      <c r="I86" s="40">
        <v>336.4</v>
      </c>
      <c r="J86" s="19">
        <v>91580</v>
      </c>
      <c r="K86" s="19">
        <v>26289</v>
      </c>
      <c r="L86" s="19">
        <v>40437</v>
      </c>
      <c r="M86" s="19">
        <v>24854</v>
      </c>
      <c r="N86" s="19">
        <v>2106</v>
      </c>
    </row>
    <row r="87" spans="2:14" x14ac:dyDescent="0.2">
      <c r="B87" s="1" t="s">
        <v>161</v>
      </c>
      <c r="F87" s="33">
        <v>23</v>
      </c>
      <c r="G87" s="19">
        <v>2909</v>
      </c>
      <c r="H87" s="19">
        <v>105</v>
      </c>
      <c r="I87" s="40">
        <v>336.5</v>
      </c>
      <c r="J87" s="19">
        <v>90887</v>
      </c>
      <c r="K87" s="19">
        <v>25265.8</v>
      </c>
      <c r="L87" s="19">
        <v>40929.199999999997</v>
      </c>
      <c r="M87" s="19">
        <v>24692</v>
      </c>
      <c r="N87" s="19">
        <v>2305</v>
      </c>
    </row>
    <row r="88" spans="2:14" x14ac:dyDescent="0.2">
      <c r="B88" s="1" t="s">
        <v>162</v>
      </c>
      <c r="F88" s="33">
        <v>24</v>
      </c>
      <c r="G88" s="19">
        <v>2991</v>
      </c>
      <c r="H88" s="19">
        <v>118</v>
      </c>
      <c r="I88" s="44">
        <v>342.1</v>
      </c>
      <c r="J88" s="19">
        <v>96916</v>
      </c>
      <c r="K88" s="45">
        <v>24454</v>
      </c>
      <c r="L88" s="45">
        <v>44825</v>
      </c>
      <c r="M88" s="45">
        <v>27637</v>
      </c>
      <c r="N88" s="45">
        <v>2797</v>
      </c>
    </row>
    <row r="89" spans="2:14" x14ac:dyDescent="0.2">
      <c r="B89" s="1"/>
      <c r="F89" s="33"/>
      <c r="G89" s="19"/>
      <c r="H89" s="19"/>
      <c r="I89" s="40"/>
      <c r="J89" s="19"/>
      <c r="K89" s="19"/>
      <c r="L89" s="19"/>
      <c r="M89" s="19"/>
      <c r="N89" s="19"/>
    </row>
    <row r="90" spans="2:14" x14ac:dyDescent="0.2">
      <c r="B90" s="1" t="s">
        <v>163</v>
      </c>
      <c r="F90" s="33">
        <v>24</v>
      </c>
      <c r="G90" s="19">
        <v>2889</v>
      </c>
      <c r="H90" s="19">
        <v>116</v>
      </c>
      <c r="I90" s="44">
        <v>342.4</v>
      </c>
      <c r="J90" s="19">
        <v>100821</v>
      </c>
      <c r="K90" s="45">
        <v>25682</v>
      </c>
      <c r="L90" s="45">
        <v>47002</v>
      </c>
      <c r="M90" s="45">
        <v>28137</v>
      </c>
      <c r="N90" s="45">
        <v>2911</v>
      </c>
    </row>
    <row r="91" spans="2:14" x14ac:dyDescent="0.2">
      <c r="B91" s="1" t="s">
        <v>164</v>
      </c>
      <c r="F91" s="33">
        <v>25</v>
      </c>
      <c r="G91" s="19">
        <v>2986</v>
      </c>
      <c r="H91" s="19">
        <v>157.5</v>
      </c>
      <c r="I91" s="44">
        <v>345.7</v>
      </c>
      <c r="J91" s="45">
        <v>104123.1</v>
      </c>
      <c r="K91" s="45">
        <v>25685.4</v>
      </c>
      <c r="L91" s="45">
        <v>48996.7</v>
      </c>
      <c r="M91" s="45">
        <v>29441</v>
      </c>
      <c r="N91" s="45">
        <v>2940</v>
      </c>
    </row>
    <row r="92" spans="2:14" x14ac:dyDescent="0.2">
      <c r="B92" s="1" t="s">
        <v>165</v>
      </c>
      <c r="F92" s="33">
        <v>25</v>
      </c>
      <c r="G92" s="19">
        <v>2857</v>
      </c>
      <c r="H92" s="19">
        <v>124</v>
      </c>
      <c r="I92" s="44">
        <v>345.7</v>
      </c>
      <c r="J92" s="45">
        <v>102715</v>
      </c>
      <c r="K92" s="45">
        <v>24472</v>
      </c>
      <c r="L92" s="45">
        <v>49487</v>
      </c>
      <c r="M92" s="45">
        <v>28756</v>
      </c>
      <c r="N92" s="45">
        <v>2952</v>
      </c>
    </row>
    <row r="93" spans="2:14" x14ac:dyDescent="0.2">
      <c r="B93" s="1" t="s">
        <v>166</v>
      </c>
      <c r="F93" s="33">
        <v>27</v>
      </c>
      <c r="G93" s="19">
        <v>3219</v>
      </c>
      <c r="H93" s="19">
        <v>142</v>
      </c>
      <c r="I93" s="44">
        <v>343.2</v>
      </c>
      <c r="J93" s="45">
        <v>101067.4</v>
      </c>
      <c r="K93" s="45">
        <v>23415</v>
      </c>
      <c r="L93" s="45">
        <v>48536.4</v>
      </c>
      <c r="M93" s="45">
        <v>29116</v>
      </c>
      <c r="N93" s="45">
        <v>2890</v>
      </c>
    </row>
    <row r="94" spans="2:14" x14ac:dyDescent="0.2">
      <c r="F94" s="6"/>
    </row>
    <row r="95" spans="2:14" x14ac:dyDescent="0.2">
      <c r="B95" s="1" t="s">
        <v>167</v>
      </c>
      <c r="C95" s="20"/>
      <c r="D95" s="20"/>
      <c r="E95" s="20"/>
      <c r="F95" s="33">
        <v>35</v>
      </c>
      <c r="G95" s="19">
        <v>3896</v>
      </c>
      <c r="H95" s="19">
        <v>176</v>
      </c>
      <c r="I95" s="48">
        <v>345.2</v>
      </c>
      <c r="J95" s="46">
        <v>113133</v>
      </c>
      <c r="K95" s="46">
        <v>24576</v>
      </c>
      <c r="L95" s="46">
        <v>55880</v>
      </c>
      <c r="M95" s="46">
        <v>32677</v>
      </c>
      <c r="N95" s="46">
        <v>3492</v>
      </c>
    </row>
    <row r="96" spans="2:14" x14ac:dyDescent="0.2">
      <c r="B96" s="1" t="s">
        <v>168</v>
      </c>
      <c r="C96" s="20"/>
      <c r="D96" s="20"/>
      <c r="E96" s="20"/>
      <c r="F96" s="33">
        <v>32</v>
      </c>
      <c r="G96" s="19">
        <v>3548</v>
      </c>
      <c r="H96" s="19">
        <v>164</v>
      </c>
      <c r="I96" s="48">
        <v>359.2</v>
      </c>
      <c r="J96" s="46">
        <v>109990</v>
      </c>
      <c r="K96" s="46">
        <v>22134</v>
      </c>
      <c r="L96" s="46">
        <v>56480</v>
      </c>
      <c r="M96" s="46">
        <v>31376</v>
      </c>
      <c r="N96" s="46">
        <v>3632</v>
      </c>
    </row>
    <row r="97" spans="2:14" x14ac:dyDescent="0.2">
      <c r="B97" s="1" t="s">
        <v>169</v>
      </c>
      <c r="C97" s="20"/>
      <c r="D97" s="20"/>
      <c r="E97" s="20"/>
      <c r="F97" s="33">
        <v>32</v>
      </c>
      <c r="G97" s="19">
        <v>3442</v>
      </c>
      <c r="H97" s="19">
        <v>154</v>
      </c>
      <c r="I97" s="48">
        <v>359.9</v>
      </c>
      <c r="J97" s="46">
        <v>107024</v>
      </c>
      <c r="K97" s="46">
        <v>19424</v>
      </c>
      <c r="L97" s="46">
        <v>58611</v>
      </c>
      <c r="M97" s="46">
        <v>28989</v>
      </c>
      <c r="N97" s="46">
        <v>3529</v>
      </c>
    </row>
    <row r="98" spans="2:14" s="21" customFormat="1" x14ac:dyDescent="0.2">
      <c r="B98" s="3" t="s">
        <v>170</v>
      </c>
      <c r="C98" s="5"/>
      <c r="D98" s="5"/>
      <c r="E98" s="5"/>
      <c r="F98" s="31">
        <v>33</v>
      </c>
      <c r="G98" s="47" t="s">
        <v>87</v>
      </c>
      <c r="H98" s="47" t="s">
        <v>87</v>
      </c>
      <c r="I98" s="47" t="s">
        <v>87</v>
      </c>
      <c r="J98" s="47" t="s">
        <v>87</v>
      </c>
      <c r="K98" s="47" t="s">
        <v>87</v>
      </c>
      <c r="L98" s="47" t="s">
        <v>87</v>
      </c>
      <c r="M98" s="47" t="s">
        <v>87</v>
      </c>
      <c r="N98" s="47" t="s">
        <v>87</v>
      </c>
    </row>
    <row r="99" spans="2:14" x14ac:dyDescent="0.2">
      <c r="C99" s="5"/>
      <c r="D99" s="5"/>
      <c r="E99" s="5"/>
      <c r="F99" s="33"/>
      <c r="G99" s="19"/>
      <c r="H99" s="19"/>
      <c r="I99" s="40"/>
      <c r="J99" s="19"/>
      <c r="K99" s="19"/>
      <c r="L99" s="19"/>
      <c r="M99" s="19"/>
      <c r="N99" s="19"/>
    </row>
    <row r="100" spans="2:14" x14ac:dyDescent="0.2">
      <c r="B100" s="1" t="s">
        <v>171</v>
      </c>
      <c r="C100" s="5"/>
      <c r="D100" s="5"/>
      <c r="E100" s="5"/>
      <c r="F100" s="33">
        <v>32</v>
      </c>
      <c r="G100" s="19">
        <v>3634</v>
      </c>
      <c r="H100" s="19">
        <v>154</v>
      </c>
      <c r="I100" s="40">
        <v>30.1</v>
      </c>
      <c r="J100" s="20">
        <v>10712</v>
      </c>
      <c r="K100" s="19">
        <v>1984</v>
      </c>
      <c r="L100" s="19">
        <v>5885</v>
      </c>
      <c r="M100" s="19">
        <v>2844</v>
      </c>
      <c r="N100" s="19">
        <v>261</v>
      </c>
    </row>
    <row r="101" spans="2:14" x14ac:dyDescent="0.2">
      <c r="B101" s="1" t="s">
        <v>172</v>
      </c>
      <c r="F101" s="33">
        <v>32</v>
      </c>
      <c r="G101" s="19">
        <v>3455</v>
      </c>
      <c r="H101" s="19">
        <v>154</v>
      </c>
      <c r="I101" s="40">
        <v>30</v>
      </c>
      <c r="J101" s="20">
        <v>7521</v>
      </c>
      <c r="K101" s="19">
        <v>1187</v>
      </c>
      <c r="L101" s="19">
        <v>4480</v>
      </c>
      <c r="M101" s="19">
        <v>1855</v>
      </c>
      <c r="N101" s="19">
        <v>208</v>
      </c>
    </row>
    <row r="102" spans="2:14" x14ac:dyDescent="0.2">
      <c r="B102" s="1" t="s">
        <v>173</v>
      </c>
      <c r="F102" s="33">
        <v>33</v>
      </c>
      <c r="G102" s="19">
        <v>3335</v>
      </c>
      <c r="H102" s="19">
        <v>159</v>
      </c>
      <c r="I102" s="40">
        <v>27.8</v>
      </c>
      <c r="J102" s="20">
        <v>7846</v>
      </c>
      <c r="K102" s="19">
        <v>1401</v>
      </c>
      <c r="L102" s="19">
        <v>4375</v>
      </c>
      <c r="M102" s="19">
        <v>2069</v>
      </c>
      <c r="N102" s="19">
        <v>237</v>
      </c>
    </row>
    <row r="103" spans="2:14" x14ac:dyDescent="0.2">
      <c r="B103" s="1" t="s">
        <v>174</v>
      </c>
      <c r="F103" s="33">
        <v>33</v>
      </c>
      <c r="G103" s="19">
        <v>3483</v>
      </c>
      <c r="H103" s="19">
        <v>158</v>
      </c>
      <c r="I103" s="40">
        <v>30.5</v>
      </c>
      <c r="J103" s="20">
        <v>8739</v>
      </c>
      <c r="K103" s="19">
        <v>1640</v>
      </c>
      <c r="L103" s="19">
        <v>4763</v>
      </c>
      <c r="M103" s="19">
        <v>2335</v>
      </c>
      <c r="N103" s="19">
        <v>473</v>
      </c>
    </row>
    <row r="104" spans="2:14" x14ac:dyDescent="0.2">
      <c r="B104" s="1" t="s">
        <v>175</v>
      </c>
      <c r="F104" s="33">
        <v>34</v>
      </c>
      <c r="G104" s="19">
        <v>3473</v>
      </c>
      <c r="H104" s="19">
        <v>160</v>
      </c>
      <c r="I104" s="40">
        <v>30.3</v>
      </c>
      <c r="J104" s="20">
        <v>8855</v>
      </c>
      <c r="K104" s="19">
        <v>1628</v>
      </c>
      <c r="L104" s="19">
        <v>5015</v>
      </c>
      <c r="M104" s="19">
        <v>2212</v>
      </c>
      <c r="N104" s="19">
        <v>295</v>
      </c>
    </row>
    <row r="105" spans="2:14" x14ac:dyDescent="0.2">
      <c r="B105" s="1" t="s">
        <v>176</v>
      </c>
      <c r="F105" s="33">
        <v>33</v>
      </c>
      <c r="G105" s="19">
        <v>3375</v>
      </c>
      <c r="H105" s="19">
        <v>157</v>
      </c>
      <c r="I105" s="40">
        <v>30.6</v>
      </c>
      <c r="J105" s="20">
        <v>8570</v>
      </c>
      <c r="K105" s="19">
        <v>1586</v>
      </c>
      <c r="L105" s="19">
        <v>4829</v>
      </c>
      <c r="M105" s="19">
        <v>2155</v>
      </c>
      <c r="N105" s="19">
        <v>227</v>
      </c>
    </row>
    <row r="106" spans="2:14" x14ac:dyDescent="0.2">
      <c r="F106" s="33"/>
    </row>
    <row r="107" spans="2:14" x14ac:dyDescent="0.2">
      <c r="B107" s="1" t="s">
        <v>177</v>
      </c>
      <c r="F107" s="33">
        <v>33</v>
      </c>
      <c r="G107" s="19">
        <v>3324</v>
      </c>
      <c r="H107" s="19">
        <v>156</v>
      </c>
      <c r="I107" s="40">
        <v>29.6</v>
      </c>
      <c r="J107" s="20">
        <v>8817</v>
      </c>
      <c r="K107" s="19">
        <v>1542</v>
      </c>
      <c r="L107" s="19">
        <v>4989</v>
      </c>
      <c r="M107" s="19">
        <v>2286</v>
      </c>
      <c r="N107" s="19">
        <v>332</v>
      </c>
    </row>
    <row r="108" spans="2:14" x14ac:dyDescent="0.2">
      <c r="B108" s="1" t="s">
        <v>178</v>
      </c>
      <c r="F108" s="33">
        <v>33</v>
      </c>
      <c r="G108" s="19">
        <v>3568</v>
      </c>
      <c r="H108" s="19">
        <v>156</v>
      </c>
      <c r="I108" s="40">
        <v>30.7</v>
      </c>
      <c r="J108" s="20">
        <v>9530</v>
      </c>
      <c r="K108" s="19">
        <v>1442</v>
      </c>
      <c r="L108" s="19">
        <v>5633</v>
      </c>
      <c r="M108" s="19">
        <v>2454</v>
      </c>
      <c r="N108" s="19">
        <v>291</v>
      </c>
    </row>
    <row r="109" spans="2:14" x14ac:dyDescent="0.2">
      <c r="B109" s="1" t="s">
        <v>179</v>
      </c>
      <c r="F109" s="33">
        <v>32</v>
      </c>
      <c r="G109" s="19">
        <v>3376</v>
      </c>
      <c r="H109" s="19">
        <v>152</v>
      </c>
      <c r="I109" s="40">
        <v>30.7</v>
      </c>
      <c r="J109" s="20">
        <v>8104</v>
      </c>
      <c r="K109" s="19">
        <v>1224</v>
      </c>
      <c r="L109" s="19">
        <v>4812</v>
      </c>
      <c r="M109" s="19">
        <v>2068</v>
      </c>
      <c r="N109" s="19">
        <v>293</v>
      </c>
    </row>
    <row r="110" spans="2:14" x14ac:dyDescent="0.2">
      <c r="B110" s="1" t="s">
        <v>180</v>
      </c>
      <c r="F110" s="33">
        <v>32</v>
      </c>
      <c r="G110" s="19">
        <v>3259</v>
      </c>
      <c r="H110" s="19">
        <v>152</v>
      </c>
      <c r="I110" s="40">
        <v>29.7</v>
      </c>
      <c r="J110" s="20">
        <v>8482</v>
      </c>
      <c r="K110" s="19">
        <v>1542</v>
      </c>
      <c r="L110" s="19">
        <v>4803</v>
      </c>
      <c r="M110" s="19">
        <v>2138</v>
      </c>
      <c r="N110" s="19">
        <v>220</v>
      </c>
    </row>
    <row r="111" spans="2:14" x14ac:dyDescent="0.2">
      <c r="B111" s="1" t="s">
        <v>181</v>
      </c>
      <c r="F111" s="33">
        <v>33</v>
      </c>
      <c r="G111" s="19">
        <v>3464</v>
      </c>
      <c r="H111" s="19">
        <v>157</v>
      </c>
      <c r="I111" s="40">
        <v>30.2</v>
      </c>
      <c r="J111" s="20">
        <v>8836</v>
      </c>
      <c r="K111" s="19">
        <v>1761</v>
      </c>
      <c r="L111" s="19">
        <v>4782</v>
      </c>
      <c r="M111" s="19">
        <v>2294</v>
      </c>
      <c r="N111" s="19">
        <v>264</v>
      </c>
    </row>
    <row r="112" spans="2:14" x14ac:dyDescent="0.2">
      <c r="B112" s="1" t="s">
        <v>182</v>
      </c>
      <c r="F112" s="33">
        <v>33</v>
      </c>
      <c r="G112" s="23" t="s">
        <v>87</v>
      </c>
      <c r="H112" s="23" t="s">
        <v>87</v>
      </c>
      <c r="I112" s="23" t="s">
        <v>87</v>
      </c>
      <c r="J112" s="23" t="s">
        <v>87</v>
      </c>
      <c r="K112" s="23" t="s">
        <v>87</v>
      </c>
      <c r="L112" s="23" t="s">
        <v>87</v>
      </c>
      <c r="M112" s="23" t="s">
        <v>87</v>
      </c>
      <c r="N112" s="23" t="s">
        <v>87</v>
      </c>
    </row>
    <row r="113" spans="2:14" ht="18" thickBot="1" x14ac:dyDescent="0.25">
      <c r="B113" s="25"/>
      <c r="C113" s="4"/>
      <c r="D113" s="4"/>
      <c r="E113" s="4"/>
      <c r="F113" s="49"/>
      <c r="G113" s="27"/>
      <c r="H113" s="27"/>
      <c r="I113" s="50"/>
      <c r="J113" s="27"/>
      <c r="K113" s="27"/>
      <c r="L113" s="27"/>
      <c r="M113" s="27"/>
      <c r="N113" s="27"/>
    </row>
    <row r="114" spans="2:14" x14ac:dyDescent="0.2">
      <c r="B114" s="5"/>
      <c r="F114" s="1" t="s">
        <v>185</v>
      </c>
    </row>
  </sheetData>
  <phoneticPr fontId="2"/>
  <pageMargins left="0.4" right="0.46" top="0.6" bottom="0.59" header="0.51200000000000001" footer="0.51200000000000001"/>
  <pageSetup paperSize="12" scale="75" orientation="portrait" r:id="rId1"/>
  <headerFooter alignWithMargins="0"/>
  <rowBreaks count="1" manualBreakCount="1">
    <brk id="7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40"/>
  <sheetViews>
    <sheetView showGridLines="0" zoomScale="75" zoomScaleNormal="100" workbookViewId="0">
      <selection activeCell="B1" sqref="B1"/>
    </sheetView>
  </sheetViews>
  <sheetFormatPr defaultColWidth="12.125" defaultRowHeight="17.25" x14ac:dyDescent="0.2"/>
  <cols>
    <col min="1" max="1" width="13.375" style="2" customWidth="1"/>
    <col min="2" max="4" width="4.625" style="2" customWidth="1"/>
    <col min="5" max="5" width="7.125" style="2" customWidth="1"/>
    <col min="6" max="6" width="10.875" style="2" customWidth="1"/>
    <col min="7" max="10" width="13.375" style="2" customWidth="1"/>
    <col min="11" max="11" width="12.125" style="2"/>
    <col min="12" max="12" width="13.375" style="2" customWidth="1"/>
    <col min="13" max="256" width="12.125" style="2"/>
    <col min="257" max="257" width="13.375" style="2" customWidth="1"/>
    <col min="258" max="260" width="4.625" style="2" customWidth="1"/>
    <col min="261" max="261" width="7.125" style="2" customWidth="1"/>
    <col min="262" max="262" width="10.875" style="2" customWidth="1"/>
    <col min="263" max="266" width="13.375" style="2" customWidth="1"/>
    <col min="267" max="267" width="12.125" style="2"/>
    <col min="268" max="268" width="13.375" style="2" customWidth="1"/>
    <col min="269" max="512" width="12.125" style="2"/>
    <col min="513" max="513" width="13.375" style="2" customWidth="1"/>
    <col min="514" max="516" width="4.625" style="2" customWidth="1"/>
    <col min="517" max="517" width="7.125" style="2" customWidth="1"/>
    <col min="518" max="518" width="10.875" style="2" customWidth="1"/>
    <col min="519" max="522" width="13.375" style="2" customWidth="1"/>
    <col min="523" max="523" width="12.125" style="2"/>
    <col min="524" max="524" width="13.375" style="2" customWidth="1"/>
    <col min="525" max="768" width="12.125" style="2"/>
    <col min="769" max="769" width="13.375" style="2" customWidth="1"/>
    <col min="770" max="772" width="4.625" style="2" customWidth="1"/>
    <col min="773" max="773" width="7.125" style="2" customWidth="1"/>
    <col min="774" max="774" width="10.875" style="2" customWidth="1"/>
    <col min="775" max="778" width="13.375" style="2" customWidth="1"/>
    <col min="779" max="779" width="12.125" style="2"/>
    <col min="780" max="780" width="13.375" style="2" customWidth="1"/>
    <col min="781" max="1024" width="12.125" style="2"/>
    <col min="1025" max="1025" width="13.375" style="2" customWidth="1"/>
    <col min="1026" max="1028" width="4.625" style="2" customWidth="1"/>
    <col min="1029" max="1029" width="7.125" style="2" customWidth="1"/>
    <col min="1030" max="1030" width="10.875" style="2" customWidth="1"/>
    <col min="1031" max="1034" width="13.375" style="2" customWidth="1"/>
    <col min="1035" max="1035" width="12.125" style="2"/>
    <col min="1036" max="1036" width="13.375" style="2" customWidth="1"/>
    <col min="1037" max="1280" width="12.125" style="2"/>
    <col min="1281" max="1281" width="13.375" style="2" customWidth="1"/>
    <col min="1282" max="1284" width="4.625" style="2" customWidth="1"/>
    <col min="1285" max="1285" width="7.125" style="2" customWidth="1"/>
    <col min="1286" max="1286" width="10.875" style="2" customWidth="1"/>
    <col min="1287" max="1290" width="13.375" style="2" customWidth="1"/>
    <col min="1291" max="1291" width="12.125" style="2"/>
    <col min="1292" max="1292" width="13.375" style="2" customWidth="1"/>
    <col min="1293" max="1536" width="12.125" style="2"/>
    <col min="1537" max="1537" width="13.375" style="2" customWidth="1"/>
    <col min="1538" max="1540" width="4.625" style="2" customWidth="1"/>
    <col min="1541" max="1541" width="7.125" style="2" customWidth="1"/>
    <col min="1542" max="1542" width="10.875" style="2" customWidth="1"/>
    <col min="1543" max="1546" width="13.375" style="2" customWidth="1"/>
    <col min="1547" max="1547" width="12.125" style="2"/>
    <col min="1548" max="1548" width="13.375" style="2" customWidth="1"/>
    <col min="1549" max="1792" width="12.125" style="2"/>
    <col min="1793" max="1793" width="13.375" style="2" customWidth="1"/>
    <col min="1794" max="1796" width="4.625" style="2" customWidth="1"/>
    <col min="1797" max="1797" width="7.125" style="2" customWidth="1"/>
    <col min="1798" max="1798" width="10.875" style="2" customWidth="1"/>
    <col min="1799" max="1802" width="13.375" style="2" customWidth="1"/>
    <col min="1803" max="1803" width="12.125" style="2"/>
    <col min="1804" max="1804" width="13.375" style="2" customWidth="1"/>
    <col min="1805" max="2048" width="12.125" style="2"/>
    <col min="2049" max="2049" width="13.375" style="2" customWidth="1"/>
    <col min="2050" max="2052" width="4.625" style="2" customWidth="1"/>
    <col min="2053" max="2053" width="7.125" style="2" customWidth="1"/>
    <col min="2054" max="2054" width="10.875" style="2" customWidth="1"/>
    <col min="2055" max="2058" width="13.375" style="2" customWidth="1"/>
    <col min="2059" max="2059" width="12.125" style="2"/>
    <col min="2060" max="2060" width="13.375" style="2" customWidth="1"/>
    <col min="2061" max="2304" width="12.125" style="2"/>
    <col min="2305" max="2305" width="13.375" style="2" customWidth="1"/>
    <col min="2306" max="2308" width="4.625" style="2" customWidth="1"/>
    <col min="2309" max="2309" width="7.125" style="2" customWidth="1"/>
    <col min="2310" max="2310" width="10.875" style="2" customWidth="1"/>
    <col min="2311" max="2314" width="13.375" style="2" customWidth="1"/>
    <col min="2315" max="2315" width="12.125" style="2"/>
    <col min="2316" max="2316" width="13.375" style="2" customWidth="1"/>
    <col min="2317" max="2560" width="12.125" style="2"/>
    <col min="2561" max="2561" width="13.375" style="2" customWidth="1"/>
    <col min="2562" max="2564" width="4.625" style="2" customWidth="1"/>
    <col min="2565" max="2565" width="7.125" style="2" customWidth="1"/>
    <col min="2566" max="2566" width="10.875" style="2" customWidth="1"/>
    <col min="2567" max="2570" width="13.375" style="2" customWidth="1"/>
    <col min="2571" max="2571" width="12.125" style="2"/>
    <col min="2572" max="2572" width="13.375" style="2" customWidth="1"/>
    <col min="2573" max="2816" width="12.125" style="2"/>
    <col min="2817" max="2817" width="13.375" style="2" customWidth="1"/>
    <col min="2818" max="2820" width="4.625" style="2" customWidth="1"/>
    <col min="2821" max="2821" width="7.125" style="2" customWidth="1"/>
    <col min="2822" max="2822" width="10.875" style="2" customWidth="1"/>
    <col min="2823" max="2826" width="13.375" style="2" customWidth="1"/>
    <col min="2827" max="2827" width="12.125" style="2"/>
    <col min="2828" max="2828" width="13.375" style="2" customWidth="1"/>
    <col min="2829" max="3072" width="12.125" style="2"/>
    <col min="3073" max="3073" width="13.375" style="2" customWidth="1"/>
    <col min="3074" max="3076" width="4.625" style="2" customWidth="1"/>
    <col min="3077" max="3077" width="7.125" style="2" customWidth="1"/>
    <col min="3078" max="3078" width="10.875" style="2" customWidth="1"/>
    <col min="3079" max="3082" width="13.375" style="2" customWidth="1"/>
    <col min="3083" max="3083" width="12.125" style="2"/>
    <col min="3084" max="3084" width="13.375" style="2" customWidth="1"/>
    <col min="3085" max="3328" width="12.125" style="2"/>
    <col min="3329" max="3329" width="13.375" style="2" customWidth="1"/>
    <col min="3330" max="3332" width="4.625" style="2" customWidth="1"/>
    <col min="3333" max="3333" width="7.125" style="2" customWidth="1"/>
    <col min="3334" max="3334" width="10.875" style="2" customWidth="1"/>
    <col min="3335" max="3338" width="13.375" style="2" customWidth="1"/>
    <col min="3339" max="3339" width="12.125" style="2"/>
    <col min="3340" max="3340" width="13.375" style="2" customWidth="1"/>
    <col min="3341" max="3584" width="12.125" style="2"/>
    <col min="3585" max="3585" width="13.375" style="2" customWidth="1"/>
    <col min="3586" max="3588" width="4.625" style="2" customWidth="1"/>
    <col min="3589" max="3589" width="7.125" style="2" customWidth="1"/>
    <col min="3590" max="3590" width="10.875" style="2" customWidth="1"/>
    <col min="3591" max="3594" width="13.375" style="2" customWidth="1"/>
    <col min="3595" max="3595" width="12.125" style="2"/>
    <col min="3596" max="3596" width="13.375" style="2" customWidth="1"/>
    <col min="3597" max="3840" width="12.125" style="2"/>
    <col min="3841" max="3841" width="13.375" style="2" customWidth="1"/>
    <col min="3842" max="3844" width="4.625" style="2" customWidth="1"/>
    <col min="3845" max="3845" width="7.125" style="2" customWidth="1"/>
    <col min="3846" max="3846" width="10.875" style="2" customWidth="1"/>
    <col min="3847" max="3850" width="13.375" style="2" customWidth="1"/>
    <col min="3851" max="3851" width="12.125" style="2"/>
    <col min="3852" max="3852" width="13.375" style="2" customWidth="1"/>
    <col min="3853" max="4096" width="12.125" style="2"/>
    <col min="4097" max="4097" width="13.375" style="2" customWidth="1"/>
    <col min="4098" max="4100" width="4.625" style="2" customWidth="1"/>
    <col min="4101" max="4101" width="7.125" style="2" customWidth="1"/>
    <col min="4102" max="4102" width="10.875" style="2" customWidth="1"/>
    <col min="4103" max="4106" width="13.375" style="2" customWidth="1"/>
    <col min="4107" max="4107" width="12.125" style="2"/>
    <col min="4108" max="4108" width="13.375" style="2" customWidth="1"/>
    <col min="4109" max="4352" width="12.125" style="2"/>
    <col min="4353" max="4353" width="13.375" style="2" customWidth="1"/>
    <col min="4354" max="4356" width="4.625" style="2" customWidth="1"/>
    <col min="4357" max="4357" width="7.125" style="2" customWidth="1"/>
    <col min="4358" max="4358" width="10.875" style="2" customWidth="1"/>
    <col min="4359" max="4362" width="13.375" style="2" customWidth="1"/>
    <col min="4363" max="4363" width="12.125" style="2"/>
    <col min="4364" max="4364" width="13.375" style="2" customWidth="1"/>
    <col min="4365" max="4608" width="12.125" style="2"/>
    <col min="4609" max="4609" width="13.375" style="2" customWidth="1"/>
    <col min="4610" max="4612" width="4.625" style="2" customWidth="1"/>
    <col min="4613" max="4613" width="7.125" style="2" customWidth="1"/>
    <col min="4614" max="4614" width="10.875" style="2" customWidth="1"/>
    <col min="4615" max="4618" width="13.375" style="2" customWidth="1"/>
    <col min="4619" max="4619" width="12.125" style="2"/>
    <col min="4620" max="4620" width="13.375" style="2" customWidth="1"/>
    <col min="4621" max="4864" width="12.125" style="2"/>
    <col min="4865" max="4865" width="13.375" style="2" customWidth="1"/>
    <col min="4866" max="4868" width="4.625" style="2" customWidth="1"/>
    <col min="4869" max="4869" width="7.125" style="2" customWidth="1"/>
    <col min="4870" max="4870" width="10.875" style="2" customWidth="1"/>
    <col min="4871" max="4874" width="13.375" style="2" customWidth="1"/>
    <col min="4875" max="4875" width="12.125" style="2"/>
    <col min="4876" max="4876" width="13.375" style="2" customWidth="1"/>
    <col min="4877" max="5120" width="12.125" style="2"/>
    <col min="5121" max="5121" width="13.375" style="2" customWidth="1"/>
    <col min="5122" max="5124" width="4.625" style="2" customWidth="1"/>
    <col min="5125" max="5125" width="7.125" style="2" customWidth="1"/>
    <col min="5126" max="5126" width="10.875" style="2" customWidth="1"/>
    <col min="5127" max="5130" width="13.375" style="2" customWidth="1"/>
    <col min="5131" max="5131" width="12.125" style="2"/>
    <col min="5132" max="5132" width="13.375" style="2" customWidth="1"/>
    <col min="5133" max="5376" width="12.125" style="2"/>
    <col min="5377" max="5377" width="13.375" style="2" customWidth="1"/>
    <col min="5378" max="5380" width="4.625" style="2" customWidth="1"/>
    <col min="5381" max="5381" width="7.125" style="2" customWidth="1"/>
    <col min="5382" max="5382" width="10.875" style="2" customWidth="1"/>
    <col min="5383" max="5386" width="13.375" style="2" customWidth="1"/>
    <col min="5387" max="5387" width="12.125" style="2"/>
    <col min="5388" max="5388" width="13.375" style="2" customWidth="1"/>
    <col min="5389" max="5632" width="12.125" style="2"/>
    <col min="5633" max="5633" width="13.375" style="2" customWidth="1"/>
    <col min="5634" max="5636" width="4.625" style="2" customWidth="1"/>
    <col min="5637" max="5637" width="7.125" style="2" customWidth="1"/>
    <col min="5638" max="5638" width="10.875" style="2" customWidth="1"/>
    <col min="5639" max="5642" width="13.375" style="2" customWidth="1"/>
    <col min="5643" max="5643" width="12.125" style="2"/>
    <col min="5644" max="5644" width="13.375" style="2" customWidth="1"/>
    <col min="5645" max="5888" width="12.125" style="2"/>
    <col min="5889" max="5889" width="13.375" style="2" customWidth="1"/>
    <col min="5890" max="5892" width="4.625" style="2" customWidth="1"/>
    <col min="5893" max="5893" width="7.125" style="2" customWidth="1"/>
    <col min="5894" max="5894" width="10.875" style="2" customWidth="1"/>
    <col min="5895" max="5898" width="13.375" style="2" customWidth="1"/>
    <col min="5899" max="5899" width="12.125" style="2"/>
    <col min="5900" max="5900" width="13.375" style="2" customWidth="1"/>
    <col min="5901" max="6144" width="12.125" style="2"/>
    <col min="6145" max="6145" width="13.375" style="2" customWidth="1"/>
    <col min="6146" max="6148" width="4.625" style="2" customWidth="1"/>
    <col min="6149" max="6149" width="7.125" style="2" customWidth="1"/>
    <col min="6150" max="6150" width="10.875" style="2" customWidth="1"/>
    <col min="6151" max="6154" width="13.375" style="2" customWidth="1"/>
    <col min="6155" max="6155" width="12.125" style="2"/>
    <col min="6156" max="6156" width="13.375" style="2" customWidth="1"/>
    <col min="6157" max="6400" width="12.125" style="2"/>
    <col min="6401" max="6401" width="13.375" style="2" customWidth="1"/>
    <col min="6402" max="6404" width="4.625" style="2" customWidth="1"/>
    <col min="6405" max="6405" width="7.125" style="2" customWidth="1"/>
    <col min="6406" max="6406" width="10.875" style="2" customWidth="1"/>
    <col min="6407" max="6410" width="13.375" style="2" customWidth="1"/>
    <col min="6411" max="6411" width="12.125" style="2"/>
    <col min="6412" max="6412" width="13.375" style="2" customWidth="1"/>
    <col min="6413" max="6656" width="12.125" style="2"/>
    <col min="6657" max="6657" width="13.375" style="2" customWidth="1"/>
    <col min="6658" max="6660" width="4.625" style="2" customWidth="1"/>
    <col min="6661" max="6661" width="7.125" style="2" customWidth="1"/>
    <col min="6662" max="6662" width="10.875" style="2" customWidth="1"/>
    <col min="6663" max="6666" width="13.375" style="2" customWidth="1"/>
    <col min="6667" max="6667" width="12.125" style="2"/>
    <col min="6668" max="6668" width="13.375" style="2" customWidth="1"/>
    <col min="6669" max="6912" width="12.125" style="2"/>
    <col min="6913" max="6913" width="13.375" style="2" customWidth="1"/>
    <col min="6914" max="6916" width="4.625" style="2" customWidth="1"/>
    <col min="6917" max="6917" width="7.125" style="2" customWidth="1"/>
    <col min="6918" max="6918" width="10.875" style="2" customWidth="1"/>
    <col min="6919" max="6922" width="13.375" style="2" customWidth="1"/>
    <col min="6923" max="6923" width="12.125" style="2"/>
    <col min="6924" max="6924" width="13.375" style="2" customWidth="1"/>
    <col min="6925" max="7168" width="12.125" style="2"/>
    <col min="7169" max="7169" width="13.375" style="2" customWidth="1"/>
    <col min="7170" max="7172" width="4.625" style="2" customWidth="1"/>
    <col min="7173" max="7173" width="7.125" style="2" customWidth="1"/>
    <col min="7174" max="7174" width="10.875" style="2" customWidth="1"/>
    <col min="7175" max="7178" width="13.375" style="2" customWidth="1"/>
    <col min="7179" max="7179" width="12.125" style="2"/>
    <col min="7180" max="7180" width="13.375" style="2" customWidth="1"/>
    <col min="7181" max="7424" width="12.125" style="2"/>
    <col min="7425" max="7425" width="13.375" style="2" customWidth="1"/>
    <col min="7426" max="7428" width="4.625" style="2" customWidth="1"/>
    <col min="7429" max="7429" width="7.125" style="2" customWidth="1"/>
    <col min="7430" max="7430" width="10.875" style="2" customWidth="1"/>
    <col min="7431" max="7434" width="13.375" style="2" customWidth="1"/>
    <col min="7435" max="7435" width="12.125" style="2"/>
    <col min="7436" max="7436" width="13.375" style="2" customWidth="1"/>
    <col min="7437" max="7680" width="12.125" style="2"/>
    <col min="7681" max="7681" width="13.375" style="2" customWidth="1"/>
    <col min="7682" max="7684" width="4.625" style="2" customWidth="1"/>
    <col min="7685" max="7685" width="7.125" style="2" customWidth="1"/>
    <col min="7686" max="7686" width="10.875" style="2" customWidth="1"/>
    <col min="7687" max="7690" width="13.375" style="2" customWidth="1"/>
    <col min="7691" max="7691" width="12.125" style="2"/>
    <col min="7692" max="7692" width="13.375" style="2" customWidth="1"/>
    <col min="7693" max="7936" width="12.125" style="2"/>
    <col min="7937" max="7937" width="13.375" style="2" customWidth="1"/>
    <col min="7938" max="7940" width="4.625" style="2" customWidth="1"/>
    <col min="7941" max="7941" width="7.125" style="2" customWidth="1"/>
    <col min="7942" max="7942" width="10.875" style="2" customWidth="1"/>
    <col min="7943" max="7946" width="13.375" style="2" customWidth="1"/>
    <col min="7947" max="7947" width="12.125" style="2"/>
    <col min="7948" max="7948" width="13.375" style="2" customWidth="1"/>
    <col min="7949" max="8192" width="12.125" style="2"/>
    <col min="8193" max="8193" width="13.375" style="2" customWidth="1"/>
    <col min="8194" max="8196" width="4.625" style="2" customWidth="1"/>
    <col min="8197" max="8197" width="7.125" style="2" customWidth="1"/>
    <col min="8198" max="8198" width="10.875" style="2" customWidth="1"/>
    <col min="8199" max="8202" width="13.375" style="2" customWidth="1"/>
    <col min="8203" max="8203" width="12.125" style="2"/>
    <col min="8204" max="8204" width="13.375" style="2" customWidth="1"/>
    <col min="8205" max="8448" width="12.125" style="2"/>
    <col min="8449" max="8449" width="13.375" style="2" customWidth="1"/>
    <col min="8450" max="8452" width="4.625" style="2" customWidth="1"/>
    <col min="8453" max="8453" width="7.125" style="2" customWidth="1"/>
    <col min="8454" max="8454" width="10.875" style="2" customWidth="1"/>
    <col min="8455" max="8458" width="13.375" style="2" customWidth="1"/>
    <col min="8459" max="8459" width="12.125" style="2"/>
    <col min="8460" max="8460" width="13.375" style="2" customWidth="1"/>
    <col min="8461" max="8704" width="12.125" style="2"/>
    <col min="8705" max="8705" width="13.375" style="2" customWidth="1"/>
    <col min="8706" max="8708" width="4.625" style="2" customWidth="1"/>
    <col min="8709" max="8709" width="7.125" style="2" customWidth="1"/>
    <col min="8710" max="8710" width="10.875" style="2" customWidth="1"/>
    <col min="8711" max="8714" width="13.375" style="2" customWidth="1"/>
    <col min="8715" max="8715" width="12.125" style="2"/>
    <col min="8716" max="8716" width="13.375" style="2" customWidth="1"/>
    <col min="8717" max="8960" width="12.125" style="2"/>
    <col min="8961" max="8961" width="13.375" style="2" customWidth="1"/>
    <col min="8962" max="8964" width="4.625" style="2" customWidth="1"/>
    <col min="8965" max="8965" width="7.125" style="2" customWidth="1"/>
    <col min="8966" max="8966" width="10.875" style="2" customWidth="1"/>
    <col min="8967" max="8970" width="13.375" style="2" customWidth="1"/>
    <col min="8971" max="8971" width="12.125" style="2"/>
    <col min="8972" max="8972" width="13.375" style="2" customWidth="1"/>
    <col min="8973" max="9216" width="12.125" style="2"/>
    <col min="9217" max="9217" width="13.375" style="2" customWidth="1"/>
    <col min="9218" max="9220" width="4.625" style="2" customWidth="1"/>
    <col min="9221" max="9221" width="7.125" style="2" customWidth="1"/>
    <col min="9222" max="9222" width="10.875" style="2" customWidth="1"/>
    <col min="9223" max="9226" width="13.375" style="2" customWidth="1"/>
    <col min="9227" max="9227" width="12.125" style="2"/>
    <col min="9228" max="9228" width="13.375" style="2" customWidth="1"/>
    <col min="9229" max="9472" width="12.125" style="2"/>
    <col min="9473" max="9473" width="13.375" style="2" customWidth="1"/>
    <col min="9474" max="9476" width="4.625" style="2" customWidth="1"/>
    <col min="9477" max="9477" width="7.125" style="2" customWidth="1"/>
    <col min="9478" max="9478" width="10.875" style="2" customWidth="1"/>
    <col min="9479" max="9482" width="13.375" style="2" customWidth="1"/>
    <col min="9483" max="9483" width="12.125" style="2"/>
    <col min="9484" max="9484" width="13.375" style="2" customWidth="1"/>
    <col min="9485" max="9728" width="12.125" style="2"/>
    <col min="9729" max="9729" width="13.375" style="2" customWidth="1"/>
    <col min="9730" max="9732" width="4.625" style="2" customWidth="1"/>
    <col min="9733" max="9733" width="7.125" style="2" customWidth="1"/>
    <col min="9734" max="9734" width="10.875" style="2" customWidth="1"/>
    <col min="9735" max="9738" width="13.375" style="2" customWidth="1"/>
    <col min="9739" max="9739" width="12.125" style="2"/>
    <col min="9740" max="9740" width="13.375" style="2" customWidth="1"/>
    <col min="9741" max="9984" width="12.125" style="2"/>
    <col min="9985" max="9985" width="13.375" style="2" customWidth="1"/>
    <col min="9986" max="9988" width="4.625" style="2" customWidth="1"/>
    <col min="9989" max="9989" width="7.125" style="2" customWidth="1"/>
    <col min="9990" max="9990" width="10.875" style="2" customWidth="1"/>
    <col min="9991" max="9994" width="13.375" style="2" customWidth="1"/>
    <col min="9995" max="9995" width="12.125" style="2"/>
    <col min="9996" max="9996" width="13.375" style="2" customWidth="1"/>
    <col min="9997" max="10240" width="12.125" style="2"/>
    <col min="10241" max="10241" width="13.375" style="2" customWidth="1"/>
    <col min="10242" max="10244" width="4.625" style="2" customWidth="1"/>
    <col min="10245" max="10245" width="7.125" style="2" customWidth="1"/>
    <col min="10246" max="10246" width="10.875" style="2" customWidth="1"/>
    <col min="10247" max="10250" width="13.375" style="2" customWidth="1"/>
    <col min="10251" max="10251" width="12.125" style="2"/>
    <col min="10252" max="10252" width="13.375" style="2" customWidth="1"/>
    <col min="10253" max="10496" width="12.125" style="2"/>
    <col min="10497" max="10497" width="13.375" style="2" customWidth="1"/>
    <col min="10498" max="10500" width="4.625" style="2" customWidth="1"/>
    <col min="10501" max="10501" width="7.125" style="2" customWidth="1"/>
    <col min="10502" max="10502" width="10.875" style="2" customWidth="1"/>
    <col min="10503" max="10506" width="13.375" style="2" customWidth="1"/>
    <col min="10507" max="10507" width="12.125" style="2"/>
    <col min="10508" max="10508" width="13.375" style="2" customWidth="1"/>
    <col min="10509" max="10752" width="12.125" style="2"/>
    <col min="10753" max="10753" width="13.375" style="2" customWidth="1"/>
    <col min="10754" max="10756" width="4.625" style="2" customWidth="1"/>
    <col min="10757" max="10757" width="7.125" style="2" customWidth="1"/>
    <col min="10758" max="10758" width="10.875" style="2" customWidth="1"/>
    <col min="10759" max="10762" width="13.375" style="2" customWidth="1"/>
    <col min="10763" max="10763" width="12.125" style="2"/>
    <col min="10764" max="10764" width="13.375" style="2" customWidth="1"/>
    <col min="10765" max="11008" width="12.125" style="2"/>
    <col min="11009" max="11009" width="13.375" style="2" customWidth="1"/>
    <col min="11010" max="11012" width="4.625" style="2" customWidth="1"/>
    <col min="11013" max="11013" width="7.125" style="2" customWidth="1"/>
    <col min="11014" max="11014" width="10.875" style="2" customWidth="1"/>
    <col min="11015" max="11018" width="13.375" style="2" customWidth="1"/>
    <col min="11019" max="11019" width="12.125" style="2"/>
    <col min="11020" max="11020" width="13.375" style="2" customWidth="1"/>
    <col min="11021" max="11264" width="12.125" style="2"/>
    <col min="11265" max="11265" width="13.375" style="2" customWidth="1"/>
    <col min="11266" max="11268" width="4.625" style="2" customWidth="1"/>
    <col min="11269" max="11269" width="7.125" style="2" customWidth="1"/>
    <col min="11270" max="11270" width="10.875" style="2" customWidth="1"/>
    <col min="11271" max="11274" width="13.375" style="2" customWidth="1"/>
    <col min="11275" max="11275" width="12.125" style="2"/>
    <col min="11276" max="11276" width="13.375" style="2" customWidth="1"/>
    <col min="11277" max="11520" width="12.125" style="2"/>
    <col min="11521" max="11521" width="13.375" style="2" customWidth="1"/>
    <col min="11522" max="11524" width="4.625" style="2" customWidth="1"/>
    <col min="11525" max="11525" width="7.125" style="2" customWidth="1"/>
    <col min="11526" max="11526" width="10.875" style="2" customWidth="1"/>
    <col min="11527" max="11530" width="13.375" style="2" customWidth="1"/>
    <col min="11531" max="11531" width="12.125" style="2"/>
    <col min="11532" max="11532" width="13.375" style="2" customWidth="1"/>
    <col min="11533" max="11776" width="12.125" style="2"/>
    <col min="11777" max="11777" width="13.375" style="2" customWidth="1"/>
    <col min="11778" max="11780" width="4.625" style="2" customWidth="1"/>
    <col min="11781" max="11781" width="7.125" style="2" customWidth="1"/>
    <col min="11782" max="11782" width="10.875" style="2" customWidth="1"/>
    <col min="11783" max="11786" width="13.375" style="2" customWidth="1"/>
    <col min="11787" max="11787" width="12.125" style="2"/>
    <col min="11788" max="11788" width="13.375" style="2" customWidth="1"/>
    <col min="11789" max="12032" width="12.125" style="2"/>
    <col min="12033" max="12033" width="13.375" style="2" customWidth="1"/>
    <col min="12034" max="12036" width="4.625" style="2" customWidth="1"/>
    <col min="12037" max="12037" width="7.125" style="2" customWidth="1"/>
    <col min="12038" max="12038" width="10.875" style="2" customWidth="1"/>
    <col min="12039" max="12042" width="13.375" style="2" customWidth="1"/>
    <col min="12043" max="12043" width="12.125" style="2"/>
    <col min="12044" max="12044" width="13.375" style="2" customWidth="1"/>
    <col min="12045" max="12288" width="12.125" style="2"/>
    <col min="12289" max="12289" width="13.375" style="2" customWidth="1"/>
    <col min="12290" max="12292" width="4.625" style="2" customWidth="1"/>
    <col min="12293" max="12293" width="7.125" style="2" customWidth="1"/>
    <col min="12294" max="12294" width="10.875" style="2" customWidth="1"/>
    <col min="12295" max="12298" width="13.375" style="2" customWidth="1"/>
    <col min="12299" max="12299" width="12.125" style="2"/>
    <col min="12300" max="12300" width="13.375" style="2" customWidth="1"/>
    <col min="12301" max="12544" width="12.125" style="2"/>
    <col min="12545" max="12545" width="13.375" style="2" customWidth="1"/>
    <col min="12546" max="12548" width="4.625" style="2" customWidth="1"/>
    <col min="12549" max="12549" width="7.125" style="2" customWidth="1"/>
    <col min="12550" max="12550" width="10.875" style="2" customWidth="1"/>
    <col min="12551" max="12554" width="13.375" style="2" customWidth="1"/>
    <col min="12555" max="12555" width="12.125" style="2"/>
    <col min="12556" max="12556" width="13.375" style="2" customWidth="1"/>
    <col min="12557" max="12800" width="12.125" style="2"/>
    <col min="12801" max="12801" width="13.375" style="2" customWidth="1"/>
    <col min="12802" max="12804" width="4.625" style="2" customWidth="1"/>
    <col min="12805" max="12805" width="7.125" style="2" customWidth="1"/>
    <col min="12806" max="12806" width="10.875" style="2" customWidth="1"/>
    <col min="12807" max="12810" width="13.375" style="2" customWidth="1"/>
    <col min="12811" max="12811" width="12.125" style="2"/>
    <col min="12812" max="12812" width="13.375" style="2" customWidth="1"/>
    <col min="12813" max="13056" width="12.125" style="2"/>
    <col min="13057" max="13057" width="13.375" style="2" customWidth="1"/>
    <col min="13058" max="13060" width="4.625" style="2" customWidth="1"/>
    <col min="13061" max="13061" width="7.125" style="2" customWidth="1"/>
    <col min="13062" max="13062" width="10.875" style="2" customWidth="1"/>
    <col min="13063" max="13066" width="13.375" style="2" customWidth="1"/>
    <col min="13067" max="13067" width="12.125" style="2"/>
    <col min="13068" max="13068" width="13.375" style="2" customWidth="1"/>
    <col min="13069" max="13312" width="12.125" style="2"/>
    <col min="13313" max="13313" width="13.375" style="2" customWidth="1"/>
    <col min="13314" max="13316" width="4.625" style="2" customWidth="1"/>
    <col min="13317" max="13317" width="7.125" style="2" customWidth="1"/>
    <col min="13318" max="13318" width="10.875" style="2" customWidth="1"/>
    <col min="13319" max="13322" width="13.375" style="2" customWidth="1"/>
    <col min="13323" max="13323" width="12.125" style="2"/>
    <col min="13324" max="13324" width="13.375" style="2" customWidth="1"/>
    <col min="13325" max="13568" width="12.125" style="2"/>
    <col min="13569" max="13569" width="13.375" style="2" customWidth="1"/>
    <col min="13570" max="13572" width="4.625" style="2" customWidth="1"/>
    <col min="13573" max="13573" width="7.125" style="2" customWidth="1"/>
    <col min="13574" max="13574" width="10.875" style="2" customWidth="1"/>
    <col min="13575" max="13578" width="13.375" style="2" customWidth="1"/>
    <col min="13579" max="13579" width="12.125" style="2"/>
    <col min="13580" max="13580" width="13.375" style="2" customWidth="1"/>
    <col min="13581" max="13824" width="12.125" style="2"/>
    <col min="13825" max="13825" width="13.375" style="2" customWidth="1"/>
    <col min="13826" max="13828" width="4.625" style="2" customWidth="1"/>
    <col min="13829" max="13829" width="7.125" style="2" customWidth="1"/>
    <col min="13830" max="13830" width="10.875" style="2" customWidth="1"/>
    <col min="13831" max="13834" width="13.375" style="2" customWidth="1"/>
    <col min="13835" max="13835" width="12.125" style="2"/>
    <col min="13836" max="13836" width="13.375" style="2" customWidth="1"/>
    <col min="13837" max="14080" width="12.125" style="2"/>
    <col min="14081" max="14081" width="13.375" style="2" customWidth="1"/>
    <col min="14082" max="14084" width="4.625" style="2" customWidth="1"/>
    <col min="14085" max="14085" width="7.125" style="2" customWidth="1"/>
    <col min="14086" max="14086" width="10.875" style="2" customWidth="1"/>
    <col min="14087" max="14090" width="13.375" style="2" customWidth="1"/>
    <col min="14091" max="14091" width="12.125" style="2"/>
    <col min="14092" max="14092" width="13.375" style="2" customWidth="1"/>
    <col min="14093" max="14336" width="12.125" style="2"/>
    <col min="14337" max="14337" width="13.375" style="2" customWidth="1"/>
    <col min="14338" max="14340" width="4.625" style="2" customWidth="1"/>
    <col min="14341" max="14341" width="7.125" style="2" customWidth="1"/>
    <col min="14342" max="14342" width="10.875" style="2" customWidth="1"/>
    <col min="14343" max="14346" width="13.375" style="2" customWidth="1"/>
    <col min="14347" max="14347" width="12.125" style="2"/>
    <col min="14348" max="14348" width="13.375" style="2" customWidth="1"/>
    <col min="14349" max="14592" width="12.125" style="2"/>
    <col min="14593" max="14593" width="13.375" style="2" customWidth="1"/>
    <col min="14594" max="14596" width="4.625" style="2" customWidth="1"/>
    <col min="14597" max="14597" width="7.125" style="2" customWidth="1"/>
    <col min="14598" max="14598" width="10.875" style="2" customWidth="1"/>
    <col min="14599" max="14602" width="13.375" style="2" customWidth="1"/>
    <col min="14603" max="14603" width="12.125" style="2"/>
    <col min="14604" max="14604" width="13.375" style="2" customWidth="1"/>
    <col min="14605" max="14848" width="12.125" style="2"/>
    <col min="14849" max="14849" width="13.375" style="2" customWidth="1"/>
    <col min="14850" max="14852" width="4.625" style="2" customWidth="1"/>
    <col min="14853" max="14853" width="7.125" style="2" customWidth="1"/>
    <col min="14854" max="14854" width="10.875" style="2" customWidth="1"/>
    <col min="14855" max="14858" width="13.375" style="2" customWidth="1"/>
    <col min="14859" max="14859" width="12.125" style="2"/>
    <col min="14860" max="14860" width="13.375" style="2" customWidth="1"/>
    <col min="14861" max="15104" width="12.125" style="2"/>
    <col min="15105" max="15105" width="13.375" style="2" customWidth="1"/>
    <col min="15106" max="15108" width="4.625" style="2" customWidth="1"/>
    <col min="15109" max="15109" width="7.125" style="2" customWidth="1"/>
    <col min="15110" max="15110" width="10.875" style="2" customWidth="1"/>
    <col min="15111" max="15114" width="13.375" style="2" customWidth="1"/>
    <col min="15115" max="15115" width="12.125" style="2"/>
    <col min="15116" max="15116" width="13.375" style="2" customWidth="1"/>
    <col min="15117" max="15360" width="12.125" style="2"/>
    <col min="15361" max="15361" width="13.375" style="2" customWidth="1"/>
    <col min="15362" max="15364" width="4.625" style="2" customWidth="1"/>
    <col min="15365" max="15365" width="7.125" style="2" customWidth="1"/>
    <col min="15366" max="15366" width="10.875" style="2" customWidth="1"/>
    <col min="15367" max="15370" width="13.375" style="2" customWidth="1"/>
    <col min="15371" max="15371" width="12.125" style="2"/>
    <col min="15372" max="15372" width="13.375" style="2" customWidth="1"/>
    <col min="15373" max="15616" width="12.125" style="2"/>
    <col min="15617" max="15617" width="13.375" style="2" customWidth="1"/>
    <col min="15618" max="15620" width="4.625" style="2" customWidth="1"/>
    <col min="15621" max="15621" width="7.125" style="2" customWidth="1"/>
    <col min="15622" max="15622" width="10.875" style="2" customWidth="1"/>
    <col min="15623" max="15626" width="13.375" style="2" customWidth="1"/>
    <col min="15627" max="15627" width="12.125" style="2"/>
    <col min="15628" max="15628" width="13.375" style="2" customWidth="1"/>
    <col min="15629" max="15872" width="12.125" style="2"/>
    <col min="15873" max="15873" width="13.375" style="2" customWidth="1"/>
    <col min="15874" max="15876" width="4.625" style="2" customWidth="1"/>
    <col min="15877" max="15877" width="7.125" style="2" customWidth="1"/>
    <col min="15878" max="15878" width="10.875" style="2" customWidth="1"/>
    <col min="15879" max="15882" width="13.375" style="2" customWidth="1"/>
    <col min="15883" max="15883" width="12.125" style="2"/>
    <col min="15884" max="15884" width="13.375" style="2" customWidth="1"/>
    <col min="15885" max="16128" width="12.125" style="2"/>
    <col min="16129" max="16129" width="13.375" style="2" customWidth="1"/>
    <col min="16130" max="16132" width="4.625" style="2" customWidth="1"/>
    <col min="16133" max="16133" width="7.125" style="2" customWidth="1"/>
    <col min="16134" max="16134" width="10.875" style="2" customWidth="1"/>
    <col min="16135" max="16138" width="13.375" style="2" customWidth="1"/>
    <col min="16139" max="16139" width="12.125" style="2"/>
    <col min="16140" max="16140" width="13.375" style="2" customWidth="1"/>
    <col min="16141" max="16384" width="12.125" style="2"/>
  </cols>
  <sheetData>
    <row r="1" spans="1:14" x14ac:dyDescent="0.2">
      <c r="A1" s="1"/>
    </row>
    <row r="6" spans="1:14" x14ac:dyDescent="0.2">
      <c r="G6" s="3" t="s">
        <v>188</v>
      </c>
    </row>
    <row r="7" spans="1:14" ht="18" thickBot="1" x14ac:dyDescent="0.25">
      <c r="B7" s="4"/>
      <c r="C7" s="4"/>
      <c r="D7" s="4"/>
      <c r="E7" s="4"/>
      <c r="F7" s="4"/>
      <c r="G7" s="4"/>
      <c r="H7" s="4"/>
      <c r="I7" s="4"/>
      <c r="J7" s="4"/>
      <c r="K7" s="4"/>
      <c r="L7" s="4"/>
      <c r="M7" s="4"/>
      <c r="N7" s="4"/>
    </row>
    <row r="8" spans="1:14" x14ac:dyDescent="0.2">
      <c r="F8" s="15"/>
      <c r="G8" s="10" t="s">
        <v>189</v>
      </c>
      <c r="H8" s="13"/>
      <c r="I8" s="14" t="s">
        <v>190</v>
      </c>
      <c r="J8" s="13"/>
      <c r="K8" s="13"/>
      <c r="L8" s="15"/>
      <c r="M8" s="10" t="s">
        <v>191</v>
      </c>
      <c r="N8" s="13"/>
    </row>
    <row r="9" spans="1:14" x14ac:dyDescent="0.2">
      <c r="F9" s="6"/>
      <c r="G9" s="6"/>
      <c r="H9" s="11" t="s">
        <v>192</v>
      </c>
      <c r="I9" s="6"/>
      <c r="J9" s="6"/>
      <c r="K9" s="11" t="s">
        <v>192</v>
      </c>
      <c r="L9" s="6"/>
      <c r="M9" s="6"/>
      <c r="N9" s="11" t="s">
        <v>192</v>
      </c>
    </row>
    <row r="10" spans="1:14" x14ac:dyDescent="0.2">
      <c r="B10" s="13"/>
      <c r="C10" s="13"/>
      <c r="D10" s="13"/>
      <c r="E10" s="13"/>
      <c r="F10" s="14" t="s">
        <v>193</v>
      </c>
      <c r="G10" s="14" t="s">
        <v>9</v>
      </c>
      <c r="H10" s="14" t="s">
        <v>194</v>
      </c>
      <c r="I10" s="14" t="s">
        <v>195</v>
      </c>
      <c r="J10" s="14" t="s">
        <v>9</v>
      </c>
      <c r="K10" s="14" t="s">
        <v>194</v>
      </c>
      <c r="L10" s="14" t="s">
        <v>195</v>
      </c>
      <c r="M10" s="14" t="s">
        <v>196</v>
      </c>
      <c r="N10" s="14" t="s">
        <v>194</v>
      </c>
    </row>
    <row r="11" spans="1:14" x14ac:dyDescent="0.2">
      <c r="F11" s="6"/>
      <c r="G11" s="17" t="s">
        <v>20</v>
      </c>
      <c r="H11" s="17" t="s">
        <v>75</v>
      </c>
      <c r="J11" s="17" t="s">
        <v>20</v>
      </c>
      <c r="K11" s="17" t="s">
        <v>75</v>
      </c>
      <c r="M11" s="17" t="s">
        <v>20</v>
      </c>
      <c r="N11" s="17" t="s">
        <v>75</v>
      </c>
    </row>
    <row r="12" spans="1:14" x14ac:dyDescent="0.2">
      <c r="B12" s="1" t="s">
        <v>197</v>
      </c>
      <c r="F12" s="33">
        <v>4</v>
      </c>
      <c r="G12" s="19">
        <v>36</v>
      </c>
      <c r="H12" s="19">
        <v>801</v>
      </c>
      <c r="I12" s="19">
        <v>16</v>
      </c>
      <c r="J12" s="19">
        <v>856</v>
      </c>
      <c r="K12" s="19">
        <v>4851</v>
      </c>
      <c r="L12" s="19">
        <v>13</v>
      </c>
      <c r="M12" s="19">
        <v>119</v>
      </c>
      <c r="N12" s="19">
        <v>2568</v>
      </c>
    </row>
    <row r="13" spans="1:14" x14ac:dyDescent="0.2">
      <c r="B13" s="1" t="s">
        <v>198</v>
      </c>
      <c r="F13" s="33">
        <v>4</v>
      </c>
      <c r="G13" s="19">
        <v>37</v>
      </c>
      <c r="H13" s="19">
        <v>941</v>
      </c>
      <c r="I13" s="19">
        <v>16</v>
      </c>
      <c r="J13" s="19">
        <v>870</v>
      </c>
      <c r="K13" s="19">
        <v>6127</v>
      </c>
      <c r="L13" s="19">
        <v>12</v>
      </c>
      <c r="M13" s="19">
        <v>102</v>
      </c>
      <c r="N13" s="19">
        <v>2620</v>
      </c>
    </row>
    <row r="14" spans="1:14" x14ac:dyDescent="0.2">
      <c r="B14" s="1" t="s">
        <v>160</v>
      </c>
      <c r="F14" s="33">
        <v>4</v>
      </c>
      <c r="G14" s="19">
        <v>42</v>
      </c>
      <c r="H14" s="19">
        <v>1151</v>
      </c>
      <c r="I14" s="19">
        <v>15</v>
      </c>
      <c r="J14" s="19">
        <v>799</v>
      </c>
      <c r="K14" s="19">
        <v>5887</v>
      </c>
      <c r="L14" s="19">
        <v>12</v>
      </c>
      <c r="M14" s="19">
        <v>114</v>
      </c>
      <c r="N14" s="19">
        <v>2682</v>
      </c>
    </row>
    <row r="15" spans="1:14" x14ac:dyDescent="0.2">
      <c r="B15" s="1" t="s">
        <v>161</v>
      </c>
      <c r="F15" s="33">
        <v>4</v>
      </c>
      <c r="G15" s="19">
        <v>33</v>
      </c>
      <c r="H15" s="19">
        <v>1013</v>
      </c>
      <c r="I15" s="19">
        <v>14</v>
      </c>
      <c r="J15" s="19">
        <v>823</v>
      </c>
      <c r="K15" s="19">
        <v>6012</v>
      </c>
      <c r="L15" s="19">
        <v>12</v>
      </c>
      <c r="M15" s="19">
        <v>109</v>
      </c>
      <c r="N15" s="19">
        <v>2578</v>
      </c>
    </row>
    <row r="16" spans="1:14" x14ac:dyDescent="0.2">
      <c r="B16" s="1"/>
      <c r="F16" s="33"/>
      <c r="G16" s="19"/>
      <c r="H16" s="19"/>
      <c r="I16" s="19"/>
      <c r="J16" s="19"/>
      <c r="K16" s="19"/>
      <c r="L16" s="19"/>
      <c r="M16" s="19"/>
      <c r="N16" s="19"/>
    </row>
    <row r="17" spans="2:14" x14ac:dyDescent="0.2">
      <c r="B17" s="1" t="s">
        <v>199</v>
      </c>
      <c r="F17" s="33">
        <v>4</v>
      </c>
      <c r="G17" s="19">
        <v>38</v>
      </c>
      <c r="H17" s="19">
        <v>986</v>
      </c>
      <c r="I17" s="19">
        <v>14</v>
      </c>
      <c r="J17" s="19">
        <v>788</v>
      </c>
      <c r="K17" s="19">
        <v>5775</v>
      </c>
      <c r="L17" s="19">
        <v>12</v>
      </c>
      <c r="M17" s="19">
        <v>117</v>
      </c>
      <c r="N17" s="19">
        <v>2946</v>
      </c>
    </row>
    <row r="18" spans="2:14" x14ac:dyDescent="0.2">
      <c r="B18" s="1" t="s">
        <v>200</v>
      </c>
      <c r="C18" s="5"/>
      <c r="D18" s="5"/>
      <c r="E18" s="5"/>
      <c r="F18" s="33">
        <v>4</v>
      </c>
      <c r="G18" s="19">
        <v>37</v>
      </c>
      <c r="H18" s="19">
        <v>1006</v>
      </c>
      <c r="I18" s="19">
        <v>14</v>
      </c>
      <c r="J18" s="19">
        <v>765</v>
      </c>
      <c r="K18" s="19">
        <v>5936</v>
      </c>
      <c r="L18" s="19">
        <v>10</v>
      </c>
      <c r="M18" s="19">
        <v>103</v>
      </c>
      <c r="N18" s="19">
        <v>2509</v>
      </c>
    </row>
    <row r="19" spans="2:14" x14ac:dyDescent="0.2">
      <c r="B19" s="1" t="s">
        <v>164</v>
      </c>
      <c r="C19" s="5"/>
      <c r="D19" s="5"/>
      <c r="E19" s="5"/>
      <c r="F19" s="33">
        <v>10</v>
      </c>
      <c r="G19" s="19">
        <v>113</v>
      </c>
      <c r="H19" s="19">
        <v>6057</v>
      </c>
      <c r="I19" s="19">
        <v>16</v>
      </c>
      <c r="J19" s="19">
        <v>798</v>
      </c>
      <c r="K19" s="19">
        <v>8047</v>
      </c>
      <c r="L19" s="19">
        <v>14</v>
      </c>
      <c r="M19" s="19">
        <v>134</v>
      </c>
      <c r="N19" s="19">
        <v>4030</v>
      </c>
    </row>
    <row r="20" spans="2:14" x14ac:dyDescent="0.2">
      <c r="B20" s="1" t="s">
        <v>165</v>
      </c>
      <c r="F20" s="33">
        <v>10</v>
      </c>
      <c r="G20" s="19">
        <v>101</v>
      </c>
      <c r="H20" s="19">
        <v>7568</v>
      </c>
      <c r="I20" s="19">
        <v>16</v>
      </c>
      <c r="J20" s="19">
        <v>895</v>
      </c>
      <c r="K20" s="19">
        <v>9028</v>
      </c>
      <c r="L20" s="19">
        <v>15</v>
      </c>
      <c r="M20" s="19">
        <v>145</v>
      </c>
      <c r="N20" s="19">
        <v>4454</v>
      </c>
    </row>
    <row r="21" spans="2:14" x14ac:dyDescent="0.2">
      <c r="B21" s="1"/>
      <c r="F21" s="33"/>
      <c r="G21" s="19"/>
      <c r="H21" s="19"/>
      <c r="I21" s="19"/>
      <c r="J21" s="19"/>
      <c r="K21" s="19"/>
      <c r="L21" s="19"/>
      <c r="M21" s="19"/>
      <c r="N21" s="19"/>
    </row>
    <row r="22" spans="2:14" x14ac:dyDescent="0.2">
      <c r="B22" s="1" t="s">
        <v>166</v>
      </c>
      <c r="F22" s="33">
        <v>15</v>
      </c>
      <c r="G22" s="19">
        <v>176</v>
      </c>
      <c r="H22" s="19">
        <v>8758</v>
      </c>
      <c r="I22" s="19">
        <v>23</v>
      </c>
      <c r="J22" s="19">
        <v>1009</v>
      </c>
      <c r="K22" s="19">
        <v>11025</v>
      </c>
      <c r="L22" s="19">
        <v>14</v>
      </c>
      <c r="M22" s="19">
        <v>136</v>
      </c>
      <c r="N22" s="19">
        <v>4244</v>
      </c>
    </row>
    <row r="23" spans="2:14" x14ac:dyDescent="0.2">
      <c r="B23" s="1" t="s">
        <v>167</v>
      </c>
      <c r="F23" s="33">
        <v>15</v>
      </c>
      <c r="G23" s="19">
        <v>176</v>
      </c>
      <c r="H23" s="19">
        <v>9222</v>
      </c>
      <c r="I23" s="19">
        <v>23</v>
      </c>
      <c r="J23" s="19">
        <v>948</v>
      </c>
      <c r="K23" s="19">
        <v>12513</v>
      </c>
      <c r="L23" s="19">
        <v>15</v>
      </c>
      <c r="M23" s="19">
        <v>144</v>
      </c>
      <c r="N23" s="19">
        <v>4187</v>
      </c>
    </row>
    <row r="24" spans="2:14" x14ac:dyDescent="0.2">
      <c r="B24" s="1" t="s">
        <v>168</v>
      </c>
      <c r="C24" s="20"/>
      <c r="D24" s="20"/>
      <c r="E24" s="20"/>
      <c r="F24" s="33">
        <v>15</v>
      </c>
      <c r="G24" s="19">
        <v>177</v>
      </c>
      <c r="H24" s="19">
        <v>10262</v>
      </c>
      <c r="I24" s="19">
        <v>21</v>
      </c>
      <c r="J24" s="19">
        <v>619</v>
      </c>
      <c r="K24" s="19">
        <v>6524</v>
      </c>
      <c r="L24" s="19">
        <v>14</v>
      </c>
      <c r="M24" s="19">
        <v>132</v>
      </c>
      <c r="N24" s="19">
        <v>4224</v>
      </c>
    </row>
    <row r="25" spans="2:14" x14ac:dyDescent="0.2">
      <c r="B25" s="1" t="s">
        <v>169</v>
      </c>
      <c r="C25" s="20"/>
      <c r="D25" s="20"/>
      <c r="E25" s="20"/>
      <c r="F25" s="33">
        <v>22</v>
      </c>
      <c r="G25" s="19">
        <v>187</v>
      </c>
      <c r="H25" s="19">
        <v>10735</v>
      </c>
      <c r="I25" s="19">
        <v>21</v>
      </c>
      <c r="J25" s="19">
        <v>481</v>
      </c>
      <c r="K25" s="19">
        <v>6498</v>
      </c>
      <c r="L25" s="23" t="s">
        <v>201</v>
      </c>
      <c r="M25" s="23" t="s">
        <v>201</v>
      </c>
      <c r="N25" s="23" t="s">
        <v>201</v>
      </c>
    </row>
    <row r="26" spans="2:14" x14ac:dyDescent="0.2">
      <c r="B26" s="3" t="s">
        <v>170</v>
      </c>
      <c r="C26" s="5"/>
      <c r="D26" s="5"/>
      <c r="E26" s="5"/>
      <c r="F26" s="31">
        <v>21</v>
      </c>
      <c r="G26" s="32">
        <v>197</v>
      </c>
      <c r="H26" s="32">
        <v>9136</v>
      </c>
      <c r="I26" s="32">
        <v>21</v>
      </c>
      <c r="J26" s="32">
        <v>580</v>
      </c>
      <c r="K26" s="32">
        <v>7983</v>
      </c>
      <c r="L26" s="23" t="s">
        <v>201</v>
      </c>
      <c r="M26" s="23" t="s">
        <v>201</v>
      </c>
      <c r="N26" s="23" t="s">
        <v>201</v>
      </c>
    </row>
    <row r="27" spans="2:14" ht="18" thickBot="1" x14ac:dyDescent="0.25">
      <c r="B27" s="4"/>
      <c r="C27" s="25"/>
      <c r="D27" s="25"/>
      <c r="E27" s="25"/>
      <c r="F27" s="34"/>
      <c r="G27" s="4"/>
      <c r="H27" s="4"/>
      <c r="I27" s="4"/>
      <c r="J27" s="4"/>
      <c r="K27" s="4"/>
      <c r="L27" s="4"/>
      <c r="M27" s="4"/>
      <c r="N27" s="4"/>
    </row>
    <row r="28" spans="2:14" x14ac:dyDescent="0.2">
      <c r="C28" s="5"/>
      <c r="D28" s="5"/>
      <c r="E28" s="5"/>
      <c r="F28" s="15"/>
      <c r="G28" s="51" t="s">
        <v>202</v>
      </c>
      <c r="H28" s="13"/>
      <c r="I28" s="15"/>
      <c r="J28" s="51" t="s">
        <v>203</v>
      </c>
      <c r="K28" s="13"/>
      <c r="L28" s="52"/>
      <c r="M28" s="51" t="s">
        <v>204</v>
      </c>
      <c r="N28" s="13"/>
    </row>
    <row r="29" spans="2:14" x14ac:dyDescent="0.2">
      <c r="C29" s="5"/>
      <c r="D29" s="5"/>
      <c r="E29" s="5"/>
      <c r="F29" s="6"/>
      <c r="G29" s="6"/>
      <c r="H29" s="11" t="s">
        <v>192</v>
      </c>
      <c r="I29" s="6"/>
      <c r="J29" s="6"/>
      <c r="K29" s="11" t="s">
        <v>192</v>
      </c>
      <c r="L29" s="6"/>
      <c r="M29" s="6"/>
      <c r="N29" s="11" t="s">
        <v>192</v>
      </c>
    </row>
    <row r="30" spans="2:14" x14ac:dyDescent="0.2">
      <c r="B30" s="13"/>
      <c r="C30" s="7"/>
      <c r="D30" s="7"/>
      <c r="E30" s="7"/>
      <c r="F30" s="14" t="s">
        <v>193</v>
      </c>
      <c r="G30" s="14" t="s">
        <v>9</v>
      </c>
      <c r="H30" s="14" t="s">
        <v>194</v>
      </c>
      <c r="I30" s="29" t="s">
        <v>205</v>
      </c>
      <c r="J30" s="14" t="s">
        <v>9</v>
      </c>
      <c r="K30" s="14" t="s">
        <v>194</v>
      </c>
      <c r="L30" s="29" t="s">
        <v>193</v>
      </c>
      <c r="M30" s="14" t="s">
        <v>196</v>
      </c>
      <c r="N30" s="14" t="s">
        <v>194</v>
      </c>
    </row>
    <row r="31" spans="2:14" x14ac:dyDescent="0.2">
      <c r="C31" s="5"/>
      <c r="D31" s="5"/>
      <c r="E31" s="5"/>
      <c r="F31" s="6"/>
      <c r="G31" s="17" t="s">
        <v>20</v>
      </c>
      <c r="H31" s="17" t="s">
        <v>75</v>
      </c>
      <c r="J31" s="17" t="s">
        <v>20</v>
      </c>
      <c r="K31" s="17" t="s">
        <v>75</v>
      </c>
      <c r="M31" s="17" t="s">
        <v>20</v>
      </c>
      <c r="N31" s="17" t="s">
        <v>75</v>
      </c>
    </row>
    <row r="32" spans="2:14" x14ac:dyDescent="0.2">
      <c r="B32" s="3" t="s">
        <v>206</v>
      </c>
      <c r="C32" s="5"/>
      <c r="D32" s="5"/>
      <c r="E32" s="5"/>
      <c r="F32" s="53">
        <v>5</v>
      </c>
      <c r="G32" s="47">
        <v>11</v>
      </c>
      <c r="H32" s="47">
        <v>55</v>
      </c>
      <c r="I32" s="47">
        <v>13</v>
      </c>
      <c r="J32" s="47">
        <v>113</v>
      </c>
      <c r="K32" s="47">
        <v>614</v>
      </c>
      <c r="L32" s="47">
        <v>6</v>
      </c>
      <c r="M32" s="47">
        <v>106</v>
      </c>
      <c r="N32" s="47">
        <v>465</v>
      </c>
    </row>
    <row r="33" spans="1:14" ht="18" thickBot="1" x14ac:dyDescent="0.25">
      <c r="B33" s="25"/>
      <c r="C33" s="25"/>
      <c r="D33" s="25"/>
      <c r="E33" s="25"/>
      <c r="F33" s="34"/>
      <c r="G33" s="25"/>
      <c r="H33" s="25"/>
      <c r="I33" s="25"/>
      <c r="J33" s="25"/>
      <c r="K33" s="25"/>
      <c r="L33" s="25"/>
      <c r="M33" s="25"/>
      <c r="N33" s="25"/>
    </row>
    <row r="34" spans="1:14" x14ac:dyDescent="0.2">
      <c r="B34" s="5"/>
      <c r="F34" s="1" t="s">
        <v>207</v>
      </c>
      <c r="G34" s="5"/>
      <c r="H34" s="5"/>
      <c r="I34" s="5"/>
      <c r="J34" s="5"/>
      <c r="K34" s="5"/>
      <c r="L34" s="5"/>
      <c r="M34" s="5"/>
      <c r="N34" s="5"/>
    </row>
    <row r="35" spans="1:14" x14ac:dyDescent="0.2">
      <c r="A35" s="1"/>
      <c r="B35" s="5"/>
      <c r="F35" s="5"/>
      <c r="G35" s="5"/>
      <c r="H35" s="5"/>
      <c r="I35" s="5"/>
      <c r="J35" s="5"/>
      <c r="K35" s="5"/>
      <c r="L35" s="5"/>
      <c r="M35" s="5"/>
      <c r="N35" s="5"/>
    </row>
    <row r="36" spans="1:14" x14ac:dyDescent="0.2">
      <c r="A36" s="5"/>
      <c r="B36" s="5"/>
      <c r="F36" s="5"/>
      <c r="G36" s="5"/>
      <c r="H36" s="5"/>
      <c r="I36" s="5"/>
      <c r="J36" s="5"/>
      <c r="K36" s="5"/>
      <c r="L36" s="5"/>
      <c r="M36" s="5"/>
      <c r="N36" s="5"/>
    </row>
    <row r="37" spans="1:14" x14ac:dyDescent="0.2">
      <c r="A37" s="5"/>
      <c r="B37" s="5"/>
      <c r="F37" s="5"/>
      <c r="G37" s="5"/>
      <c r="H37" s="5"/>
      <c r="I37" s="5"/>
      <c r="J37" s="5"/>
      <c r="K37" s="5"/>
      <c r="L37" s="5"/>
      <c r="M37" s="5"/>
      <c r="N37" s="5"/>
    </row>
    <row r="38" spans="1:14" x14ac:dyDescent="0.2">
      <c r="A38" s="5"/>
      <c r="F38" s="5"/>
    </row>
    <row r="39" spans="1:14" x14ac:dyDescent="0.2">
      <c r="A39" s="5"/>
      <c r="F39" s="5"/>
    </row>
    <row r="40" spans="1:14" x14ac:dyDescent="0.2">
      <c r="A40" s="5"/>
      <c r="F40" s="5"/>
    </row>
  </sheetData>
  <phoneticPr fontId="2"/>
  <pageMargins left="0.4" right="0.46" top="0.6" bottom="0.59" header="0.51200000000000001" footer="0.51200000000000001"/>
  <pageSetup paperSize="12"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5"/>
  <sheetViews>
    <sheetView showGridLines="0" zoomScale="75" zoomScaleNormal="100" workbookViewId="0">
      <selection activeCell="D9" sqref="D9"/>
    </sheetView>
  </sheetViews>
  <sheetFormatPr defaultColWidth="13.375" defaultRowHeight="17.25" x14ac:dyDescent="0.2"/>
  <cols>
    <col min="1" max="1" width="13.375" style="2" customWidth="1"/>
    <col min="2" max="2" width="3.375" style="2" customWidth="1"/>
    <col min="3" max="3" width="15.875" style="2" customWidth="1"/>
    <col min="4" max="4" width="19.625" style="2" customWidth="1"/>
    <col min="5" max="8" width="13.375" style="2"/>
    <col min="9" max="9" width="14" style="2" bestFit="1" customWidth="1"/>
    <col min="10" max="256" width="13.375" style="2"/>
    <col min="257" max="257" width="13.375" style="2" customWidth="1"/>
    <col min="258" max="258" width="3.375" style="2" customWidth="1"/>
    <col min="259" max="259" width="15.875" style="2" customWidth="1"/>
    <col min="260" max="260" width="19.625" style="2" customWidth="1"/>
    <col min="261" max="264" width="13.375" style="2"/>
    <col min="265" max="265" width="14" style="2" bestFit="1" customWidth="1"/>
    <col min="266" max="512" width="13.375" style="2"/>
    <col min="513" max="513" width="13.375" style="2" customWidth="1"/>
    <col min="514" max="514" width="3.375" style="2" customWidth="1"/>
    <col min="515" max="515" width="15.875" style="2" customWidth="1"/>
    <col min="516" max="516" width="19.625" style="2" customWidth="1"/>
    <col min="517" max="520" width="13.375" style="2"/>
    <col min="521" max="521" width="14" style="2" bestFit="1" customWidth="1"/>
    <col min="522" max="768" width="13.375" style="2"/>
    <col min="769" max="769" width="13.375" style="2" customWidth="1"/>
    <col min="770" max="770" width="3.375" style="2" customWidth="1"/>
    <col min="771" max="771" width="15.875" style="2" customWidth="1"/>
    <col min="772" max="772" width="19.625" style="2" customWidth="1"/>
    <col min="773" max="776" width="13.375" style="2"/>
    <col min="777" max="777" width="14" style="2" bestFit="1" customWidth="1"/>
    <col min="778" max="1024" width="13.375" style="2"/>
    <col min="1025" max="1025" width="13.375" style="2" customWidth="1"/>
    <col min="1026" max="1026" width="3.375" style="2" customWidth="1"/>
    <col min="1027" max="1027" width="15.875" style="2" customWidth="1"/>
    <col min="1028" max="1028" width="19.625" style="2" customWidth="1"/>
    <col min="1029" max="1032" width="13.375" style="2"/>
    <col min="1033" max="1033" width="14" style="2" bestFit="1" customWidth="1"/>
    <col min="1034" max="1280" width="13.375" style="2"/>
    <col min="1281" max="1281" width="13.375" style="2" customWidth="1"/>
    <col min="1282" max="1282" width="3.375" style="2" customWidth="1"/>
    <col min="1283" max="1283" width="15.875" style="2" customWidth="1"/>
    <col min="1284" max="1284" width="19.625" style="2" customWidth="1"/>
    <col min="1285" max="1288" width="13.375" style="2"/>
    <col min="1289" max="1289" width="14" style="2" bestFit="1" customWidth="1"/>
    <col min="1290" max="1536" width="13.375" style="2"/>
    <col min="1537" max="1537" width="13.375" style="2" customWidth="1"/>
    <col min="1538" max="1538" width="3.375" style="2" customWidth="1"/>
    <col min="1539" max="1539" width="15.875" style="2" customWidth="1"/>
    <col min="1540" max="1540" width="19.625" style="2" customWidth="1"/>
    <col min="1541" max="1544" width="13.375" style="2"/>
    <col min="1545" max="1545" width="14" style="2" bestFit="1" customWidth="1"/>
    <col min="1546" max="1792" width="13.375" style="2"/>
    <col min="1793" max="1793" width="13.375" style="2" customWidth="1"/>
    <col min="1794" max="1794" width="3.375" style="2" customWidth="1"/>
    <col min="1795" max="1795" width="15.875" style="2" customWidth="1"/>
    <col min="1796" max="1796" width="19.625" style="2" customWidth="1"/>
    <col min="1797" max="1800" width="13.375" style="2"/>
    <col min="1801" max="1801" width="14" style="2" bestFit="1" customWidth="1"/>
    <col min="1802" max="2048" width="13.375" style="2"/>
    <col min="2049" max="2049" width="13.375" style="2" customWidth="1"/>
    <col min="2050" max="2050" width="3.375" style="2" customWidth="1"/>
    <col min="2051" max="2051" width="15.875" style="2" customWidth="1"/>
    <col min="2052" max="2052" width="19.625" style="2" customWidth="1"/>
    <col min="2053" max="2056" width="13.375" style="2"/>
    <col min="2057" max="2057" width="14" style="2" bestFit="1" customWidth="1"/>
    <col min="2058" max="2304" width="13.375" style="2"/>
    <col min="2305" max="2305" width="13.375" style="2" customWidth="1"/>
    <col min="2306" max="2306" width="3.375" style="2" customWidth="1"/>
    <col min="2307" max="2307" width="15.875" style="2" customWidth="1"/>
    <col min="2308" max="2308" width="19.625" style="2" customWidth="1"/>
    <col min="2309" max="2312" width="13.375" style="2"/>
    <col min="2313" max="2313" width="14" style="2" bestFit="1" customWidth="1"/>
    <col min="2314" max="2560" width="13.375" style="2"/>
    <col min="2561" max="2561" width="13.375" style="2" customWidth="1"/>
    <col min="2562" max="2562" width="3.375" style="2" customWidth="1"/>
    <col min="2563" max="2563" width="15.875" style="2" customWidth="1"/>
    <col min="2564" max="2564" width="19.625" style="2" customWidth="1"/>
    <col min="2565" max="2568" width="13.375" style="2"/>
    <col min="2569" max="2569" width="14" style="2" bestFit="1" customWidth="1"/>
    <col min="2570" max="2816" width="13.375" style="2"/>
    <col min="2817" max="2817" width="13.375" style="2" customWidth="1"/>
    <col min="2818" max="2818" width="3.375" style="2" customWidth="1"/>
    <col min="2819" max="2819" width="15.875" style="2" customWidth="1"/>
    <col min="2820" max="2820" width="19.625" style="2" customWidth="1"/>
    <col min="2821" max="2824" width="13.375" style="2"/>
    <col min="2825" max="2825" width="14" style="2" bestFit="1" customWidth="1"/>
    <col min="2826" max="3072" width="13.375" style="2"/>
    <col min="3073" max="3073" width="13.375" style="2" customWidth="1"/>
    <col min="3074" max="3074" width="3.375" style="2" customWidth="1"/>
    <col min="3075" max="3075" width="15.875" style="2" customWidth="1"/>
    <col min="3076" max="3076" width="19.625" style="2" customWidth="1"/>
    <col min="3077" max="3080" width="13.375" style="2"/>
    <col min="3081" max="3081" width="14" style="2" bestFit="1" customWidth="1"/>
    <col min="3082" max="3328" width="13.375" style="2"/>
    <col min="3329" max="3329" width="13.375" style="2" customWidth="1"/>
    <col min="3330" max="3330" width="3.375" style="2" customWidth="1"/>
    <col min="3331" max="3331" width="15.875" style="2" customWidth="1"/>
    <col min="3332" max="3332" width="19.625" style="2" customWidth="1"/>
    <col min="3333" max="3336" width="13.375" style="2"/>
    <col min="3337" max="3337" width="14" style="2" bestFit="1" customWidth="1"/>
    <col min="3338" max="3584" width="13.375" style="2"/>
    <col min="3585" max="3585" width="13.375" style="2" customWidth="1"/>
    <col min="3586" max="3586" width="3.375" style="2" customWidth="1"/>
    <col min="3587" max="3587" width="15.875" style="2" customWidth="1"/>
    <col min="3588" max="3588" width="19.625" style="2" customWidth="1"/>
    <col min="3589" max="3592" width="13.375" style="2"/>
    <col min="3593" max="3593" width="14" style="2" bestFit="1" customWidth="1"/>
    <col min="3594" max="3840" width="13.375" style="2"/>
    <col min="3841" max="3841" width="13.375" style="2" customWidth="1"/>
    <col min="3842" max="3842" width="3.375" style="2" customWidth="1"/>
    <col min="3843" max="3843" width="15.875" style="2" customWidth="1"/>
    <col min="3844" max="3844" width="19.625" style="2" customWidth="1"/>
    <col min="3845" max="3848" width="13.375" style="2"/>
    <col min="3849" max="3849" width="14" style="2" bestFit="1" customWidth="1"/>
    <col min="3850" max="4096" width="13.375" style="2"/>
    <col min="4097" max="4097" width="13.375" style="2" customWidth="1"/>
    <col min="4098" max="4098" width="3.375" style="2" customWidth="1"/>
    <col min="4099" max="4099" width="15.875" style="2" customWidth="1"/>
    <col min="4100" max="4100" width="19.625" style="2" customWidth="1"/>
    <col min="4101" max="4104" width="13.375" style="2"/>
    <col min="4105" max="4105" width="14" style="2" bestFit="1" customWidth="1"/>
    <col min="4106" max="4352" width="13.375" style="2"/>
    <col min="4353" max="4353" width="13.375" style="2" customWidth="1"/>
    <col min="4354" max="4354" width="3.375" style="2" customWidth="1"/>
    <col min="4355" max="4355" width="15.875" style="2" customWidth="1"/>
    <col min="4356" max="4356" width="19.625" style="2" customWidth="1"/>
    <col min="4357" max="4360" width="13.375" style="2"/>
    <col min="4361" max="4361" width="14" style="2" bestFit="1" customWidth="1"/>
    <col min="4362" max="4608" width="13.375" style="2"/>
    <col min="4609" max="4609" width="13.375" style="2" customWidth="1"/>
    <col min="4610" max="4610" width="3.375" style="2" customWidth="1"/>
    <col min="4611" max="4611" width="15.875" style="2" customWidth="1"/>
    <col min="4612" max="4612" width="19.625" style="2" customWidth="1"/>
    <col min="4613" max="4616" width="13.375" style="2"/>
    <col min="4617" max="4617" width="14" style="2" bestFit="1" customWidth="1"/>
    <col min="4618" max="4864" width="13.375" style="2"/>
    <col min="4865" max="4865" width="13.375" style="2" customWidth="1"/>
    <col min="4866" max="4866" width="3.375" style="2" customWidth="1"/>
    <col min="4867" max="4867" width="15.875" style="2" customWidth="1"/>
    <col min="4868" max="4868" width="19.625" style="2" customWidth="1"/>
    <col min="4869" max="4872" width="13.375" style="2"/>
    <col min="4873" max="4873" width="14" style="2" bestFit="1" customWidth="1"/>
    <col min="4874" max="5120" width="13.375" style="2"/>
    <col min="5121" max="5121" width="13.375" style="2" customWidth="1"/>
    <col min="5122" max="5122" width="3.375" style="2" customWidth="1"/>
    <col min="5123" max="5123" width="15.875" style="2" customWidth="1"/>
    <col min="5124" max="5124" width="19.625" style="2" customWidth="1"/>
    <col min="5125" max="5128" width="13.375" style="2"/>
    <col min="5129" max="5129" width="14" style="2" bestFit="1" customWidth="1"/>
    <col min="5130" max="5376" width="13.375" style="2"/>
    <col min="5377" max="5377" width="13.375" style="2" customWidth="1"/>
    <col min="5378" max="5378" width="3.375" style="2" customWidth="1"/>
    <col min="5379" max="5379" width="15.875" style="2" customWidth="1"/>
    <col min="5380" max="5380" width="19.625" style="2" customWidth="1"/>
    <col min="5381" max="5384" width="13.375" style="2"/>
    <col min="5385" max="5385" width="14" style="2" bestFit="1" customWidth="1"/>
    <col min="5386" max="5632" width="13.375" style="2"/>
    <col min="5633" max="5633" width="13.375" style="2" customWidth="1"/>
    <col min="5634" max="5634" width="3.375" style="2" customWidth="1"/>
    <col min="5635" max="5635" width="15.875" style="2" customWidth="1"/>
    <col min="5636" max="5636" width="19.625" style="2" customWidth="1"/>
    <col min="5637" max="5640" width="13.375" style="2"/>
    <col min="5641" max="5641" width="14" style="2" bestFit="1" customWidth="1"/>
    <col min="5642" max="5888" width="13.375" style="2"/>
    <col min="5889" max="5889" width="13.375" style="2" customWidth="1"/>
    <col min="5890" max="5890" width="3.375" style="2" customWidth="1"/>
    <col min="5891" max="5891" width="15.875" style="2" customWidth="1"/>
    <col min="5892" max="5892" width="19.625" style="2" customWidth="1"/>
    <col min="5893" max="5896" width="13.375" style="2"/>
    <col min="5897" max="5897" width="14" style="2" bestFit="1" customWidth="1"/>
    <col min="5898" max="6144" width="13.375" style="2"/>
    <col min="6145" max="6145" width="13.375" style="2" customWidth="1"/>
    <col min="6146" max="6146" width="3.375" style="2" customWidth="1"/>
    <col min="6147" max="6147" width="15.875" style="2" customWidth="1"/>
    <col min="6148" max="6148" width="19.625" style="2" customWidth="1"/>
    <col min="6149" max="6152" width="13.375" style="2"/>
    <col min="6153" max="6153" width="14" style="2" bestFit="1" customWidth="1"/>
    <col min="6154" max="6400" width="13.375" style="2"/>
    <col min="6401" max="6401" width="13.375" style="2" customWidth="1"/>
    <col min="6402" max="6402" width="3.375" style="2" customWidth="1"/>
    <col min="6403" max="6403" width="15.875" style="2" customWidth="1"/>
    <col min="6404" max="6404" width="19.625" style="2" customWidth="1"/>
    <col min="6405" max="6408" width="13.375" style="2"/>
    <col min="6409" max="6409" width="14" style="2" bestFit="1" customWidth="1"/>
    <col min="6410" max="6656" width="13.375" style="2"/>
    <col min="6657" max="6657" width="13.375" style="2" customWidth="1"/>
    <col min="6658" max="6658" width="3.375" style="2" customWidth="1"/>
    <col min="6659" max="6659" width="15.875" style="2" customWidth="1"/>
    <col min="6660" max="6660" width="19.625" style="2" customWidth="1"/>
    <col min="6661" max="6664" width="13.375" style="2"/>
    <col min="6665" max="6665" width="14" style="2" bestFit="1" customWidth="1"/>
    <col min="6666" max="6912" width="13.375" style="2"/>
    <col min="6913" max="6913" width="13.375" style="2" customWidth="1"/>
    <col min="6914" max="6914" width="3.375" style="2" customWidth="1"/>
    <col min="6915" max="6915" width="15.875" style="2" customWidth="1"/>
    <col min="6916" max="6916" width="19.625" style="2" customWidth="1"/>
    <col min="6917" max="6920" width="13.375" style="2"/>
    <col min="6921" max="6921" width="14" style="2" bestFit="1" customWidth="1"/>
    <col min="6922" max="7168" width="13.375" style="2"/>
    <col min="7169" max="7169" width="13.375" style="2" customWidth="1"/>
    <col min="7170" max="7170" width="3.375" style="2" customWidth="1"/>
    <col min="7171" max="7171" width="15.875" style="2" customWidth="1"/>
    <col min="7172" max="7172" width="19.625" style="2" customWidth="1"/>
    <col min="7173" max="7176" width="13.375" style="2"/>
    <col min="7177" max="7177" width="14" style="2" bestFit="1" customWidth="1"/>
    <col min="7178" max="7424" width="13.375" style="2"/>
    <col min="7425" max="7425" width="13.375" style="2" customWidth="1"/>
    <col min="7426" max="7426" width="3.375" style="2" customWidth="1"/>
    <col min="7427" max="7427" width="15.875" style="2" customWidth="1"/>
    <col min="7428" max="7428" width="19.625" style="2" customWidth="1"/>
    <col min="7429" max="7432" width="13.375" style="2"/>
    <col min="7433" max="7433" width="14" style="2" bestFit="1" customWidth="1"/>
    <col min="7434" max="7680" width="13.375" style="2"/>
    <col min="7681" max="7681" width="13.375" style="2" customWidth="1"/>
    <col min="7682" max="7682" width="3.375" style="2" customWidth="1"/>
    <col min="7683" max="7683" width="15.875" style="2" customWidth="1"/>
    <col min="7684" max="7684" width="19.625" style="2" customWidth="1"/>
    <col min="7685" max="7688" width="13.375" style="2"/>
    <col min="7689" max="7689" width="14" style="2" bestFit="1" customWidth="1"/>
    <col min="7690" max="7936" width="13.375" style="2"/>
    <col min="7937" max="7937" width="13.375" style="2" customWidth="1"/>
    <col min="7938" max="7938" width="3.375" style="2" customWidth="1"/>
    <col min="7939" max="7939" width="15.875" style="2" customWidth="1"/>
    <col min="7940" max="7940" width="19.625" style="2" customWidth="1"/>
    <col min="7941" max="7944" width="13.375" style="2"/>
    <col min="7945" max="7945" width="14" style="2" bestFit="1" customWidth="1"/>
    <col min="7946" max="8192" width="13.375" style="2"/>
    <col min="8193" max="8193" width="13.375" style="2" customWidth="1"/>
    <col min="8194" max="8194" width="3.375" style="2" customWidth="1"/>
    <col min="8195" max="8195" width="15.875" style="2" customWidth="1"/>
    <col min="8196" max="8196" width="19.625" style="2" customWidth="1"/>
    <col min="8197" max="8200" width="13.375" style="2"/>
    <col min="8201" max="8201" width="14" style="2" bestFit="1" customWidth="1"/>
    <col min="8202" max="8448" width="13.375" style="2"/>
    <col min="8449" max="8449" width="13.375" style="2" customWidth="1"/>
    <col min="8450" max="8450" width="3.375" style="2" customWidth="1"/>
    <col min="8451" max="8451" width="15.875" style="2" customWidth="1"/>
    <col min="8452" max="8452" width="19.625" style="2" customWidth="1"/>
    <col min="8453" max="8456" width="13.375" style="2"/>
    <col min="8457" max="8457" width="14" style="2" bestFit="1" customWidth="1"/>
    <col min="8458" max="8704" width="13.375" style="2"/>
    <col min="8705" max="8705" width="13.375" style="2" customWidth="1"/>
    <col min="8706" max="8706" width="3.375" style="2" customWidth="1"/>
    <col min="8707" max="8707" width="15.875" style="2" customWidth="1"/>
    <col min="8708" max="8708" width="19.625" style="2" customWidth="1"/>
    <col min="8709" max="8712" width="13.375" style="2"/>
    <col min="8713" max="8713" width="14" style="2" bestFit="1" customWidth="1"/>
    <col min="8714" max="8960" width="13.375" style="2"/>
    <col min="8961" max="8961" width="13.375" style="2" customWidth="1"/>
    <col min="8962" max="8962" width="3.375" style="2" customWidth="1"/>
    <col min="8963" max="8963" width="15.875" style="2" customWidth="1"/>
    <col min="8964" max="8964" width="19.625" style="2" customWidth="1"/>
    <col min="8965" max="8968" width="13.375" style="2"/>
    <col min="8969" max="8969" width="14" style="2" bestFit="1" customWidth="1"/>
    <col min="8970" max="9216" width="13.375" style="2"/>
    <col min="9217" max="9217" width="13.375" style="2" customWidth="1"/>
    <col min="9218" max="9218" width="3.375" style="2" customWidth="1"/>
    <col min="9219" max="9219" width="15.875" style="2" customWidth="1"/>
    <col min="9220" max="9220" width="19.625" style="2" customWidth="1"/>
    <col min="9221" max="9224" width="13.375" style="2"/>
    <col min="9225" max="9225" width="14" style="2" bestFit="1" customWidth="1"/>
    <col min="9226" max="9472" width="13.375" style="2"/>
    <col min="9473" max="9473" width="13.375" style="2" customWidth="1"/>
    <col min="9474" max="9474" width="3.375" style="2" customWidth="1"/>
    <col min="9475" max="9475" width="15.875" style="2" customWidth="1"/>
    <col min="9476" max="9476" width="19.625" style="2" customWidth="1"/>
    <col min="9477" max="9480" width="13.375" style="2"/>
    <col min="9481" max="9481" width="14" style="2" bestFit="1" customWidth="1"/>
    <col min="9482" max="9728" width="13.375" style="2"/>
    <col min="9729" max="9729" width="13.375" style="2" customWidth="1"/>
    <col min="9730" max="9730" width="3.375" style="2" customWidth="1"/>
    <col min="9731" max="9731" width="15.875" style="2" customWidth="1"/>
    <col min="9732" max="9732" width="19.625" style="2" customWidth="1"/>
    <col min="9733" max="9736" width="13.375" style="2"/>
    <col min="9737" max="9737" width="14" style="2" bestFit="1" customWidth="1"/>
    <col min="9738" max="9984" width="13.375" style="2"/>
    <col min="9985" max="9985" width="13.375" style="2" customWidth="1"/>
    <col min="9986" max="9986" width="3.375" style="2" customWidth="1"/>
    <col min="9987" max="9987" width="15.875" style="2" customWidth="1"/>
    <col min="9988" max="9988" width="19.625" style="2" customWidth="1"/>
    <col min="9989" max="9992" width="13.375" style="2"/>
    <col min="9993" max="9993" width="14" style="2" bestFit="1" customWidth="1"/>
    <col min="9994" max="10240" width="13.375" style="2"/>
    <col min="10241" max="10241" width="13.375" style="2" customWidth="1"/>
    <col min="10242" max="10242" width="3.375" style="2" customWidth="1"/>
    <col min="10243" max="10243" width="15.875" style="2" customWidth="1"/>
    <col min="10244" max="10244" width="19.625" style="2" customWidth="1"/>
    <col min="10245" max="10248" width="13.375" style="2"/>
    <col min="10249" max="10249" width="14" style="2" bestFit="1" customWidth="1"/>
    <col min="10250" max="10496" width="13.375" style="2"/>
    <col min="10497" max="10497" width="13.375" style="2" customWidth="1"/>
    <col min="10498" max="10498" width="3.375" style="2" customWidth="1"/>
    <col min="10499" max="10499" width="15.875" style="2" customWidth="1"/>
    <col min="10500" max="10500" width="19.625" style="2" customWidth="1"/>
    <col min="10501" max="10504" width="13.375" style="2"/>
    <col min="10505" max="10505" width="14" style="2" bestFit="1" customWidth="1"/>
    <col min="10506" max="10752" width="13.375" style="2"/>
    <col min="10753" max="10753" width="13.375" style="2" customWidth="1"/>
    <col min="10754" max="10754" width="3.375" style="2" customWidth="1"/>
    <col min="10755" max="10755" width="15.875" style="2" customWidth="1"/>
    <col min="10756" max="10756" width="19.625" style="2" customWidth="1"/>
    <col min="10757" max="10760" width="13.375" style="2"/>
    <col min="10761" max="10761" width="14" style="2" bestFit="1" customWidth="1"/>
    <col min="10762" max="11008" width="13.375" style="2"/>
    <col min="11009" max="11009" width="13.375" style="2" customWidth="1"/>
    <col min="11010" max="11010" width="3.375" style="2" customWidth="1"/>
    <col min="11011" max="11011" width="15.875" style="2" customWidth="1"/>
    <col min="11012" max="11012" width="19.625" style="2" customWidth="1"/>
    <col min="11013" max="11016" width="13.375" style="2"/>
    <col min="11017" max="11017" width="14" style="2" bestFit="1" customWidth="1"/>
    <col min="11018" max="11264" width="13.375" style="2"/>
    <col min="11265" max="11265" width="13.375" style="2" customWidth="1"/>
    <col min="11266" max="11266" width="3.375" style="2" customWidth="1"/>
    <col min="11267" max="11267" width="15.875" style="2" customWidth="1"/>
    <col min="11268" max="11268" width="19.625" style="2" customWidth="1"/>
    <col min="11269" max="11272" width="13.375" style="2"/>
    <col min="11273" max="11273" width="14" style="2" bestFit="1" customWidth="1"/>
    <col min="11274" max="11520" width="13.375" style="2"/>
    <col min="11521" max="11521" width="13.375" style="2" customWidth="1"/>
    <col min="11522" max="11522" width="3.375" style="2" customWidth="1"/>
    <col min="11523" max="11523" width="15.875" style="2" customWidth="1"/>
    <col min="11524" max="11524" width="19.625" style="2" customWidth="1"/>
    <col min="11525" max="11528" width="13.375" style="2"/>
    <col min="11529" max="11529" width="14" style="2" bestFit="1" customWidth="1"/>
    <col min="11530" max="11776" width="13.375" style="2"/>
    <col min="11777" max="11777" width="13.375" style="2" customWidth="1"/>
    <col min="11778" max="11778" width="3.375" style="2" customWidth="1"/>
    <col min="11779" max="11779" width="15.875" style="2" customWidth="1"/>
    <col min="11780" max="11780" width="19.625" style="2" customWidth="1"/>
    <col min="11781" max="11784" width="13.375" style="2"/>
    <col min="11785" max="11785" width="14" style="2" bestFit="1" customWidth="1"/>
    <col min="11786" max="12032" width="13.375" style="2"/>
    <col min="12033" max="12033" width="13.375" style="2" customWidth="1"/>
    <col min="12034" max="12034" width="3.375" style="2" customWidth="1"/>
    <col min="12035" max="12035" width="15.875" style="2" customWidth="1"/>
    <col min="12036" max="12036" width="19.625" style="2" customWidth="1"/>
    <col min="12037" max="12040" width="13.375" style="2"/>
    <col min="12041" max="12041" width="14" style="2" bestFit="1" customWidth="1"/>
    <col min="12042" max="12288" width="13.375" style="2"/>
    <col min="12289" max="12289" width="13.375" style="2" customWidth="1"/>
    <col min="12290" max="12290" width="3.375" style="2" customWidth="1"/>
    <col min="12291" max="12291" width="15.875" style="2" customWidth="1"/>
    <col min="12292" max="12292" width="19.625" style="2" customWidth="1"/>
    <col min="12293" max="12296" width="13.375" style="2"/>
    <col min="12297" max="12297" width="14" style="2" bestFit="1" customWidth="1"/>
    <col min="12298" max="12544" width="13.375" style="2"/>
    <col min="12545" max="12545" width="13.375" style="2" customWidth="1"/>
    <col min="12546" max="12546" width="3.375" style="2" customWidth="1"/>
    <col min="12547" max="12547" width="15.875" style="2" customWidth="1"/>
    <col min="12548" max="12548" width="19.625" style="2" customWidth="1"/>
    <col min="12549" max="12552" width="13.375" style="2"/>
    <col min="12553" max="12553" width="14" style="2" bestFit="1" customWidth="1"/>
    <col min="12554" max="12800" width="13.375" style="2"/>
    <col min="12801" max="12801" width="13.375" style="2" customWidth="1"/>
    <col min="12802" max="12802" width="3.375" style="2" customWidth="1"/>
    <col min="12803" max="12803" width="15.875" style="2" customWidth="1"/>
    <col min="12804" max="12804" width="19.625" style="2" customWidth="1"/>
    <col min="12805" max="12808" width="13.375" style="2"/>
    <col min="12809" max="12809" width="14" style="2" bestFit="1" customWidth="1"/>
    <col min="12810" max="13056" width="13.375" style="2"/>
    <col min="13057" max="13057" width="13.375" style="2" customWidth="1"/>
    <col min="13058" max="13058" width="3.375" style="2" customWidth="1"/>
    <col min="13059" max="13059" width="15.875" style="2" customWidth="1"/>
    <col min="13060" max="13060" width="19.625" style="2" customWidth="1"/>
    <col min="13061" max="13064" width="13.375" style="2"/>
    <col min="13065" max="13065" width="14" style="2" bestFit="1" customWidth="1"/>
    <col min="13066" max="13312" width="13.375" style="2"/>
    <col min="13313" max="13313" width="13.375" style="2" customWidth="1"/>
    <col min="13314" max="13314" width="3.375" style="2" customWidth="1"/>
    <col min="13315" max="13315" width="15.875" style="2" customWidth="1"/>
    <col min="13316" max="13316" width="19.625" style="2" customWidth="1"/>
    <col min="13317" max="13320" width="13.375" style="2"/>
    <col min="13321" max="13321" width="14" style="2" bestFit="1" customWidth="1"/>
    <col min="13322" max="13568" width="13.375" style="2"/>
    <col min="13569" max="13569" width="13.375" style="2" customWidth="1"/>
    <col min="13570" max="13570" width="3.375" style="2" customWidth="1"/>
    <col min="13571" max="13571" width="15.875" style="2" customWidth="1"/>
    <col min="13572" max="13572" width="19.625" style="2" customWidth="1"/>
    <col min="13573" max="13576" width="13.375" style="2"/>
    <col min="13577" max="13577" width="14" style="2" bestFit="1" customWidth="1"/>
    <col min="13578" max="13824" width="13.375" style="2"/>
    <col min="13825" max="13825" width="13.375" style="2" customWidth="1"/>
    <col min="13826" max="13826" width="3.375" style="2" customWidth="1"/>
    <col min="13827" max="13827" width="15.875" style="2" customWidth="1"/>
    <col min="13828" max="13828" width="19.625" style="2" customWidth="1"/>
    <col min="13829" max="13832" width="13.375" style="2"/>
    <col min="13833" max="13833" width="14" style="2" bestFit="1" customWidth="1"/>
    <col min="13834" max="14080" width="13.375" style="2"/>
    <col min="14081" max="14081" width="13.375" style="2" customWidth="1"/>
    <col min="14082" max="14082" width="3.375" style="2" customWidth="1"/>
    <col min="14083" max="14083" width="15.875" style="2" customWidth="1"/>
    <col min="14084" max="14084" width="19.625" style="2" customWidth="1"/>
    <col min="14085" max="14088" width="13.375" style="2"/>
    <col min="14089" max="14089" width="14" style="2" bestFit="1" customWidth="1"/>
    <col min="14090" max="14336" width="13.375" style="2"/>
    <col min="14337" max="14337" width="13.375" style="2" customWidth="1"/>
    <col min="14338" max="14338" width="3.375" style="2" customWidth="1"/>
    <col min="14339" max="14339" width="15.875" style="2" customWidth="1"/>
    <col min="14340" max="14340" width="19.625" style="2" customWidth="1"/>
    <col min="14341" max="14344" width="13.375" style="2"/>
    <col min="14345" max="14345" width="14" style="2" bestFit="1" customWidth="1"/>
    <col min="14346" max="14592" width="13.375" style="2"/>
    <col min="14593" max="14593" width="13.375" style="2" customWidth="1"/>
    <col min="14594" max="14594" width="3.375" style="2" customWidth="1"/>
    <col min="14595" max="14595" width="15.875" style="2" customWidth="1"/>
    <col min="14596" max="14596" width="19.625" style="2" customWidth="1"/>
    <col min="14597" max="14600" width="13.375" style="2"/>
    <col min="14601" max="14601" width="14" style="2" bestFit="1" customWidth="1"/>
    <col min="14602" max="14848" width="13.375" style="2"/>
    <col min="14849" max="14849" width="13.375" style="2" customWidth="1"/>
    <col min="14850" max="14850" width="3.375" style="2" customWidth="1"/>
    <col min="14851" max="14851" width="15.875" style="2" customWidth="1"/>
    <col min="14852" max="14852" width="19.625" style="2" customWidth="1"/>
    <col min="14853" max="14856" width="13.375" style="2"/>
    <col min="14857" max="14857" width="14" style="2" bestFit="1" customWidth="1"/>
    <col min="14858" max="15104" width="13.375" style="2"/>
    <col min="15105" max="15105" width="13.375" style="2" customWidth="1"/>
    <col min="15106" max="15106" width="3.375" style="2" customWidth="1"/>
    <col min="15107" max="15107" width="15.875" style="2" customWidth="1"/>
    <col min="15108" max="15108" width="19.625" style="2" customWidth="1"/>
    <col min="15109" max="15112" width="13.375" style="2"/>
    <col min="15113" max="15113" width="14" style="2" bestFit="1" customWidth="1"/>
    <col min="15114" max="15360" width="13.375" style="2"/>
    <col min="15361" max="15361" width="13.375" style="2" customWidth="1"/>
    <col min="15362" max="15362" width="3.375" style="2" customWidth="1"/>
    <col min="15363" max="15363" width="15.875" style="2" customWidth="1"/>
    <col min="15364" max="15364" width="19.625" style="2" customWidth="1"/>
    <col min="15365" max="15368" width="13.375" style="2"/>
    <col min="15369" max="15369" width="14" style="2" bestFit="1" customWidth="1"/>
    <col min="15370" max="15616" width="13.375" style="2"/>
    <col min="15617" max="15617" width="13.375" style="2" customWidth="1"/>
    <col min="15618" max="15618" width="3.375" style="2" customWidth="1"/>
    <col min="15619" max="15619" width="15.875" style="2" customWidth="1"/>
    <col min="15620" max="15620" width="19.625" style="2" customWidth="1"/>
    <col min="15621" max="15624" width="13.375" style="2"/>
    <col min="15625" max="15625" width="14" style="2" bestFit="1" customWidth="1"/>
    <col min="15626" max="15872" width="13.375" style="2"/>
    <col min="15873" max="15873" width="13.375" style="2" customWidth="1"/>
    <col min="15874" max="15874" width="3.375" style="2" customWidth="1"/>
    <col min="15875" max="15875" width="15.875" style="2" customWidth="1"/>
    <col min="15876" max="15876" width="19.625" style="2" customWidth="1"/>
    <col min="15877" max="15880" width="13.375" style="2"/>
    <col min="15881" max="15881" width="14" style="2" bestFit="1" customWidth="1"/>
    <col min="15882" max="16128" width="13.375" style="2"/>
    <col min="16129" max="16129" width="13.375" style="2" customWidth="1"/>
    <col min="16130" max="16130" width="3.375" style="2" customWidth="1"/>
    <col min="16131" max="16131" width="15.875" style="2" customWidth="1"/>
    <col min="16132" max="16132" width="19.625" style="2" customWidth="1"/>
    <col min="16133" max="16136" width="13.375" style="2"/>
    <col min="16137" max="16137" width="14" style="2" bestFit="1" customWidth="1"/>
    <col min="16138" max="16384" width="13.375" style="2"/>
  </cols>
  <sheetData>
    <row r="1" spans="1:13" x14ac:dyDescent="0.2">
      <c r="A1" s="1"/>
    </row>
    <row r="6" spans="1:13" x14ac:dyDescent="0.2">
      <c r="D6" s="3" t="s">
        <v>208</v>
      </c>
    </row>
    <row r="7" spans="1:13" x14ac:dyDescent="0.2">
      <c r="E7" s="1" t="s">
        <v>209</v>
      </c>
    </row>
    <row r="8" spans="1:13" x14ac:dyDescent="0.2">
      <c r="D8" s="2" t="s">
        <v>210</v>
      </c>
      <c r="E8" s="1"/>
    </row>
    <row r="9" spans="1:13" x14ac:dyDescent="0.2">
      <c r="D9" s="2" t="s">
        <v>211</v>
      </c>
      <c r="E9" s="1"/>
    </row>
    <row r="10" spans="1:13" x14ac:dyDescent="0.2">
      <c r="D10" s="2" t="s">
        <v>212</v>
      </c>
      <c r="E10" s="1"/>
    </row>
    <row r="11" spans="1:13" x14ac:dyDescent="0.2">
      <c r="D11" s="2" t="s">
        <v>213</v>
      </c>
      <c r="E11" s="1"/>
    </row>
    <row r="12" spans="1:13" ht="18" thickBot="1" x14ac:dyDescent="0.25">
      <c r="B12" s="4"/>
      <c r="C12" s="4"/>
      <c r="D12" s="4" t="s">
        <v>214</v>
      </c>
      <c r="E12" s="4"/>
      <c r="F12" s="4"/>
      <c r="G12" s="4"/>
      <c r="H12" s="4"/>
      <c r="I12" s="4"/>
      <c r="J12" s="4"/>
      <c r="K12" s="4"/>
      <c r="L12" s="54"/>
      <c r="M12" s="54"/>
    </row>
    <row r="13" spans="1:13" x14ac:dyDescent="0.2">
      <c r="F13" s="55"/>
      <c r="G13" s="56"/>
      <c r="H13" s="57"/>
      <c r="I13" s="6"/>
      <c r="J13" s="56"/>
      <c r="K13" s="58"/>
    </row>
    <row r="14" spans="1:13" x14ac:dyDescent="0.2">
      <c r="F14" s="12" t="s">
        <v>195</v>
      </c>
      <c r="G14" s="12" t="s">
        <v>9</v>
      </c>
      <c r="H14" s="59" t="s">
        <v>215</v>
      </c>
      <c r="I14" s="12" t="s">
        <v>216</v>
      </c>
      <c r="J14" s="60" t="s">
        <v>217</v>
      </c>
      <c r="K14" s="59" t="s">
        <v>218</v>
      </c>
    </row>
    <row r="15" spans="1:13" x14ac:dyDescent="0.2">
      <c r="B15" s="13"/>
      <c r="C15" s="13"/>
      <c r="D15" s="13"/>
      <c r="E15" s="13"/>
      <c r="F15" s="15"/>
      <c r="G15" s="29"/>
      <c r="H15" s="29" t="s">
        <v>219</v>
      </c>
      <c r="I15" s="15"/>
      <c r="J15" s="29"/>
      <c r="K15" s="29" t="s">
        <v>220</v>
      </c>
      <c r="L15" s="54"/>
      <c r="M15" s="54"/>
    </row>
    <row r="16" spans="1:13" x14ac:dyDescent="0.2">
      <c r="F16" s="6"/>
      <c r="G16" s="17" t="s">
        <v>20</v>
      </c>
      <c r="H16" s="17" t="s">
        <v>20</v>
      </c>
      <c r="I16" s="61" t="s">
        <v>75</v>
      </c>
      <c r="J16" s="17" t="s">
        <v>75</v>
      </c>
      <c r="K16" s="17" t="s">
        <v>75</v>
      </c>
    </row>
    <row r="17" spans="3:11" x14ac:dyDescent="0.2">
      <c r="C17" s="3" t="s">
        <v>221</v>
      </c>
      <c r="D17" s="5"/>
      <c r="E17" s="5"/>
      <c r="F17" s="8">
        <f>SUM(F19:F41)</f>
        <v>14174</v>
      </c>
      <c r="G17" s="5">
        <f>SUM(G19:G41)+1</f>
        <v>79331</v>
      </c>
      <c r="H17" s="5">
        <f>SUM(H19:H41)</f>
        <v>58618</v>
      </c>
      <c r="I17" s="5">
        <f>SUM(I19:I41)-1</f>
        <v>1097934</v>
      </c>
      <c r="J17" s="5">
        <f>SUM(J19:J41)-1</f>
        <v>916793</v>
      </c>
      <c r="K17" s="5">
        <f>SUM(K19:K41)+1</f>
        <v>220478</v>
      </c>
    </row>
    <row r="18" spans="3:11" x14ac:dyDescent="0.2">
      <c r="F18" s="6"/>
    </row>
    <row r="19" spans="3:11" x14ac:dyDescent="0.2">
      <c r="C19" s="1" t="s">
        <v>222</v>
      </c>
      <c r="F19" s="18">
        <v>3810</v>
      </c>
      <c r="G19" s="19">
        <v>8303</v>
      </c>
      <c r="H19" s="19">
        <v>3391</v>
      </c>
      <c r="I19" s="20">
        <v>33392</v>
      </c>
      <c r="J19" s="19">
        <v>22866</v>
      </c>
      <c r="K19" s="19">
        <v>9667</v>
      </c>
    </row>
    <row r="20" spans="3:11" x14ac:dyDescent="0.2">
      <c r="C20" s="1" t="s">
        <v>223</v>
      </c>
      <c r="F20" s="18">
        <v>726</v>
      </c>
      <c r="G20" s="19">
        <v>1202</v>
      </c>
      <c r="H20" s="19">
        <v>343</v>
      </c>
      <c r="I20" s="20">
        <v>3076</v>
      </c>
      <c r="J20" s="19">
        <v>1562</v>
      </c>
      <c r="K20" s="19">
        <v>698</v>
      </c>
    </row>
    <row r="21" spans="3:11" x14ac:dyDescent="0.2">
      <c r="C21" s="1" t="s">
        <v>224</v>
      </c>
      <c r="F21" s="18">
        <v>437</v>
      </c>
      <c r="G21" s="19">
        <v>2063</v>
      </c>
      <c r="H21" s="19">
        <v>1357</v>
      </c>
      <c r="I21" s="20">
        <v>21802</v>
      </c>
      <c r="J21" s="19">
        <v>18121</v>
      </c>
      <c r="K21" s="19">
        <v>5711</v>
      </c>
    </row>
    <row r="22" spans="3:11" x14ac:dyDescent="0.2">
      <c r="C22" s="1" t="s">
        <v>225</v>
      </c>
      <c r="F22" s="18">
        <v>927</v>
      </c>
      <c r="G22" s="19">
        <v>10799</v>
      </c>
      <c r="H22" s="19">
        <v>8914</v>
      </c>
      <c r="I22" s="20">
        <v>92511</v>
      </c>
      <c r="J22" s="19">
        <v>89580</v>
      </c>
      <c r="K22" s="19">
        <v>29073</v>
      </c>
    </row>
    <row r="23" spans="3:11" x14ac:dyDescent="0.2">
      <c r="C23" s="1" t="s">
        <v>226</v>
      </c>
      <c r="F23" s="18">
        <v>581</v>
      </c>
      <c r="G23" s="19">
        <v>7971</v>
      </c>
      <c r="H23" s="19">
        <v>6415</v>
      </c>
      <c r="I23" s="20">
        <v>213848</v>
      </c>
      <c r="J23" s="19">
        <v>189026</v>
      </c>
      <c r="K23" s="19">
        <v>20468</v>
      </c>
    </row>
    <row r="24" spans="3:11" x14ac:dyDescent="0.2">
      <c r="C24" s="1"/>
      <c r="F24" s="18"/>
      <c r="G24" s="19"/>
      <c r="H24" s="19"/>
      <c r="I24" s="20"/>
      <c r="J24" s="19"/>
      <c r="K24" s="19"/>
    </row>
    <row r="25" spans="3:11" x14ac:dyDescent="0.2">
      <c r="C25" s="1" t="s">
        <v>227</v>
      </c>
      <c r="F25" s="18">
        <v>826</v>
      </c>
      <c r="G25" s="19">
        <v>3555</v>
      </c>
      <c r="H25" s="19">
        <v>2278</v>
      </c>
      <c r="I25" s="20">
        <v>30993</v>
      </c>
      <c r="J25" s="19">
        <v>24837</v>
      </c>
      <c r="K25" s="19">
        <v>9885</v>
      </c>
    </row>
    <row r="26" spans="3:11" x14ac:dyDescent="0.2">
      <c r="C26" s="1" t="s">
        <v>228</v>
      </c>
      <c r="F26" s="18">
        <v>215</v>
      </c>
      <c r="G26" s="19">
        <v>1480</v>
      </c>
      <c r="H26" s="19">
        <v>1206</v>
      </c>
      <c r="I26" s="20">
        <v>26811</v>
      </c>
      <c r="J26" s="19">
        <v>22513</v>
      </c>
      <c r="K26" s="19">
        <v>6733</v>
      </c>
    </row>
    <row r="27" spans="3:11" x14ac:dyDescent="0.2">
      <c r="C27" s="1" t="s">
        <v>229</v>
      </c>
      <c r="F27" s="18">
        <v>190</v>
      </c>
      <c r="G27" s="19">
        <v>1246</v>
      </c>
      <c r="H27" s="19">
        <v>1032</v>
      </c>
      <c r="I27" s="20">
        <v>16064</v>
      </c>
      <c r="J27" s="19">
        <v>11825</v>
      </c>
      <c r="K27" s="19">
        <v>3526</v>
      </c>
    </row>
    <row r="28" spans="3:11" x14ac:dyDescent="0.2">
      <c r="C28" s="1" t="s">
        <v>230</v>
      </c>
      <c r="F28" s="18">
        <v>52</v>
      </c>
      <c r="G28" s="19">
        <v>797</v>
      </c>
      <c r="H28" s="19">
        <v>711</v>
      </c>
      <c r="I28" s="20">
        <v>16974</v>
      </c>
      <c r="J28" s="19">
        <v>12537</v>
      </c>
      <c r="K28" s="19">
        <v>4269</v>
      </c>
    </row>
    <row r="29" spans="3:11" x14ac:dyDescent="0.2">
      <c r="C29" s="1" t="s">
        <v>231</v>
      </c>
      <c r="F29" s="18">
        <v>85</v>
      </c>
      <c r="G29" s="23">
        <v>1510</v>
      </c>
      <c r="H29" s="19">
        <v>1409</v>
      </c>
      <c r="I29" s="20">
        <v>28215</v>
      </c>
      <c r="J29" s="19">
        <v>24458</v>
      </c>
      <c r="K29" s="19">
        <v>7985</v>
      </c>
    </row>
    <row r="30" spans="3:11" x14ac:dyDescent="0.2">
      <c r="C30" s="1"/>
      <c r="F30" s="18"/>
      <c r="G30" s="23"/>
      <c r="H30" s="19"/>
      <c r="I30" s="20"/>
      <c r="J30" s="19"/>
      <c r="K30" s="19"/>
    </row>
    <row r="31" spans="3:11" x14ac:dyDescent="0.2">
      <c r="C31" s="1" t="s">
        <v>232</v>
      </c>
      <c r="F31" s="18">
        <v>2470</v>
      </c>
      <c r="G31" s="19">
        <v>9645</v>
      </c>
      <c r="H31" s="19">
        <v>6345</v>
      </c>
      <c r="I31" s="20">
        <v>67337</v>
      </c>
      <c r="J31" s="19">
        <v>51692</v>
      </c>
      <c r="K31" s="19">
        <v>25099</v>
      </c>
    </row>
    <row r="32" spans="3:11" x14ac:dyDescent="0.2">
      <c r="C32" s="1" t="s">
        <v>233</v>
      </c>
      <c r="F32" s="18">
        <v>437</v>
      </c>
      <c r="G32" s="19">
        <v>5673</v>
      </c>
      <c r="H32" s="19">
        <v>4754</v>
      </c>
      <c r="I32" s="20">
        <v>299793</v>
      </c>
      <c r="J32" s="19">
        <v>227844</v>
      </c>
      <c r="K32" s="19">
        <v>25001</v>
      </c>
    </row>
    <row r="33" spans="2:11" x14ac:dyDescent="0.2">
      <c r="C33" s="1" t="s">
        <v>234</v>
      </c>
      <c r="F33" s="18">
        <v>322</v>
      </c>
      <c r="G33" s="2">
        <v>6055</v>
      </c>
      <c r="H33" s="2">
        <v>5361</v>
      </c>
      <c r="I33" s="2">
        <v>33244</v>
      </c>
      <c r="J33" s="2">
        <v>29393</v>
      </c>
      <c r="K33" s="2">
        <v>16948</v>
      </c>
    </row>
    <row r="34" spans="2:11" x14ac:dyDescent="0.2">
      <c r="C34" s="1" t="s">
        <v>235</v>
      </c>
      <c r="F34" s="18">
        <v>151</v>
      </c>
      <c r="G34" s="19">
        <v>1485</v>
      </c>
      <c r="H34" s="19">
        <v>1149</v>
      </c>
      <c r="I34" s="20">
        <v>16496</v>
      </c>
      <c r="J34" s="19">
        <v>14411</v>
      </c>
      <c r="K34" s="19">
        <v>5954</v>
      </c>
    </row>
    <row r="35" spans="2:11" x14ac:dyDescent="0.2">
      <c r="C35" s="1" t="s">
        <v>236</v>
      </c>
      <c r="F35" s="18">
        <v>753</v>
      </c>
      <c r="G35" s="19">
        <v>4193</v>
      </c>
      <c r="H35" s="19">
        <v>3352</v>
      </c>
      <c r="I35" s="20">
        <v>26015</v>
      </c>
      <c r="J35" s="19">
        <v>22546</v>
      </c>
      <c r="K35" s="19">
        <v>11573</v>
      </c>
    </row>
    <row r="36" spans="2:11" x14ac:dyDescent="0.2">
      <c r="C36" s="1"/>
      <c r="F36" s="18"/>
      <c r="G36" s="19"/>
      <c r="H36" s="19"/>
      <c r="I36" s="20"/>
      <c r="J36" s="19"/>
      <c r="K36" s="19"/>
    </row>
    <row r="37" spans="2:11" x14ac:dyDescent="0.2">
      <c r="C37" s="1" t="s">
        <v>237</v>
      </c>
      <c r="F37" s="18">
        <v>258</v>
      </c>
      <c r="G37" s="19">
        <v>6144</v>
      </c>
      <c r="H37" s="19">
        <v>5880</v>
      </c>
      <c r="I37" s="20">
        <v>114914</v>
      </c>
      <c r="J37" s="19">
        <v>109524</v>
      </c>
      <c r="K37" s="19">
        <v>20955</v>
      </c>
    </row>
    <row r="38" spans="2:11" x14ac:dyDescent="0.2">
      <c r="C38" s="1" t="s">
        <v>238</v>
      </c>
      <c r="F38" s="18">
        <v>60</v>
      </c>
      <c r="G38" s="19">
        <v>1146</v>
      </c>
      <c r="H38" s="19">
        <v>1082</v>
      </c>
      <c r="I38" s="20">
        <v>17422</v>
      </c>
      <c r="J38" s="19">
        <v>10736</v>
      </c>
      <c r="K38" s="19">
        <v>3974</v>
      </c>
    </row>
    <row r="39" spans="2:11" x14ac:dyDescent="0.2">
      <c r="C39" s="1" t="s">
        <v>239</v>
      </c>
      <c r="F39" s="18">
        <v>1570</v>
      </c>
      <c r="G39" s="19">
        <v>4811</v>
      </c>
      <c r="H39" s="19">
        <v>2498</v>
      </c>
      <c r="I39" s="20">
        <v>23006</v>
      </c>
      <c r="J39" s="19">
        <v>17681</v>
      </c>
      <c r="K39" s="19">
        <v>7699</v>
      </c>
    </row>
    <row r="40" spans="2:11" x14ac:dyDescent="0.2">
      <c r="C40" s="1" t="s">
        <v>240</v>
      </c>
      <c r="F40" s="18">
        <v>299</v>
      </c>
      <c r="G40" s="19">
        <v>1239</v>
      </c>
      <c r="H40" s="19">
        <v>1129</v>
      </c>
      <c r="I40" s="20">
        <v>15904</v>
      </c>
      <c r="J40" s="19">
        <v>15524</v>
      </c>
      <c r="K40" s="19">
        <v>5214</v>
      </c>
    </row>
    <row r="41" spans="2:11" x14ac:dyDescent="0.2">
      <c r="C41" s="1" t="s">
        <v>241</v>
      </c>
      <c r="F41" s="18">
        <v>5</v>
      </c>
      <c r="G41" s="19">
        <v>13</v>
      </c>
      <c r="H41" s="19">
        <v>12</v>
      </c>
      <c r="I41" s="20">
        <v>118</v>
      </c>
      <c r="J41" s="19">
        <v>118</v>
      </c>
      <c r="K41" s="19">
        <v>45</v>
      </c>
    </row>
    <row r="42" spans="2:11" ht="18" thickBot="1" x14ac:dyDescent="0.25">
      <c r="B42" s="4"/>
      <c r="C42" s="4"/>
      <c r="D42" s="4"/>
      <c r="E42" s="4"/>
      <c r="F42" s="34"/>
      <c r="G42" s="4"/>
      <c r="H42" s="4"/>
      <c r="I42" s="4"/>
      <c r="J42" s="4"/>
      <c r="K42" s="4"/>
    </row>
    <row r="43" spans="2:11" x14ac:dyDescent="0.2">
      <c r="F43" s="6"/>
      <c r="G43" s="56"/>
      <c r="H43" s="62" t="s">
        <v>242</v>
      </c>
      <c r="I43" s="58"/>
      <c r="J43" s="62"/>
      <c r="K43" s="54"/>
    </row>
    <row r="44" spans="2:11" x14ac:dyDescent="0.2">
      <c r="F44" s="12" t="s">
        <v>243</v>
      </c>
      <c r="G44" s="63"/>
      <c r="H44" s="64"/>
      <c r="I44" s="65"/>
      <c r="J44" s="66"/>
      <c r="K44" s="54"/>
    </row>
    <row r="45" spans="2:11" x14ac:dyDescent="0.2">
      <c r="F45" s="12"/>
      <c r="G45" s="67" t="s">
        <v>244</v>
      </c>
      <c r="H45" s="12" t="s">
        <v>245</v>
      </c>
      <c r="I45" s="64" t="s">
        <v>218</v>
      </c>
      <c r="J45" s="6" t="s">
        <v>246</v>
      </c>
      <c r="K45" s="54"/>
    </row>
    <row r="46" spans="2:11" x14ac:dyDescent="0.2">
      <c r="B46" s="13"/>
      <c r="C46" s="13"/>
      <c r="D46" s="13"/>
      <c r="E46" s="13"/>
      <c r="F46" s="15"/>
      <c r="G46" s="15"/>
      <c r="H46" s="15"/>
      <c r="I46" s="38" t="s">
        <v>220</v>
      </c>
      <c r="J46" s="38"/>
      <c r="K46" s="68"/>
    </row>
    <row r="47" spans="2:11" x14ac:dyDescent="0.2">
      <c r="F47" s="16" t="s">
        <v>75</v>
      </c>
      <c r="G47" s="17" t="s">
        <v>247</v>
      </c>
      <c r="H47" s="17" t="s">
        <v>247</v>
      </c>
      <c r="I47" s="17" t="s">
        <v>247</v>
      </c>
      <c r="J47" s="17" t="s">
        <v>247</v>
      </c>
      <c r="K47" s="17"/>
    </row>
    <row r="48" spans="2:11" x14ac:dyDescent="0.2">
      <c r="C48" s="3" t="s">
        <v>221</v>
      </c>
      <c r="D48" s="5"/>
      <c r="E48" s="5"/>
      <c r="F48" s="8">
        <f>SUM(F50:F72)-1</f>
        <v>41548</v>
      </c>
      <c r="G48" s="5">
        <v>7739</v>
      </c>
      <c r="H48" s="5">
        <v>6437</v>
      </c>
      <c r="I48" s="5">
        <v>1552</v>
      </c>
      <c r="J48" s="5">
        <v>1167</v>
      </c>
      <c r="K48" s="5"/>
    </row>
    <row r="49" spans="3:11" x14ac:dyDescent="0.2">
      <c r="F49" s="6"/>
      <c r="J49" s="19"/>
      <c r="K49" s="19"/>
    </row>
    <row r="50" spans="3:11" x14ac:dyDescent="0.2">
      <c r="C50" s="1" t="s">
        <v>222</v>
      </c>
      <c r="F50" s="33">
        <v>2495</v>
      </c>
      <c r="G50" s="19">
        <v>866</v>
      </c>
      <c r="H50" s="19">
        <v>593</v>
      </c>
      <c r="I50" s="19">
        <v>246</v>
      </c>
      <c r="J50" s="19">
        <v>356</v>
      </c>
      <c r="K50" s="19"/>
    </row>
    <row r="51" spans="3:11" x14ac:dyDescent="0.2">
      <c r="C51" s="1" t="s">
        <v>223</v>
      </c>
      <c r="F51" s="33">
        <v>244</v>
      </c>
      <c r="G51" s="19">
        <v>373</v>
      </c>
      <c r="H51" s="19">
        <v>201</v>
      </c>
      <c r="I51" s="19">
        <v>86</v>
      </c>
      <c r="J51" s="19">
        <v>455</v>
      </c>
      <c r="K51" s="19"/>
    </row>
    <row r="52" spans="3:11" x14ac:dyDescent="0.2">
      <c r="C52" s="1" t="s">
        <v>224</v>
      </c>
      <c r="F52" s="33">
        <v>3169</v>
      </c>
      <c r="G52" s="19">
        <v>5119</v>
      </c>
      <c r="H52" s="19">
        <v>4327</v>
      </c>
      <c r="I52" s="19">
        <v>1364</v>
      </c>
      <c r="J52" s="19">
        <v>2458</v>
      </c>
      <c r="K52" s="19"/>
    </row>
    <row r="53" spans="3:11" x14ac:dyDescent="0.2">
      <c r="C53" s="1" t="s">
        <v>225</v>
      </c>
      <c r="F53" s="6">
        <v>5052</v>
      </c>
      <c r="G53" s="2">
        <v>10094</v>
      </c>
      <c r="H53" s="2">
        <v>9821</v>
      </c>
      <c r="I53" s="2">
        <v>3168</v>
      </c>
      <c r="J53" s="19">
        <v>1616</v>
      </c>
      <c r="K53" s="19"/>
    </row>
    <row r="54" spans="3:11" x14ac:dyDescent="0.2">
      <c r="C54" s="1" t="s">
        <v>248</v>
      </c>
      <c r="F54" s="33">
        <v>5403</v>
      </c>
      <c r="G54" s="19">
        <v>35765</v>
      </c>
      <c r="H54" s="19">
        <v>31318</v>
      </c>
      <c r="I54" s="19">
        <v>3556</v>
      </c>
      <c r="J54" s="19">
        <v>2345</v>
      </c>
      <c r="K54" s="19"/>
    </row>
    <row r="55" spans="3:11" x14ac:dyDescent="0.2">
      <c r="C55" s="1"/>
      <c r="F55" s="33"/>
      <c r="G55" s="19"/>
      <c r="H55" s="19"/>
      <c r="I55" s="19"/>
      <c r="J55" s="19"/>
      <c r="K55" s="19"/>
    </row>
    <row r="56" spans="3:11" x14ac:dyDescent="0.2">
      <c r="C56" s="1" t="s">
        <v>227</v>
      </c>
      <c r="F56" s="33">
        <v>1097</v>
      </c>
      <c r="G56" s="19">
        <v>3737</v>
      </c>
      <c r="H56" s="19">
        <v>3008</v>
      </c>
      <c r="I56" s="19">
        <v>1199</v>
      </c>
      <c r="J56" s="19">
        <v>400</v>
      </c>
      <c r="K56" s="19"/>
    </row>
    <row r="57" spans="3:11" x14ac:dyDescent="0.2">
      <c r="C57" s="1" t="s">
        <v>228</v>
      </c>
      <c r="F57" s="6">
        <v>157</v>
      </c>
      <c r="G57" s="2">
        <v>12381</v>
      </c>
      <c r="H57" s="2">
        <v>10424</v>
      </c>
      <c r="I57" s="2">
        <v>3051</v>
      </c>
      <c r="J57" s="19">
        <v>493</v>
      </c>
      <c r="K57" s="19"/>
    </row>
    <row r="58" spans="3:11" x14ac:dyDescent="0.2">
      <c r="C58" s="1" t="s">
        <v>229</v>
      </c>
      <c r="F58" s="33">
        <v>1514</v>
      </c>
      <c r="G58" s="19">
        <v>8494</v>
      </c>
      <c r="H58" s="19">
        <v>6238</v>
      </c>
      <c r="I58" s="23">
        <v>1864</v>
      </c>
      <c r="J58" s="19">
        <v>1896</v>
      </c>
      <c r="K58" s="19"/>
    </row>
    <row r="59" spans="3:11" x14ac:dyDescent="0.2">
      <c r="C59" s="1" t="s">
        <v>230</v>
      </c>
      <c r="F59" s="33">
        <v>226</v>
      </c>
      <c r="G59" s="19">
        <v>33522</v>
      </c>
      <c r="H59" s="19">
        <v>24751</v>
      </c>
      <c r="I59" s="19">
        <v>8430</v>
      </c>
      <c r="J59" s="19">
        <v>1259</v>
      </c>
      <c r="K59" s="19"/>
    </row>
    <row r="60" spans="3:11" x14ac:dyDescent="0.2">
      <c r="C60" s="1" t="s">
        <v>231</v>
      </c>
      <c r="F60" s="33">
        <v>162</v>
      </c>
      <c r="G60" s="19">
        <v>35255</v>
      </c>
      <c r="H60" s="19">
        <v>30068</v>
      </c>
      <c r="I60" s="23">
        <v>9801</v>
      </c>
      <c r="J60" s="19">
        <v>700</v>
      </c>
      <c r="K60" s="19"/>
    </row>
    <row r="61" spans="3:11" x14ac:dyDescent="0.2">
      <c r="C61" s="1"/>
      <c r="F61" s="33"/>
      <c r="G61" s="19"/>
      <c r="H61" s="19"/>
      <c r="I61" s="23"/>
      <c r="J61" s="19"/>
      <c r="K61" s="19"/>
    </row>
    <row r="62" spans="3:11" x14ac:dyDescent="0.2">
      <c r="C62" s="1" t="s">
        <v>232</v>
      </c>
      <c r="F62" s="33">
        <v>2607</v>
      </c>
      <c r="G62" s="19">
        <v>2563</v>
      </c>
      <c r="H62" s="19">
        <v>1931</v>
      </c>
      <c r="I62" s="23">
        <v>950</v>
      </c>
      <c r="J62" s="19">
        <v>357</v>
      </c>
      <c r="K62" s="19"/>
    </row>
    <row r="63" spans="3:11" x14ac:dyDescent="0.2">
      <c r="C63" s="1" t="s">
        <v>233</v>
      </c>
      <c r="F63" s="33">
        <v>10913</v>
      </c>
      <c r="G63" s="19">
        <v>69652</v>
      </c>
      <c r="H63" s="19">
        <v>52919</v>
      </c>
      <c r="I63" s="23">
        <v>5789</v>
      </c>
      <c r="J63" s="19">
        <v>5774</v>
      </c>
      <c r="K63" s="19"/>
    </row>
    <row r="64" spans="3:11" x14ac:dyDescent="0.2">
      <c r="C64" s="1" t="s">
        <v>234</v>
      </c>
      <c r="F64" s="33">
        <v>511</v>
      </c>
      <c r="G64" s="19">
        <v>10364</v>
      </c>
      <c r="H64" s="19">
        <v>9190</v>
      </c>
      <c r="I64" s="23">
        <v>5319</v>
      </c>
      <c r="J64" s="19">
        <v>677</v>
      </c>
      <c r="K64" s="19"/>
    </row>
    <row r="65" spans="1:13" x14ac:dyDescent="0.2">
      <c r="C65" s="1" t="s">
        <v>235</v>
      </c>
      <c r="F65" s="6">
        <v>805</v>
      </c>
      <c r="G65" s="2">
        <v>11066</v>
      </c>
      <c r="H65" s="2">
        <v>9615</v>
      </c>
      <c r="I65" s="2">
        <v>3982</v>
      </c>
      <c r="J65" s="19">
        <v>645</v>
      </c>
      <c r="K65" s="19"/>
    </row>
    <row r="66" spans="1:13" x14ac:dyDescent="0.2">
      <c r="C66" s="1" t="s">
        <v>249</v>
      </c>
      <c r="F66" s="6">
        <v>1051</v>
      </c>
      <c r="G66" s="2">
        <v>3496</v>
      </c>
      <c r="H66" s="2">
        <v>3052</v>
      </c>
      <c r="I66" s="2">
        <v>1572</v>
      </c>
      <c r="J66" s="19">
        <v>476</v>
      </c>
      <c r="K66" s="19"/>
    </row>
    <row r="67" spans="1:13" x14ac:dyDescent="0.2">
      <c r="C67" s="1"/>
      <c r="F67" s="6"/>
      <c r="J67" s="19"/>
      <c r="K67" s="19"/>
    </row>
    <row r="68" spans="1:13" x14ac:dyDescent="0.2">
      <c r="C68" s="1" t="s">
        <v>237</v>
      </c>
      <c r="F68" s="6">
        <v>1987</v>
      </c>
      <c r="G68" s="2">
        <v>48314</v>
      </c>
      <c r="H68" s="2">
        <v>46047</v>
      </c>
      <c r="I68" s="2">
        <v>8519</v>
      </c>
      <c r="J68" s="19">
        <v>1695</v>
      </c>
      <c r="K68" s="19"/>
    </row>
    <row r="69" spans="1:13" x14ac:dyDescent="0.2">
      <c r="C69" s="1" t="s">
        <v>238</v>
      </c>
      <c r="F69" s="6">
        <v>556</v>
      </c>
      <c r="G69" s="2">
        <v>29769</v>
      </c>
      <c r="H69" s="2">
        <v>18087</v>
      </c>
      <c r="I69" s="2">
        <v>6646</v>
      </c>
      <c r="J69" s="19">
        <v>2209</v>
      </c>
      <c r="K69" s="19"/>
    </row>
    <row r="70" spans="1:13" x14ac:dyDescent="0.2">
      <c r="C70" s="1" t="s">
        <v>239</v>
      </c>
      <c r="F70" s="6">
        <v>3464</v>
      </c>
      <c r="G70" s="2">
        <v>1518</v>
      </c>
      <c r="H70" s="2">
        <v>1136</v>
      </c>
      <c r="I70" s="2">
        <v>499</v>
      </c>
      <c r="J70" s="19">
        <v>1392</v>
      </c>
      <c r="K70" s="19"/>
    </row>
    <row r="71" spans="1:13" x14ac:dyDescent="0.2">
      <c r="C71" s="1" t="s">
        <v>240</v>
      </c>
      <c r="F71" s="6">
        <v>136</v>
      </c>
      <c r="G71" s="2">
        <v>5324</v>
      </c>
      <c r="H71" s="2">
        <v>5217</v>
      </c>
      <c r="I71" s="2">
        <v>1749</v>
      </c>
      <c r="J71" s="19">
        <v>279</v>
      </c>
      <c r="K71" s="19"/>
    </row>
    <row r="72" spans="1:13" x14ac:dyDescent="0.2">
      <c r="C72" s="1" t="s">
        <v>241</v>
      </c>
      <c r="F72" s="6">
        <v>0</v>
      </c>
      <c r="G72" s="2">
        <v>2364</v>
      </c>
      <c r="H72" s="2">
        <v>2354</v>
      </c>
      <c r="I72" s="2">
        <v>899</v>
      </c>
      <c r="J72" s="23" t="s">
        <v>36</v>
      </c>
      <c r="K72" s="19"/>
    </row>
    <row r="73" spans="1:13" ht="18" thickBot="1" x14ac:dyDescent="0.25">
      <c r="B73" s="4"/>
      <c r="C73" s="4"/>
      <c r="D73" s="4"/>
      <c r="E73" s="4"/>
      <c r="F73" s="34"/>
      <c r="G73" s="4"/>
      <c r="H73" s="4"/>
      <c r="I73" s="4"/>
      <c r="J73" s="4"/>
      <c r="K73" s="54"/>
      <c r="L73" s="54"/>
      <c r="M73" s="54"/>
    </row>
    <row r="74" spans="1:13" x14ac:dyDescent="0.2">
      <c r="F74" s="1" t="s">
        <v>250</v>
      </c>
    </row>
    <row r="75" spans="1:13" x14ac:dyDescent="0.2">
      <c r="A75" s="1"/>
    </row>
  </sheetData>
  <phoneticPr fontId="2"/>
  <pageMargins left="0.46" right="0.34" top="0.56999999999999995" bottom="0.53" header="0.51200000000000001" footer="0.51200000000000001"/>
  <pageSetup paperSize="12"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74"/>
  <sheetViews>
    <sheetView showGridLines="0" zoomScale="75" zoomScaleNormal="100" workbookViewId="0">
      <selection activeCell="G45" sqref="G45"/>
    </sheetView>
  </sheetViews>
  <sheetFormatPr defaultColWidth="10.875" defaultRowHeight="17.25" x14ac:dyDescent="0.2"/>
  <cols>
    <col min="1" max="1" width="13.375" style="2" customWidth="1"/>
    <col min="2" max="2" width="31.25" style="2" customWidth="1"/>
    <col min="3" max="3" width="17.125" style="2" customWidth="1"/>
    <col min="4" max="4" width="15.875" style="2" customWidth="1"/>
    <col min="5" max="5" width="17.125" style="2" customWidth="1"/>
    <col min="6" max="6" width="15.875" style="2" customWidth="1"/>
    <col min="7" max="7" width="17.125" style="2" customWidth="1"/>
    <col min="8" max="8" width="15.875" style="2" customWidth="1"/>
    <col min="9" max="256" width="10.875" style="2"/>
    <col min="257" max="257" width="13.375" style="2" customWidth="1"/>
    <col min="258" max="258" width="31.25" style="2" customWidth="1"/>
    <col min="259" max="259" width="17.125" style="2" customWidth="1"/>
    <col min="260" max="260" width="15.875" style="2" customWidth="1"/>
    <col min="261" max="261" width="17.125" style="2" customWidth="1"/>
    <col min="262" max="262" width="15.875" style="2" customWidth="1"/>
    <col min="263" max="263" width="17.125" style="2" customWidth="1"/>
    <col min="264" max="264" width="15.875" style="2" customWidth="1"/>
    <col min="265" max="512" width="10.875" style="2"/>
    <col min="513" max="513" width="13.375" style="2" customWidth="1"/>
    <col min="514" max="514" width="31.25" style="2" customWidth="1"/>
    <col min="515" max="515" width="17.125" style="2" customWidth="1"/>
    <col min="516" max="516" width="15.875" style="2" customWidth="1"/>
    <col min="517" max="517" width="17.125" style="2" customWidth="1"/>
    <col min="518" max="518" width="15.875" style="2" customWidth="1"/>
    <col min="519" max="519" width="17.125" style="2" customWidth="1"/>
    <col min="520" max="520" width="15.875" style="2" customWidth="1"/>
    <col min="521" max="768" width="10.875" style="2"/>
    <col min="769" max="769" width="13.375" style="2" customWidth="1"/>
    <col min="770" max="770" width="31.25" style="2" customWidth="1"/>
    <col min="771" max="771" width="17.125" style="2" customWidth="1"/>
    <col min="772" max="772" width="15.875" style="2" customWidth="1"/>
    <col min="773" max="773" width="17.125" style="2" customWidth="1"/>
    <col min="774" max="774" width="15.875" style="2" customWidth="1"/>
    <col min="775" max="775" width="17.125" style="2" customWidth="1"/>
    <col min="776" max="776" width="15.875" style="2" customWidth="1"/>
    <col min="777" max="1024" width="10.875" style="2"/>
    <col min="1025" max="1025" width="13.375" style="2" customWidth="1"/>
    <col min="1026" max="1026" width="31.25" style="2" customWidth="1"/>
    <col min="1027" max="1027" width="17.125" style="2" customWidth="1"/>
    <col min="1028" max="1028" width="15.875" style="2" customWidth="1"/>
    <col min="1029" max="1029" width="17.125" style="2" customWidth="1"/>
    <col min="1030" max="1030" width="15.875" style="2" customWidth="1"/>
    <col min="1031" max="1031" width="17.125" style="2" customWidth="1"/>
    <col min="1032" max="1032" width="15.875" style="2" customWidth="1"/>
    <col min="1033" max="1280" width="10.875" style="2"/>
    <col min="1281" max="1281" width="13.375" style="2" customWidth="1"/>
    <col min="1282" max="1282" width="31.25" style="2" customWidth="1"/>
    <col min="1283" max="1283" width="17.125" style="2" customWidth="1"/>
    <col min="1284" max="1284" width="15.875" style="2" customWidth="1"/>
    <col min="1285" max="1285" width="17.125" style="2" customWidth="1"/>
    <col min="1286" max="1286" width="15.875" style="2" customWidth="1"/>
    <col min="1287" max="1287" width="17.125" style="2" customWidth="1"/>
    <col min="1288" max="1288" width="15.875" style="2" customWidth="1"/>
    <col min="1289" max="1536" width="10.875" style="2"/>
    <col min="1537" max="1537" width="13.375" style="2" customWidth="1"/>
    <col min="1538" max="1538" width="31.25" style="2" customWidth="1"/>
    <col min="1539" max="1539" width="17.125" style="2" customWidth="1"/>
    <col min="1540" max="1540" width="15.875" style="2" customWidth="1"/>
    <col min="1541" max="1541" width="17.125" style="2" customWidth="1"/>
    <col min="1542" max="1542" width="15.875" style="2" customWidth="1"/>
    <col min="1543" max="1543" width="17.125" style="2" customWidth="1"/>
    <col min="1544" max="1544" width="15.875" style="2" customWidth="1"/>
    <col min="1545" max="1792" width="10.875" style="2"/>
    <col min="1793" max="1793" width="13.375" style="2" customWidth="1"/>
    <col min="1794" max="1794" width="31.25" style="2" customWidth="1"/>
    <col min="1795" max="1795" width="17.125" style="2" customWidth="1"/>
    <col min="1796" max="1796" width="15.875" style="2" customWidth="1"/>
    <col min="1797" max="1797" width="17.125" style="2" customWidth="1"/>
    <col min="1798" max="1798" width="15.875" style="2" customWidth="1"/>
    <col min="1799" max="1799" width="17.125" style="2" customWidth="1"/>
    <col min="1800" max="1800" width="15.875" style="2" customWidth="1"/>
    <col min="1801" max="2048" width="10.875" style="2"/>
    <col min="2049" max="2049" width="13.375" style="2" customWidth="1"/>
    <col min="2050" max="2050" width="31.25" style="2" customWidth="1"/>
    <col min="2051" max="2051" width="17.125" style="2" customWidth="1"/>
    <col min="2052" max="2052" width="15.875" style="2" customWidth="1"/>
    <col min="2053" max="2053" width="17.125" style="2" customWidth="1"/>
    <col min="2054" max="2054" width="15.875" style="2" customWidth="1"/>
    <col min="2055" max="2055" width="17.125" style="2" customWidth="1"/>
    <col min="2056" max="2056" width="15.875" style="2" customWidth="1"/>
    <col min="2057" max="2304" width="10.875" style="2"/>
    <col min="2305" max="2305" width="13.375" style="2" customWidth="1"/>
    <col min="2306" max="2306" width="31.25" style="2" customWidth="1"/>
    <col min="2307" max="2307" width="17.125" style="2" customWidth="1"/>
    <col min="2308" max="2308" width="15.875" style="2" customWidth="1"/>
    <col min="2309" max="2309" width="17.125" style="2" customWidth="1"/>
    <col min="2310" max="2310" width="15.875" style="2" customWidth="1"/>
    <col min="2311" max="2311" width="17.125" style="2" customWidth="1"/>
    <col min="2312" max="2312" width="15.875" style="2" customWidth="1"/>
    <col min="2313" max="2560" width="10.875" style="2"/>
    <col min="2561" max="2561" width="13.375" style="2" customWidth="1"/>
    <col min="2562" max="2562" width="31.25" style="2" customWidth="1"/>
    <col min="2563" max="2563" width="17.125" style="2" customWidth="1"/>
    <col min="2564" max="2564" width="15.875" style="2" customWidth="1"/>
    <col min="2565" max="2565" width="17.125" style="2" customWidth="1"/>
    <col min="2566" max="2566" width="15.875" style="2" customWidth="1"/>
    <col min="2567" max="2567" width="17.125" style="2" customWidth="1"/>
    <col min="2568" max="2568" width="15.875" style="2" customWidth="1"/>
    <col min="2569" max="2816" width="10.875" style="2"/>
    <col min="2817" max="2817" width="13.375" style="2" customWidth="1"/>
    <col min="2818" max="2818" width="31.25" style="2" customWidth="1"/>
    <col min="2819" max="2819" width="17.125" style="2" customWidth="1"/>
    <col min="2820" max="2820" width="15.875" style="2" customWidth="1"/>
    <col min="2821" max="2821" width="17.125" style="2" customWidth="1"/>
    <col min="2822" max="2822" width="15.875" style="2" customWidth="1"/>
    <col min="2823" max="2823" width="17.125" style="2" customWidth="1"/>
    <col min="2824" max="2824" width="15.875" style="2" customWidth="1"/>
    <col min="2825" max="3072" width="10.875" style="2"/>
    <col min="3073" max="3073" width="13.375" style="2" customWidth="1"/>
    <col min="3074" max="3074" width="31.25" style="2" customWidth="1"/>
    <col min="3075" max="3075" width="17.125" style="2" customWidth="1"/>
    <col min="3076" max="3076" width="15.875" style="2" customWidth="1"/>
    <col min="3077" max="3077" width="17.125" style="2" customWidth="1"/>
    <col min="3078" max="3078" width="15.875" style="2" customWidth="1"/>
    <col min="3079" max="3079" width="17.125" style="2" customWidth="1"/>
    <col min="3080" max="3080" width="15.875" style="2" customWidth="1"/>
    <col min="3081" max="3328" width="10.875" style="2"/>
    <col min="3329" max="3329" width="13.375" style="2" customWidth="1"/>
    <col min="3330" max="3330" width="31.25" style="2" customWidth="1"/>
    <col min="3331" max="3331" width="17.125" style="2" customWidth="1"/>
    <col min="3332" max="3332" width="15.875" style="2" customWidth="1"/>
    <col min="3333" max="3333" width="17.125" style="2" customWidth="1"/>
    <col min="3334" max="3334" width="15.875" style="2" customWidth="1"/>
    <col min="3335" max="3335" width="17.125" style="2" customWidth="1"/>
    <col min="3336" max="3336" width="15.875" style="2" customWidth="1"/>
    <col min="3337" max="3584" width="10.875" style="2"/>
    <col min="3585" max="3585" width="13.375" style="2" customWidth="1"/>
    <col min="3586" max="3586" width="31.25" style="2" customWidth="1"/>
    <col min="3587" max="3587" width="17.125" style="2" customWidth="1"/>
    <col min="3588" max="3588" width="15.875" style="2" customWidth="1"/>
    <col min="3589" max="3589" width="17.125" style="2" customWidth="1"/>
    <col min="3590" max="3590" width="15.875" style="2" customWidth="1"/>
    <col min="3591" max="3591" width="17.125" style="2" customWidth="1"/>
    <col min="3592" max="3592" width="15.875" style="2" customWidth="1"/>
    <col min="3593" max="3840" width="10.875" style="2"/>
    <col min="3841" max="3841" width="13.375" style="2" customWidth="1"/>
    <col min="3842" max="3842" width="31.25" style="2" customWidth="1"/>
    <col min="3843" max="3843" width="17.125" style="2" customWidth="1"/>
    <col min="3844" max="3844" width="15.875" style="2" customWidth="1"/>
    <col min="3845" max="3845" width="17.125" style="2" customWidth="1"/>
    <col min="3846" max="3846" width="15.875" style="2" customWidth="1"/>
    <col min="3847" max="3847" width="17.125" style="2" customWidth="1"/>
    <col min="3848" max="3848" width="15.875" style="2" customWidth="1"/>
    <col min="3849" max="4096" width="10.875" style="2"/>
    <col min="4097" max="4097" width="13.375" style="2" customWidth="1"/>
    <col min="4098" max="4098" width="31.25" style="2" customWidth="1"/>
    <col min="4099" max="4099" width="17.125" style="2" customWidth="1"/>
    <col min="4100" max="4100" width="15.875" style="2" customWidth="1"/>
    <col min="4101" max="4101" width="17.125" style="2" customWidth="1"/>
    <col min="4102" max="4102" width="15.875" style="2" customWidth="1"/>
    <col min="4103" max="4103" width="17.125" style="2" customWidth="1"/>
    <col min="4104" max="4104" width="15.875" style="2" customWidth="1"/>
    <col min="4105" max="4352" width="10.875" style="2"/>
    <col min="4353" max="4353" width="13.375" style="2" customWidth="1"/>
    <col min="4354" max="4354" width="31.25" style="2" customWidth="1"/>
    <col min="4355" max="4355" width="17.125" style="2" customWidth="1"/>
    <col min="4356" max="4356" width="15.875" style="2" customWidth="1"/>
    <col min="4357" max="4357" width="17.125" style="2" customWidth="1"/>
    <col min="4358" max="4358" width="15.875" style="2" customWidth="1"/>
    <col min="4359" max="4359" width="17.125" style="2" customWidth="1"/>
    <col min="4360" max="4360" width="15.875" style="2" customWidth="1"/>
    <col min="4361" max="4608" width="10.875" style="2"/>
    <col min="4609" max="4609" width="13.375" style="2" customWidth="1"/>
    <col min="4610" max="4610" width="31.25" style="2" customWidth="1"/>
    <col min="4611" max="4611" width="17.125" style="2" customWidth="1"/>
    <col min="4612" max="4612" width="15.875" style="2" customWidth="1"/>
    <col min="4613" max="4613" width="17.125" style="2" customWidth="1"/>
    <col min="4614" max="4614" width="15.875" style="2" customWidth="1"/>
    <col min="4615" max="4615" width="17.125" style="2" customWidth="1"/>
    <col min="4616" max="4616" width="15.875" style="2" customWidth="1"/>
    <col min="4617" max="4864" width="10.875" style="2"/>
    <col min="4865" max="4865" width="13.375" style="2" customWidth="1"/>
    <col min="4866" max="4866" width="31.25" style="2" customWidth="1"/>
    <col min="4867" max="4867" width="17.125" style="2" customWidth="1"/>
    <col min="4868" max="4868" width="15.875" style="2" customWidth="1"/>
    <col min="4869" max="4869" width="17.125" style="2" customWidth="1"/>
    <col min="4870" max="4870" width="15.875" style="2" customWidth="1"/>
    <col min="4871" max="4871" width="17.125" style="2" customWidth="1"/>
    <col min="4872" max="4872" width="15.875" style="2" customWidth="1"/>
    <col min="4873" max="5120" width="10.875" style="2"/>
    <col min="5121" max="5121" width="13.375" style="2" customWidth="1"/>
    <col min="5122" max="5122" width="31.25" style="2" customWidth="1"/>
    <col min="5123" max="5123" width="17.125" style="2" customWidth="1"/>
    <col min="5124" max="5124" width="15.875" style="2" customWidth="1"/>
    <col min="5125" max="5125" width="17.125" style="2" customWidth="1"/>
    <col min="5126" max="5126" width="15.875" style="2" customWidth="1"/>
    <col min="5127" max="5127" width="17.125" style="2" customWidth="1"/>
    <col min="5128" max="5128" width="15.875" style="2" customWidth="1"/>
    <col min="5129" max="5376" width="10.875" style="2"/>
    <col min="5377" max="5377" width="13.375" style="2" customWidth="1"/>
    <col min="5378" max="5378" width="31.25" style="2" customWidth="1"/>
    <col min="5379" max="5379" width="17.125" style="2" customWidth="1"/>
    <col min="5380" max="5380" width="15.875" style="2" customWidth="1"/>
    <col min="5381" max="5381" width="17.125" style="2" customWidth="1"/>
    <col min="5382" max="5382" width="15.875" style="2" customWidth="1"/>
    <col min="5383" max="5383" width="17.125" style="2" customWidth="1"/>
    <col min="5384" max="5384" width="15.875" style="2" customWidth="1"/>
    <col min="5385" max="5632" width="10.875" style="2"/>
    <col min="5633" max="5633" width="13.375" style="2" customWidth="1"/>
    <col min="5634" max="5634" width="31.25" style="2" customWidth="1"/>
    <col min="5635" max="5635" width="17.125" style="2" customWidth="1"/>
    <col min="5636" max="5636" width="15.875" style="2" customWidth="1"/>
    <col min="5637" max="5637" width="17.125" style="2" customWidth="1"/>
    <col min="5638" max="5638" width="15.875" style="2" customWidth="1"/>
    <col min="5639" max="5639" width="17.125" style="2" customWidth="1"/>
    <col min="5640" max="5640" width="15.875" style="2" customWidth="1"/>
    <col min="5641" max="5888" width="10.875" style="2"/>
    <col min="5889" max="5889" width="13.375" style="2" customWidth="1"/>
    <col min="5890" max="5890" width="31.25" style="2" customWidth="1"/>
    <col min="5891" max="5891" width="17.125" style="2" customWidth="1"/>
    <col min="5892" max="5892" width="15.875" style="2" customWidth="1"/>
    <col min="5893" max="5893" width="17.125" style="2" customWidth="1"/>
    <col min="5894" max="5894" width="15.875" style="2" customWidth="1"/>
    <col min="5895" max="5895" width="17.125" style="2" customWidth="1"/>
    <col min="5896" max="5896" width="15.875" style="2" customWidth="1"/>
    <col min="5897" max="6144" width="10.875" style="2"/>
    <col min="6145" max="6145" width="13.375" style="2" customWidth="1"/>
    <col min="6146" max="6146" width="31.25" style="2" customWidth="1"/>
    <col min="6147" max="6147" width="17.125" style="2" customWidth="1"/>
    <col min="6148" max="6148" width="15.875" style="2" customWidth="1"/>
    <col min="6149" max="6149" width="17.125" style="2" customWidth="1"/>
    <col min="6150" max="6150" width="15.875" style="2" customWidth="1"/>
    <col min="6151" max="6151" width="17.125" style="2" customWidth="1"/>
    <col min="6152" max="6152" width="15.875" style="2" customWidth="1"/>
    <col min="6153" max="6400" width="10.875" style="2"/>
    <col min="6401" max="6401" width="13.375" style="2" customWidth="1"/>
    <col min="6402" max="6402" width="31.25" style="2" customWidth="1"/>
    <col min="6403" max="6403" width="17.125" style="2" customWidth="1"/>
    <col min="6404" max="6404" width="15.875" style="2" customWidth="1"/>
    <col min="6405" max="6405" width="17.125" style="2" customWidth="1"/>
    <col min="6406" max="6406" width="15.875" style="2" customWidth="1"/>
    <col min="6407" max="6407" width="17.125" style="2" customWidth="1"/>
    <col min="6408" max="6408" width="15.875" style="2" customWidth="1"/>
    <col min="6409" max="6656" width="10.875" style="2"/>
    <col min="6657" max="6657" width="13.375" style="2" customWidth="1"/>
    <col min="6658" max="6658" width="31.25" style="2" customWidth="1"/>
    <col min="6659" max="6659" width="17.125" style="2" customWidth="1"/>
    <col min="6660" max="6660" width="15.875" style="2" customWidth="1"/>
    <col min="6661" max="6661" width="17.125" style="2" customWidth="1"/>
    <col min="6662" max="6662" width="15.875" style="2" customWidth="1"/>
    <col min="6663" max="6663" width="17.125" style="2" customWidth="1"/>
    <col min="6664" max="6664" width="15.875" style="2" customWidth="1"/>
    <col min="6665" max="6912" width="10.875" style="2"/>
    <col min="6913" max="6913" width="13.375" style="2" customWidth="1"/>
    <col min="6914" max="6914" width="31.25" style="2" customWidth="1"/>
    <col min="6915" max="6915" width="17.125" style="2" customWidth="1"/>
    <col min="6916" max="6916" width="15.875" style="2" customWidth="1"/>
    <col min="6917" max="6917" width="17.125" style="2" customWidth="1"/>
    <col min="6918" max="6918" width="15.875" style="2" customWidth="1"/>
    <col min="6919" max="6919" width="17.125" style="2" customWidth="1"/>
    <col min="6920" max="6920" width="15.875" style="2" customWidth="1"/>
    <col min="6921" max="7168" width="10.875" style="2"/>
    <col min="7169" max="7169" width="13.375" style="2" customWidth="1"/>
    <col min="7170" max="7170" width="31.25" style="2" customWidth="1"/>
    <col min="7171" max="7171" width="17.125" style="2" customWidth="1"/>
    <col min="7172" max="7172" width="15.875" style="2" customWidth="1"/>
    <col min="7173" max="7173" width="17.125" style="2" customWidth="1"/>
    <col min="7174" max="7174" width="15.875" style="2" customWidth="1"/>
    <col min="7175" max="7175" width="17.125" style="2" customWidth="1"/>
    <col min="7176" max="7176" width="15.875" style="2" customWidth="1"/>
    <col min="7177" max="7424" width="10.875" style="2"/>
    <col min="7425" max="7425" width="13.375" style="2" customWidth="1"/>
    <col min="7426" max="7426" width="31.25" style="2" customWidth="1"/>
    <col min="7427" max="7427" width="17.125" style="2" customWidth="1"/>
    <col min="7428" max="7428" width="15.875" style="2" customWidth="1"/>
    <col min="7429" max="7429" width="17.125" style="2" customWidth="1"/>
    <col min="7430" max="7430" width="15.875" style="2" customWidth="1"/>
    <col min="7431" max="7431" width="17.125" style="2" customWidth="1"/>
    <col min="7432" max="7432" width="15.875" style="2" customWidth="1"/>
    <col min="7433" max="7680" width="10.875" style="2"/>
    <col min="7681" max="7681" width="13.375" style="2" customWidth="1"/>
    <col min="7682" max="7682" width="31.25" style="2" customWidth="1"/>
    <col min="7683" max="7683" width="17.125" style="2" customWidth="1"/>
    <col min="7684" max="7684" width="15.875" style="2" customWidth="1"/>
    <col min="7685" max="7685" width="17.125" style="2" customWidth="1"/>
    <col min="7686" max="7686" width="15.875" style="2" customWidth="1"/>
    <col min="7687" max="7687" width="17.125" style="2" customWidth="1"/>
    <col min="7688" max="7688" width="15.875" style="2" customWidth="1"/>
    <col min="7689" max="7936" width="10.875" style="2"/>
    <col min="7937" max="7937" width="13.375" style="2" customWidth="1"/>
    <col min="7938" max="7938" width="31.25" style="2" customWidth="1"/>
    <col min="7939" max="7939" width="17.125" style="2" customWidth="1"/>
    <col min="7940" max="7940" width="15.875" style="2" customWidth="1"/>
    <col min="7941" max="7941" width="17.125" style="2" customWidth="1"/>
    <col min="7942" max="7942" width="15.875" style="2" customWidth="1"/>
    <col min="7943" max="7943" width="17.125" style="2" customWidth="1"/>
    <col min="7944" max="7944" width="15.875" style="2" customWidth="1"/>
    <col min="7945" max="8192" width="10.875" style="2"/>
    <col min="8193" max="8193" width="13.375" style="2" customWidth="1"/>
    <col min="8194" max="8194" width="31.25" style="2" customWidth="1"/>
    <col min="8195" max="8195" width="17.125" style="2" customWidth="1"/>
    <col min="8196" max="8196" width="15.875" style="2" customWidth="1"/>
    <col min="8197" max="8197" width="17.125" style="2" customWidth="1"/>
    <col min="8198" max="8198" width="15.875" style="2" customWidth="1"/>
    <col min="8199" max="8199" width="17.125" style="2" customWidth="1"/>
    <col min="8200" max="8200" width="15.875" style="2" customWidth="1"/>
    <col min="8201" max="8448" width="10.875" style="2"/>
    <col min="8449" max="8449" width="13.375" style="2" customWidth="1"/>
    <col min="8450" max="8450" width="31.25" style="2" customWidth="1"/>
    <col min="8451" max="8451" width="17.125" style="2" customWidth="1"/>
    <col min="8452" max="8452" width="15.875" style="2" customWidth="1"/>
    <col min="8453" max="8453" width="17.125" style="2" customWidth="1"/>
    <col min="8454" max="8454" width="15.875" style="2" customWidth="1"/>
    <col min="8455" max="8455" width="17.125" style="2" customWidth="1"/>
    <col min="8456" max="8456" width="15.875" style="2" customWidth="1"/>
    <col min="8457" max="8704" width="10.875" style="2"/>
    <col min="8705" max="8705" width="13.375" style="2" customWidth="1"/>
    <col min="8706" max="8706" width="31.25" style="2" customWidth="1"/>
    <col min="8707" max="8707" width="17.125" style="2" customWidth="1"/>
    <col min="8708" max="8708" width="15.875" style="2" customWidth="1"/>
    <col min="8709" max="8709" width="17.125" style="2" customWidth="1"/>
    <col min="8710" max="8710" width="15.875" style="2" customWidth="1"/>
    <col min="8711" max="8711" width="17.125" style="2" customWidth="1"/>
    <col min="8712" max="8712" width="15.875" style="2" customWidth="1"/>
    <col min="8713" max="8960" width="10.875" style="2"/>
    <col min="8961" max="8961" width="13.375" style="2" customWidth="1"/>
    <col min="8962" max="8962" width="31.25" style="2" customWidth="1"/>
    <col min="8963" max="8963" width="17.125" style="2" customWidth="1"/>
    <col min="8964" max="8964" width="15.875" style="2" customWidth="1"/>
    <col min="8965" max="8965" width="17.125" style="2" customWidth="1"/>
    <col min="8966" max="8966" width="15.875" style="2" customWidth="1"/>
    <col min="8967" max="8967" width="17.125" style="2" customWidth="1"/>
    <col min="8968" max="8968" width="15.875" style="2" customWidth="1"/>
    <col min="8969" max="9216" width="10.875" style="2"/>
    <col min="9217" max="9217" width="13.375" style="2" customWidth="1"/>
    <col min="9218" max="9218" width="31.25" style="2" customWidth="1"/>
    <col min="9219" max="9219" width="17.125" style="2" customWidth="1"/>
    <col min="9220" max="9220" width="15.875" style="2" customWidth="1"/>
    <col min="9221" max="9221" width="17.125" style="2" customWidth="1"/>
    <col min="9222" max="9222" width="15.875" style="2" customWidth="1"/>
    <col min="9223" max="9223" width="17.125" style="2" customWidth="1"/>
    <col min="9224" max="9224" width="15.875" style="2" customWidth="1"/>
    <col min="9225" max="9472" width="10.875" style="2"/>
    <col min="9473" max="9473" width="13.375" style="2" customWidth="1"/>
    <col min="9474" max="9474" width="31.25" style="2" customWidth="1"/>
    <col min="9475" max="9475" width="17.125" style="2" customWidth="1"/>
    <col min="9476" max="9476" width="15.875" style="2" customWidth="1"/>
    <col min="9477" max="9477" width="17.125" style="2" customWidth="1"/>
    <col min="9478" max="9478" width="15.875" style="2" customWidth="1"/>
    <col min="9479" max="9479" width="17.125" style="2" customWidth="1"/>
    <col min="9480" max="9480" width="15.875" style="2" customWidth="1"/>
    <col min="9481" max="9728" width="10.875" style="2"/>
    <col min="9729" max="9729" width="13.375" style="2" customWidth="1"/>
    <col min="9730" max="9730" width="31.25" style="2" customWidth="1"/>
    <col min="9731" max="9731" width="17.125" style="2" customWidth="1"/>
    <col min="9732" max="9732" width="15.875" style="2" customWidth="1"/>
    <col min="9733" max="9733" width="17.125" style="2" customWidth="1"/>
    <col min="9734" max="9734" width="15.875" style="2" customWidth="1"/>
    <col min="9735" max="9735" width="17.125" style="2" customWidth="1"/>
    <col min="9736" max="9736" width="15.875" style="2" customWidth="1"/>
    <col min="9737" max="9984" width="10.875" style="2"/>
    <col min="9985" max="9985" width="13.375" style="2" customWidth="1"/>
    <col min="9986" max="9986" width="31.25" style="2" customWidth="1"/>
    <col min="9987" max="9987" width="17.125" style="2" customWidth="1"/>
    <col min="9988" max="9988" width="15.875" style="2" customWidth="1"/>
    <col min="9989" max="9989" width="17.125" style="2" customWidth="1"/>
    <col min="9990" max="9990" width="15.875" style="2" customWidth="1"/>
    <col min="9991" max="9991" width="17.125" style="2" customWidth="1"/>
    <col min="9992" max="9992" width="15.875" style="2" customWidth="1"/>
    <col min="9993" max="10240" width="10.875" style="2"/>
    <col min="10241" max="10241" width="13.375" style="2" customWidth="1"/>
    <col min="10242" max="10242" width="31.25" style="2" customWidth="1"/>
    <col min="10243" max="10243" width="17.125" style="2" customWidth="1"/>
    <col min="10244" max="10244" width="15.875" style="2" customWidth="1"/>
    <col min="10245" max="10245" width="17.125" style="2" customWidth="1"/>
    <col min="10246" max="10246" width="15.875" style="2" customWidth="1"/>
    <col min="10247" max="10247" width="17.125" style="2" customWidth="1"/>
    <col min="10248" max="10248" width="15.875" style="2" customWidth="1"/>
    <col min="10249" max="10496" width="10.875" style="2"/>
    <col min="10497" max="10497" width="13.375" style="2" customWidth="1"/>
    <col min="10498" max="10498" width="31.25" style="2" customWidth="1"/>
    <col min="10499" max="10499" width="17.125" style="2" customWidth="1"/>
    <col min="10500" max="10500" width="15.875" style="2" customWidth="1"/>
    <col min="10501" max="10501" width="17.125" style="2" customWidth="1"/>
    <col min="10502" max="10502" width="15.875" style="2" customWidth="1"/>
    <col min="10503" max="10503" width="17.125" style="2" customWidth="1"/>
    <col min="10504" max="10504" width="15.875" style="2" customWidth="1"/>
    <col min="10505" max="10752" width="10.875" style="2"/>
    <col min="10753" max="10753" width="13.375" style="2" customWidth="1"/>
    <col min="10754" max="10754" width="31.25" style="2" customWidth="1"/>
    <col min="10755" max="10755" width="17.125" style="2" customWidth="1"/>
    <col min="10756" max="10756" width="15.875" style="2" customWidth="1"/>
    <col min="10757" max="10757" width="17.125" style="2" customWidth="1"/>
    <col min="10758" max="10758" width="15.875" style="2" customWidth="1"/>
    <col min="10759" max="10759" width="17.125" style="2" customWidth="1"/>
    <col min="10760" max="10760" width="15.875" style="2" customWidth="1"/>
    <col min="10761" max="11008" width="10.875" style="2"/>
    <col min="11009" max="11009" width="13.375" style="2" customWidth="1"/>
    <col min="11010" max="11010" width="31.25" style="2" customWidth="1"/>
    <col min="11011" max="11011" width="17.125" style="2" customWidth="1"/>
    <col min="11012" max="11012" width="15.875" style="2" customWidth="1"/>
    <col min="11013" max="11013" width="17.125" style="2" customWidth="1"/>
    <col min="11014" max="11014" width="15.875" style="2" customWidth="1"/>
    <col min="11015" max="11015" width="17.125" style="2" customWidth="1"/>
    <col min="11016" max="11016" width="15.875" style="2" customWidth="1"/>
    <col min="11017" max="11264" width="10.875" style="2"/>
    <col min="11265" max="11265" width="13.375" style="2" customWidth="1"/>
    <col min="11266" max="11266" width="31.25" style="2" customWidth="1"/>
    <col min="11267" max="11267" width="17.125" style="2" customWidth="1"/>
    <col min="11268" max="11268" width="15.875" style="2" customWidth="1"/>
    <col min="11269" max="11269" width="17.125" style="2" customWidth="1"/>
    <col min="11270" max="11270" width="15.875" style="2" customWidth="1"/>
    <col min="11271" max="11271" width="17.125" style="2" customWidth="1"/>
    <col min="11272" max="11272" width="15.875" style="2" customWidth="1"/>
    <col min="11273" max="11520" width="10.875" style="2"/>
    <col min="11521" max="11521" width="13.375" style="2" customWidth="1"/>
    <col min="11522" max="11522" width="31.25" style="2" customWidth="1"/>
    <col min="11523" max="11523" width="17.125" style="2" customWidth="1"/>
    <col min="11524" max="11524" width="15.875" style="2" customWidth="1"/>
    <col min="11525" max="11525" width="17.125" style="2" customWidth="1"/>
    <col min="11526" max="11526" width="15.875" style="2" customWidth="1"/>
    <col min="11527" max="11527" width="17.125" style="2" customWidth="1"/>
    <col min="11528" max="11528" width="15.875" style="2" customWidth="1"/>
    <col min="11529" max="11776" width="10.875" style="2"/>
    <col min="11777" max="11777" width="13.375" style="2" customWidth="1"/>
    <col min="11778" max="11778" width="31.25" style="2" customWidth="1"/>
    <col min="11779" max="11779" width="17.125" style="2" customWidth="1"/>
    <col min="11780" max="11780" width="15.875" style="2" customWidth="1"/>
    <col min="11781" max="11781" width="17.125" style="2" customWidth="1"/>
    <col min="11782" max="11782" width="15.875" style="2" customWidth="1"/>
    <col min="11783" max="11783" width="17.125" style="2" customWidth="1"/>
    <col min="11784" max="11784" width="15.875" style="2" customWidth="1"/>
    <col min="11785" max="12032" width="10.875" style="2"/>
    <col min="12033" max="12033" width="13.375" style="2" customWidth="1"/>
    <col min="12034" max="12034" width="31.25" style="2" customWidth="1"/>
    <col min="12035" max="12035" width="17.125" style="2" customWidth="1"/>
    <col min="12036" max="12036" width="15.875" style="2" customWidth="1"/>
    <col min="12037" max="12037" width="17.125" style="2" customWidth="1"/>
    <col min="12038" max="12038" width="15.875" style="2" customWidth="1"/>
    <col min="12039" max="12039" width="17.125" style="2" customWidth="1"/>
    <col min="12040" max="12040" width="15.875" style="2" customWidth="1"/>
    <col min="12041" max="12288" width="10.875" style="2"/>
    <col min="12289" max="12289" width="13.375" style="2" customWidth="1"/>
    <col min="12290" max="12290" width="31.25" style="2" customWidth="1"/>
    <col min="12291" max="12291" width="17.125" style="2" customWidth="1"/>
    <col min="12292" max="12292" width="15.875" style="2" customWidth="1"/>
    <col min="12293" max="12293" width="17.125" style="2" customWidth="1"/>
    <col min="12294" max="12294" width="15.875" style="2" customWidth="1"/>
    <col min="12295" max="12295" width="17.125" style="2" customWidth="1"/>
    <col min="12296" max="12296" width="15.875" style="2" customWidth="1"/>
    <col min="12297" max="12544" width="10.875" style="2"/>
    <col min="12545" max="12545" width="13.375" style="2" customWidth="1"/>
    <col min="12546" max="12546" width="31.25" style="2" customWidth="1"/>
    <col min="12547" max="12547" width="17.125" style="2" customWidth="1"/>
    <col min="12548" max="12548" width="15.875" style="2" customWidth="1"/>
    <col min="12549" max="12549" width="17.125" style="2" customWidth="1"/>
    <col min="12550" max="12550" width="15.875" style="2" customWidth="1"/>
    <col min="12551" max="12551" width="17.125" style="2" customWidth="1"/>
    <col min="12552" max="12552" width="15.875" style="2" customWidth="1"/>
    <col min="12553" max="12800" width="10.875" style="2"/>
    <col min="12801" max="12801" width="13.375" style="2" customWidth="1"/>
    <col min="12802" max="12802" width="31.25" style="2" customWidth="1"/>
    <col min="12803" max="12803" width="17.125" style="2" customWidth="1"/>
    <col min="12804" max="12804" width="15.875" style="2" customWidth="1"/>
    <col min="12805" max="12805" width="17.125" style="2" customWidth="1"/>
    <col min="12806" max="12806" width="15.875" style="2" customWidth="1"/>
    <col min="12807" max="12807" width="17.125" style="2" customWidth="1"/>
    <col min="12808" max="12808" width="15.875" style="2" customWidth="1"/>
    <col min="12809" max="13056" width="10.875" style="2"/>
    <col min="13057" max="13057" width="13.375" style="2" customWidth="1"/>
    <col min="13058" max="13058" width="31.25" style="2" customWidth="1"/>
    <col min="13059" max="13059" width="17.125" style="2" customWidth="1"/>
    <col min="13060" max="13060" width="15.875" style="2" customWidth="1"/>
    <col min="13061" max="13061" width="17.125" style="2" customWidth="1"/>
    <col min="13062" max="13062" width="15.875" style="2" customWidth="1"/>
    <col min="13063" max="13063" width="17.125" style="2" customWidth="1"/>
    <col min="13064" max="13064" width="15.875" style="2" customWidth="1"/>
    <col min="13065" max="13312" width="10.875" style="2"/>
    <col min="13313" max="13313" width="13.375" style="2" customWidth="1"/>
    <col min="13314" max="13314" width="31.25" style="2" customWidth="1"/>
    <col min="13315" max="13315" width="17.125" style="2" customWidth="1"/>
    <col min="13316" max="13316" width="15.875" style="2" customWidth="1"/>
    <col min="13317" max="13317" width="17.125" style="2" customWidth="1"/>
    <col min="13318" max="13318" width="15.875" style="2" customWidth="1"/>
    <col min="13319" max="13319" width="17.125" style="2" customWidth="1"/>
    <col min="13320" max="13320" width="15.875" style="2" customWidth="1"/>
    <col min="13321" max="13568" width="10.875" style="2"/>
    <col min="13569" max="13569" width="13.375" style="2" customWidth="1"/>
    <col min="13570" max="13570" width="31.25" style="2" customWidth="1"/>
    <col min="13571" max="13571" width="17.125" style="2" customWidth="1"/>
    <col min="13572" max="13572" width="15.875" style="2" customWidth="1"/>
    <col min="13573" max="13573" width="17.125" style="2" customWidth="1"/>
    <col min="13574" max="13574" width="15.875" style="2" customWidth="1"/>
    <col min="13575" max="13575" width="17.125" style="2" customWidth="1"/>
    <col min="13576" max="13576" width="15.875" style="2" customWidth="1"/>
    <col min="13577" max="13824" width="10.875" style="2"/>
    <col min="13825" max="13825" width="13.375" style="2" customWidth="1"/>
    <col min="13826" max="13826" width="31.25" style="2" customWidth="1"/>
    <col min="13827" max="13827" width="17.125" style="2" customWidth="1"/>
    <col min="13828" max="13828" width="15.875" style="2" customWidth="1"/>
    <col min="13829" max="13829" width="17.125" style="2" customWidth="1"/>
    <col min="13830" max="13830" width="15.875" style="2" customWidth="1"/>
    <col min="13831" max="13831" width="17.125" style="2" customWidth="1"/>
    <col min="13832" max="13832" width="15.875" style="2" customWidth="1"/>
    <col min="13833" max="14080" width="10.875" style="2"/>
    <col min="14081" max="14081" width="13.375" style="2" customWidth="1"/>
    <col min="14082" max="14082" width="31.25" style="2" customWidth="1"/>
    <col min="14083" max="14083" width="17.125" style="2" customWidth="1"/>
    <col min="14084" max="14084" width="15.875" style="2" customWidth="1"/>
    <col min="14085" max="14085" width="17.125" style="2" customWidth="1"/>
    <col min="14086" max="14086" width="15.875" style="2" customWidth="1"/>
    <col min="14087" max="14087" width="17.125" style="2" customWidth="1"/>
    <col min="14088" max="14088" width="15.875" style="2" customWidth="1"/>
    <col min="14089" max="14336" width="10.875" style="2"/>
    <col min="14337" max="14337" width="13.375" style="2" customWidth="1"/>
    <col min="14338" max="14338" width="31.25" style="2" customWidth="1"/>
    <col min="14339" max="14339" width="17.125" style="2" customWidth="1"/>
    <col min="14340" max="14340" width="15.875" style="2" customWidth="1"/>
    <col min="14341" max="14341" width="17.125" style="2" customWidth="1"/>
    <col min="14342" max="14342" width="15.875" style="2" customWidth="1"/>
    <col min="14343" max="14343" width="17.125" style="2" customWidth="1"/>
    <col min="14344" max="14344" width="15.875" style="2" customWidth="1"/>
    <col min="14345" max="14592" width="10.875" style="2"/>
    <col min="14593" max="14593" width="13.375" style="2" customWidth="1"/>
    <col min="14594" max="14594" width="31.25" style="2" customWidth="1"/>
    <col min="14595" max="14595" width="17.125" style="2" customWidth="1"/>
    <col min="14596" max="14596" width="15.875" style="2" customWidth="1"/>
    <col min="14597" max="14597" width="17.125" style="2" customWidth="1"/>
    <col min="14598" max="14598" width="15.875" style="2" customWidth="1"/>
    <col min="14599" max="14599" width="17.125" style="2" customWidth="1"/>
    <col min="14600" max="14600" width="15.875" style="2" customWidth="1"/>
    <col min="14601" max="14848" width="10.875" style="2"/>
    <col min="14849" max="14849" width="13.375" style="2" customWidth="1"/>
    <col min="14850" max="14850" width="31.25" style="2" customWidth="1"/>
    <col min="14851" max="14851" width="17.125" style="2" customWidth="1"/>
    <col min="14852" max="14852" width="15.875" style="2" customWidth="1"/>
    <col min="14853" max="14853" width="17.125" style="2" customWidth="1"/>
    <col min="14854" max="14854" width="15.875" style="2" customWidth="1"/>
    <col min="14855" max="14855" width="17.125" style="2" customWidth="1"/>
    <col min="14856" max="14856" width="15.875" style="2" customWidth="1"/>
    <col min="14857" max="15104" width="10.875" style="2"/>
    <col min="15105" max="15105" width="13.375" style="2" customWidth="1"/>
    <col min="15106" max="15106" width="31.25" style="2" customWidth="1"/>
    <col min="15107" max="15107" width="17.125" style="2" customWidth="1"/>
    <col min="15108" max="15108" width="15.875" style="2" customWidth="1"/>
    <col min="15109" max="15109" width="17.125" style="2" customWidth="1"/>
    <col min="15110" max="15110" width="15.875" style="2" customWidth="1"/>
    <col min="15111" max="15111" width="17.125" style="2" customWidth="1"/>
    <col min="15112" max="15112" width="15.875" style="2" customWidth="1"/>
    <col min="15113" max="15360" width="10.875" style="2"/>
    <col min="15361" max="15361" width="13.375" style="2" customWidth="1"/>
    <col min="15362" max="15362" width="31.25" style="2" customWidth="1"/>
    <col min="15363" max="15363" width="17.125" style="2" customWidth="1"/>
    <col min="15364" max="15364" width="15.875" style="2" customWidth="1"/>
    <col min="15365" max="15365" width="17.125" style="2" customWidth="1"/>
    <col min="15366" max="15366" width="15.875" style="2" customWidth="1"/>
    <col min="15367" max="15367" width="17.125" style="2" customWidth="1"/>
    <col min="15368" max="15368" width="15.875" style="2" customWidth="1"/>
    <col min="15369" max="15616" width="10.875" style="2"/>
    <col min="15617" max="15617" width="13.375" style="2" customWidth="1"/>
    <col min="15618" max="15618" width="31.25" style="2" customWidth="1"/>
    <col min="15619" max="15619" width="17.125" style="2" customWidth="1"/>
    <col min="15620" max="15620" width="15.875" style="2" customWidth="1"/>
    <col min="15621" max="15621" width="17.125" style="2" customWidth="1"/>
    <col min="15622" max="15622" width="15.875" style="2" customWidth="1"/>
    <col min="15623" max="15623" width="17.125" style="2" customWidth="1"/>
    <col min="15624" max="15624" width="15.875" style="2" customWidth="1"/>
    <col min="15625" max="15872" width="10.875" style="2"/>
    <col min="15873" max="15873" width="13.375" style="2" customWidth="1"/>
    <col min="15874" max="15874" width="31.25" style="2" customWidth="1"/>
    <col min="15875" max="15875" width="17.125" style="2" customWidth="1"/>
    <col min="15876" max="15876" width="15.875" style="2" customWidth="1"/>
    <col min="15877" max="15877" width="17.125" style="2" customWidth="1"/>
    <col min="15878" max="15878" width="15.875" style="2" customWidth="1"/>
    <col min="15879" max="15879" width="17.125" style="2" customWidth="1"/>
    <col min="15880" max="15880" width="15.875" style="2" customWidth="1"/>
    <col min="15881" max="16128" width="10.875" style="2"/>
    <col min="16129" max="16129" width="13.375" style="2" customWidth="1"/>
    <col min="16130" max="16130" width="31.25" style="2" customWidth="1"/>
    <col min="16131" max="16131" width="17.125" style="2" customWidth="1"/>
    <col min="16132" max="16132" width="15.875" style="2" customWidth="1"/>
    <col min="16133" max="16133" width="17.125" style="2" customWidth="1"/>
    <col min="16134" max="16134" width="15.875" style="2" customWidth="1"/>
    <col min="16135" max="16135" width="17.125" style="2" customWidth="1"/>
    <col min="16136" max="16136" width="15.875" style="2" customWidth="1"/>
    <col min="16137" max="16384" width="10.875" style="2"/>
  </cols>
  <sheetData>
    <row r="1" spans="1:16" x14ac:dyDescent="0.2">
      <c r="A1" s="1"/>
    </row>
    <row r="3" spans="1:16" x14ac:dyDescent="0.2">
      <c r="B3" s="69"/>
    </row>
    <row r="6" spans="1:16" x14ac:dyDescent="0.2">
      <c r="D6" s="3" t="s">
        <v>251</v>
      </c>
    </row>
    <row r="7" spans="1:16" x14ac:dyDescent="0.2">
      <c r="C7" s="30" t="s">
        <v>252</v>
      </c>
      <c r="G7" s="54"/>
    </row>
    <row r="8" spans="1:16" ht="18" thickBot="1" x14ac:dyDescent="0.25">
      <c r="B8" s="4"/>
      <c r="C8" s="25"/>
      <c r="D8" s="4"/>
      <c r="E8" s="4"/>
      <c r="F8" s="4"/>
      <c r="G8" s="28" t="s">
        <v>253</v>
      </c>
      <c r="H8" s="4"/>
    </row>
    <row r="9" spans="1:16" x14ac:dyDescent="0.2">
      <c r="B9" s="13"/>
      <c r="C9" s="70" t="s">
        <v>254</v>
      </c>
      <c r="D9" s="29" t="s">
        <v>255</v>
      </c>
      <c r="E9" s="29" t="s">
        <v>256</v>
      </c>
      <c r="F9" s="29" t="s">
        <v>257</v>
      </c>
      <c r="G9" s="29" t="s">
        <v>258</v>
      </c>
      <c r="H9" s="29" t="s">
        <v>259</v>
      </c>
      <c r="J9" s="69"/>
      <c r="K9" s="69"/>
      <c r="L9" s="69"/>
      <c r="M9" s="69"/>
      <c r="N9" s="69"/>
      <c r="O9" s="69"/>
      <c r="P9" s="54"/>
    </row>
    <row r="10" spans="1:16" x14ac:dyDescent="0.2">
      <c r="C10" s="66"/>
      <c r="D10" s="54"/>
      <c r="J10" s="54"/>
      <c r="K10" s="54"/>
      <c r="L10" s="54"/>
      <c r="M10" s="54"/>
      <c r="N10" s="54"/>
      <c r="O10" s="54"/>
      <c r="P10" s="54"/>
    </row>
    <row r="11" spans="1:16" x14ac:dyDescent="0.2">
      <c r="B11" s="30" t="s">
        <v>260</v>
      </c>
      <c r="C11" s="8">
        <f>C13+C14+C15+C18+C19+C24+C37</f>
        <v>27360</v>
      </c>
      <c r="D11" s="71">
        <f>D13+D14+D15+D18+D19+D24+D37+1</f>
        <v>16988</v>
      </c>
      <c r="E11" s="5">
        <f>E13+E14+E15+E18+E19+E24+E37-1</f>
        <v>31756</v>
      </c>
      <c r="F11" s="5">
        <f>F13+F14+F15+F18+F19+F24+F37</f>
        <v>27194</v>
      </c>
      <c r="G11" s="5">
        <f>G13+G14+G15+G18+G19+G24+G37</f>
        <v>18963</v>
      </c>
      <c r="H11" s="5">
        <f>H13+H14+H15+H18+H19+H24+H37</f>
        <v>9452</v>
      </c>
      <c r="J11" s="71"/>
      <c r="K11" s="71"/>
      <c r="L11" s="71"/>
      <c r="M11" s="71"/>
      <c r="N11" s="71"/>
      <c r="O11" s="71"/>
      <c r="P11" s="54"/>
    </row>
    <row r="12" spans="1:16" x14ac:dyDescent="0.2">
      <c r="C12" s="6"/>
      <c r="D12" s="54"/>
      <c r="J12" s="54"/>
      <c r="K12" s="54"/>
      <c r="L12" s="54"/>
      <c r="M12" s="54"/>
      <c r="N12" s="54"/>
      <c r="O12" s="54"/>
      <c r="P12" s="54"/>
    </row>
    <row r="13" spans="1:16" x14ac:dyDescent="0.2">
      <c r="B13" s="1" t="s">
        <v>261</v>
      </c>
      <c r="C13" s="36" t="s">
        <v>36</v>
      </c>
      <c r="D13" s="37">
        <v>6</v>
      </c>
      <c r="E13" s="23">
        <v>56</v>
      </c>
      <c r="F13" s="23">
        <v>20</v>
      </c>
      <c r="G13" s="23" t="s">
        <v>36</v>
      </c>
      <c r="H13" s="23" t="s">
        <v>36</v>
      </c>
      <c r="J13" s="37"/>
      <c r="K13" s="35"/>
      <c r="L13" s="37"/>
      <c r="M13" s="37"/>
      <c r="N13" s="35"/>
      <c r="O13" s="37"/>
      <c r="P13" s="54"/>
    </row>
    <row r="14" spans="1:16" x14ac:dyDescent="0.2">
      <c r="B14" s="1" t="s">
        <v>262</v>
      </c>
      <c r="C14" s="36" t="s">
        <v>36</v>
      </c>
      <c r="D14" s="37">
        <v>5</v>
      </c>
      <c r="E14" s="19">
        <v>4</v>
      </c>
      <c r="F14" s="19">
        <v>378</v>
      </c>
      <c r="G14" s="23" t="s">
        <v>36</v>
      </c>
      <c r="H14" s="23" t="s">
        <v>36</v>
      </c>
      <c r="J14" s="37"/>
      <c r="K14" s="35"/>
      <c r="L14" s="37"/>
      <c r="M14" s="37"/>
      <c r="N14" s="37"/>
      <c r="O14" s="35"/>
      <c r="P14" s="54"/>
    </row>
    <row r="15" spans="1:16" x14ac:dyDescent="0.2">
      <c r="B15" s="1" t="s">
        <v>263</v>
      </c>
      <c r="C15" s="33">
        <v>801</v>
      </c>
      <c r="D15" s="37">
        <v>198</v>
      </c>
      <c r="E15" s="19">
        <v>4993</v>
      </c>
      <c r="F15" s="19">
        <v>1396</v>
      </c>
      <c r="G15" s="19">
        <v>1699</v>
      </c>
      <c r="H15" s="19">
        <v>255</v>
      </c>
      <c r="J15" s="37"/>
      <c r="K15" s="35"/>
      <c r="L15" s="35"/>
      <c r="M15" s="35"/>
      <c r="N15" s="35"/>
      <c r="O15" s="35"/>
      <c r="P15" s="54"/>
    </row>
    <row r="16" spans="1:16" x14ac:dyDescent="0.2">
      <c r="B16" s="1" t="s">
        <v>264</v>
      </c>
      <c r="C16" s="33">
        <v>635</v>
      </c>
      <c r="D16" s="37" t="s">
        <v>36</v>
      </c>
      <c r="E16" s="23">
        <v>4662</v>
      </c>
      <c r="F16" s="23">
        <v>1210</v>
      </c>
      <c r="G16" s="19">
        <v>1634</v>
      </c>
      <c r="H16" s="23" t="s">
        <v>36</v>
      </c>
      <c r="J16" s="35"/>
      <c r="K16" s="35"/>
      <c r="L16" s="35"/>
      <c r="M16" s="35"/>
      <c r="N16" s="35"/>
      <c r="O16" s="37"/>
      <c r="P16" s="54"/>
    </row>
    <row r="17" spans="2:16" x14ac:dyDescent="0.2">
      <c r="C17" s="6"/>
      <c r="D17" s="54"/>
      <c r="J17" s="54"/>
      <c r="K17" s="54"/>
      <c r="L17" s="54"/>
      <c r="M17" s="54"/>
      <c r="N17" s="54"/>
      <c r="O17" s="54"/>
      <c r="P17" s="54"/>
    </row>
    <row r="18" spans="2:16" x14ac:dyDescent="0.2">
      <c r="B18" s="72" t="s">
        <v>265</v>
      </c>
      <c r="C18" s="37" t="s">
        <v>36</v>
      </c>
      <c r="D18" s="37">
        <v>0</v>
      </c>
      <c r="E18" s="23">
        <v>49</v>
      </c>
      <c r="F18" s="37">
        <v>1</v>
      </c>
      <c r="G18" s="23" t="s">
        <v>36</v>
      </c>
      <c r="H18" s="23">
        <v>1</v>
      </c>
      <c r="J18" s="35"/>
      <c r="K18" s="37"/>
      <c r="L18" s="35"/>
      <c r="M18" s="37"/>
      <c r="N18" s="35"/>
      <c r="O18" s="37"/>
      <c r="P18" s="54"/>
    </row>
    <row r="19" spans="2:16" x14ac:dyDescent="0.2">
      <c r="B19" s="1" t="s">
        <v>266</v>
      </c>
      <c r="C19" s="33">
        <v>12993</v>
      </c>
      <c r="D19" s="35">
        <v>3185</v>
      </c>
      <c r="E19" s="19">
        <v>15420</v>
      </c>
      <c r="F19" s="19">
        <v>16193</v>
      </c>
      <c r="G19" s="19">
        <v>11803</v>
      </c>
      <c r="H19" s="19">
        <v>697</v>
      </c>
      <c r="J19" s="35"/>
      <c r="K19" s="35"/>
      <c r="L19" s="35"/>
      <c r="M19" s="35"/>
      <c r="N19" s="35"/>
      <c r="O19" s="35"/>
      <c r="P19" s="54"/>
    </row>
    <row r="20" spans="2:16" x14ac:dyDescent="0.2">
      <c r="B20" s="1" t="s">
        <v>267</v>
      </c>
      <c r="C20" s="33">
        <v>12795</v>
      </c>
      <c r="D20" s="35">
        <v>3185</v>
      </c>
      <c r="E20" s="19">
        <v>15391</v>
      </c>
      <c r="F20" s="19">
        <v>16182</v>
      </c>
      <c r="G20" s="19">
        <v>11803</v>
      </c>
      <c r="H20" s="19">
        <v>697</v>
      </c>
      <c r="J20" s="35"/>
      <c r="K20" s="35"/>
      <c r="L20" s="35"/>
      <c r="M20" s="35"/>
      <c r="N20" s="35"/>
      <c r="O20" s="35"/>
      <c r="P20" s="54"/>
    </row>
    <row r="21" spans="2:16" x14ac:dyDescent="0.2">
      <c r="B21" s="1" t="s">
        <v>268</v>
      </c>
      <c r="C21" s="36" t="s">
        <v>36</v>
      </c>
      <c r="D21" s="37" t="s">
        <v>36</v>
      </c>
      <c r="E21" s="19">
        <v>1154</v>
      </c>
      <c r="F21" s="37" t="s">
        <v>36</v>
      </c>
      <c r="G21" s="19">
        <v>262</v>
      </c>
      <c r="H21" s="23" t="s">
        <v>36</v>
      </c>
      <c r="J21" s="35"/>
      <c r="K21" s="37"/>
      <c r="L21" s="35"/>
      <c r="M21" s="35"/>
      <c r="N21" s="35"/>
      <c r="O21" s="35"/>
      <c r="P21" s="54"/>
    </row>
    <row r="22" spans="2:16" x14ac:dyDescent="0.2">
      <c r="B22" s="1" t="s">
        <v>269</v>
      </c>
      <c r="C22" s="36">
        <v>199</v>
      </c>
      <c r="D22" s="37" t="s">
        <v>36</v>
      </c>
      <c r="E22" s="19">
        <v>7839</v>
      </c>
      <c r="F22" s="19">
        <v>2212</v>
      </c>
      <c r="G22" s="19">
        <v>1327</v>
      </c>
      <c r="H22" s="19">
        <v>617</v>
      </c>
      <c r="J22" s="35"/>
      <c r="K22" s="37"/>
      <c r="L22" s="35"/>
      <c r="M22" s="35"/>
      <c r="N22" s="35"/>
      <c r="O22" s="35"/>
      <c r="P22" s="54"/>
    </row>
    <row r="23" spans="2:16" x14ac:dyDescent="0.2">
      <c r="B23" s="1" t="s">
        <v>270</v>
      </c>
      <c r="C23" s="33">
        <v>12596</v>
      </c>
      <c r="D23" s="35">
        <v>3185</v>
      </c>
      <c r="E23" s="19">
        <v>6239</v>
      </c>
      <c r="F23" s="19">
        <v>13101</v>
      </c>
      <c r="G23" s="19">
        <v>1501</v>
      </c>
      <c r="H23" s="19">
        <v>81</v>
      </c>
      <c r="J23" s="35"/>
      <c r="K23" s="35"/>
      <c r="L23" s="35"/>
      <c r="M23" s="35"/>
      <c r="N23" s="35"/>
      <c r="O23" s="35"/>
      <c r="P23" s="54"/>
    </row>
    <row r="24" spans="2:16" x14ac:dyDescent="0.2">
      <c r="B24" s="1" t="s">
        <v>271</v>
      </c>
      <c r="C24" s="33">
        <v>13404</v>
      </c>
      <c r="D24" s="35">
        <v>13401</v>
      </c>
      <c r="E24" s="19">
        <v>8187</v>
      </c>
      <c r="F24" s="19">
        <v>8023</v>
      </c>
      <c r="G24" s="19">
        <v>4234</v>
      </c>
      <c r="H24" s="19">
        <v>8408</v>
      </c>
      <c r="J24" s="35"/>
      <c r="K24" s="35"/>
      <c r="L24" s="35"/>
      <c r="M24" s="35"/>
      <c r="N24" s="35"/>
      <c r="O24" s="35"/>
      <c r="P24" s="54"/>
    </row>
    <row r="25" spans="2:16" x14ac:dyDescent="0.2">
      <c r="B25" s="1" t="s">
        <v>272</v>
      </c>
      <c r="C25" s="33">
        <v>1473</v>
      </c>
      <c r="D25" s="35">
        <v>9466</v>
      </c>
      <c r="E25" s="19">
        <v>4827</v>
      </c>
      <c r="F25" s="19">
        <v>7002</v>
      </c>
      <c r="G25" s="19">
        <v>610</v>
      </c>
      <c r="H25" s="19">
        <v>6610</v>
      </c>
      <c r="J25" s="35"/>
      <c r="K25" s="35"/>
      <c r="L25" s="35"/>
      <c r="M25" s="35"/>
      <c r="N25" s="35"/>
      <c r="O25" s="35"/>
      <c r="P25" s="54"/>
    </row>
    <row r="26" spans="2:16" x14ac:dyDescent="0.2">
      <c r="B26" s="1" t="s">
        <v>273</v>
      </c>
      <c r="C26" s="33">
        <v>904</v>
      </c>
      <c r="D26" s="35">
        <v>1598</v>
      </c>
      <c r="E26" s="19">
        <v>546</v>
      </c>
      <c r="F26" s="19">
        <v>628</v>
      </c>
      <c r="G26" s="19">
        <v>42</v>
      </c>
      <c r="H26" s="19">
        <v>703</v>
      </c>
      <c r="J26" s="35"/>
      <c r="K26" s="35"/>
      <c r="L26" s="35"/>
      <c r="M26" s="35"/>
      <c r="N26" s="35"/>
      <c r="O26" s="35"/>
      <c r="P26" s="54"/>
    </row>
    <row r="27" spans="2:16" x14ac:dyDescent="0.2">
      <c r="B27" s="1" t="s">
        <v>274</v>
      </c>
      <c r="C27" s="33">
        <v>106</v>
      </c>
      <c r="D27" s="35">
        <v>293</v>
      </c>
      <c r="E27" s="23">
        <v>170</v>
      </c>
      <c r="F27" s="23">
        <v>110</v>
      </c>
      <c r="G27" s="19">
        <v>10</v>
      </c>
      <c r="H27" s="19">
        <v>139</v>
      </c>
      <c r="J27" s="35"/>
      <c r="K27" s="35"/>
      <c r="L27" s="35"/>
      <c r="M27" s="35"/>
      <c r="N27" s="35"/>
      <c r="O27" s="35"/>
      <c r="P27" s="54"/>
    </row>
    <row r="28" spans="2:16" x14ac:dyDescent="0.2">
      <c r="B28" s="1" t="s">
        <v>275</v>
      </c>
      <c r="C28" s="36" t="s">
        <v>36</v>
      </c>
      <c r="D28" s="37" t="s">
        <v>36</v>
      </c>
      <c r="E28" s="23" t="s">
        <v>36</v>
      </c>
      <c r="F28" s="23" t="s">
        <v>36</v>
      </c>
      <c r="G28" s="23" t="s">
        <v>36</v>
      </c>
      <c r="H28" s="23" t="s">
        <v>36</v>
      </c>
      <c r="J28" s="37"/>
      <c r="K28" s="37"/>
      <c r="L28" s="37"/>
      <c r="M28" s="37"/>
      <c r="N28" s="37"/>
      <c r="O28" s="37"/>
      <c r="P28" s="54"/>
    </row>
    <row r="29" spans="2:16" x14ac:dyDescent="0.2">
      <c r="B29" s="1" t="s">
        <v>276</v>
      </c>
      <c r="C29" s="33">
        <v>506</v>
      </c>
      <c r="D29" s="35">
        <v>7453</v>
      </c>
      <c r="E29" s="19">
        <v>4089</v>
      </c>
      <c r="F29" s="19">
        <v>6174</v>
      </c>
      <c r="G29" s="19">
        <v>557</v>
      </c>
      <c r="H29" s="19">
        <v>5899</v>
      </c>
      <c r="J29" s="35"/>
      <c r="K29" s="35"/>
      <c r="L29" s="35"/>
      <c r="M29" s="35"/>
      <c r="N29" s="35"/>
      <c r="O29" s="35"/>
      <c r="P29" s="54"/>
    </row>
    <row r="30" spans="2:16" x14ac:dyDescent="0.2">
      <c r="B30" s="1" t="s">
        <v>277</v>
      </c>
      <c r="C30" s="36" t="s">
        <v>36</v>
      </c>
      <c r="D30" s="37">
        <v>415</v>
      </c>
      <c r="E30" s="23" t="s">
        <v>36</v>
      </c>
      <c r="F30" s="23">
        <v>4</v>
      </c>
      <c r="G30" s="23" t="s">
        <v>36</v>
      </c>
      <c r="H30" s="23" t="s">
        <v>36</v>
      </c>
      <c r="J30" s="37"/>
      <c r="K30" s="35"/>
      <c r="L30" s="35"/>
      <c r="M30" s="37"/>
      <c r="N30" s="35"/>
      <c r="O30" s="37"/>
      <c r="P30" s="54"/>
    </row>
    <row r="31" spans="2:16" x14ac:dyDescent="0.2">
      <c r="B31" s="1" t="s">
        <v>278</v>
      </c>
      <c r="C31" s="36">
        <v>36</v>
      </c>
      <c r="D31" s="37" t="s">
        <v>36</v>
      </c>
      <c r="E31" s="23">
        <v>0</v>
      </c>
      <c r="F31" s="23">
        <v>4</v>
      </c>
      <c r="G31" s="23" t="s">
        <v>36</v>
      </c>
      <c r="H31" s="23" t="s">
        <v>36</v>
      </c>
      <c r="J31" s="35"/>
      <c r="K31" s="37"/>
      <c r="L31" s="35"/>
      <c r="M31" s="37"/>
      <c r="N31" s="37"/>
      <c r="O31" s="37"/>
      <c r="P31" s="54"/>
    </row>
    <row r="32" spans="2:16" x14ac:dyDescent="0.2">
      <c r="B32" s="1" t="s">
        <v>279</v>
      </c>
      <c r="C32" s="33">
        <v>54</v>
      </c>
      <c r="D32" s="37" t="s">
        <v>36</v>
      </c>
      <c r="E32" s="19">
        <v>20</v>
      </c>
      <c r="F32" s="19">
        <v>7</v>
      </c>
      <c r="G32" s="23" t="s">
        <v>36</v>
      </c>
      <c r="H32" s="23">
        <v>0</v>
      </c>
      <c r="J32" s="35"/>
      <c r="K32" s="35"/>
      <c r="L32" s="37"/>
      <c r="M32" s="35"/>
      <c r="N32" s="35"/>
      <c r="O32" s="35"/>
      <c r="P32" s="54"/>
    </row>
    <row r="33" spans="2:18" x14ac:dyDescent="0.2">
      <c r="B33" s="1" t="s">
        <v>280</v>
      </c>
      <c r="C33" s="36">
        <v>16</v>
      </c>
      <c r="D33" s="37" t="s">
        <v>36</v>
      </c>
      <c r="E33" s="23">
        <v>2561</v>
      </c>
      <c r="F33" s="23">
        <v>13</v>
      </c>
      <c r="G33" s="23">
        <v>2250</v>
      </c>
      <c r="H33" s="23">
        <v>20</v>
      </c>
      <c r="J33" s="37"/>
      <c r="K33" s="35"/>
      <c r="L33" s="37"/>
      <c r="M33" s="37"/>
      <c r="N33" s="35"/>
      <c r="O33" s="37"/>
      <c r="P33" s="54"/>
    </row>
    <row r="34" spans="2:18" x14ac:dyDescent="0.2">
      <c r="B34" s="1" t="s">
        <v>281</v>
      </c>
      <c r="C34" s="36">
        <v>16</v>
      </c>
      <c r="D34" s="37" t="s">
        <v>36</v>
      </c>
      <c r="E34" s="23">
        <v>2561</v>
      </c>
      <c r="F34" s="23">
        <v>13</v>
      </c>
      <c r="G34" s="23">
        <v>2250</v>
      </c>
      <c r="H34" s="23" t="s">
        <v>36</v>
      </c>
      <c r="J34" s="37"/>
      <c r="K34" s="35"/>
      <c r="L34" s="37"/>
      <c r="M34" s="37"/>
      <c r="N34" s="35"/>
      <c r="O34" s="37"/>
      <c r="P34" s="54"/>
    </row>
    <row r="35" spans="2:18" x14ac:dyDescent="0.2">
      <c r="B35" s="1" t="s">
        <v>282</v>
      </c>
      <c r="C35" s="33">
        <v>11862</v>
      </c>
      <c r="D35" s="35">
        <v>3936</v>
      </c>
      <c r="E35" s="19">
        <v>779</v>
      </c>
      <c r="F35" s="19">
        <v>1000</v>
      </c>
      <c r="G35" s="19">
        <v>1374</v>
      </c>
      <c r="H35" s="19">
        <v>1777</v>
      </c>
      <c r="J35" s="35"/>
      <c r="K35" s="35"/>
      <c r="L35" s="35"/>
      <c r="M35" s="35"/>
      <c r="N35" s="35"/>
      <c r="O35" s="35"/>
      <c r="P35" s="54"/>
    </row>
    <row r="36" spans="2:18" x14ac:dyDescent="0.2">
      <c r="B36" s="1" t="s">
        <v>283</v>
      </c>
      <c r="C36" s="33">
        <v>11862</v>
      </c>
      <c r="D36" s="35">
        <v>3936</v>
      </c>
      <c r="E36" s="19">
        <v>779</v>
      </c>
      <c r="F36" s="19">
        <v>1000</v>
      </c>
      <c r="G36" s="19">
        <v>1374</v>
      </c>
      <c r="H36" s="19">
        <v>1777</v>
      </c>
      <c r="J36" s="35"/>
      <c r="K36" s="35"/>
      <c r="L36" s="35"/>
      <c r="M36" s="35"/>
      <c r="N36" s="35"/>
      <c r="O36" s="35"/>
      <c r="P36" s="54"/>
    </row>
    <row r="37" spans="2:18" x14ac:dyDescent="0.2">
      <c r="B37" s="1" t="s">
        <v>284</v>
      </c>
      <c r="C37" s="33">
        <v>162</v>
      </c>
      <c r="D37" s="35">
        <v>192</v>
      </c>
      <c r="E37" s="19">
        <v>3048</v>
      </c>
      <c r="F37" s="19">
        <v>1183</v>
      </c>
      <c r="G37" s="19">
        <v>1227</v>
      </c>
      <c r="H37" s="19">
        <v>91</v>
      </c>
      <c r="J37" s="35"/>
      <c r="K37" s="35"/>
      <c r="L37" s="35"/>
      <c r="M37" s="35"/>
      <c r="N37" s="35"/>
      <c r="O37" s="35"/>
      <c r="P37" s="54"/>
    </row>
    <row r="38" spans="2:18" ht="18" thickBot="1" x14ac:dyDescent="0.25">
      <c r="B38" s="4"/>
      <c r="C38" s="34"/>
      <c r="D38" s="4"/>
      <c r="E38" s="4"/>
      <c r="F38" s="4"/>
      <c r="G38" s="4"/>
      <c r="H38" s="4"/>
      <c r="J38" s="54"/>
      <c r="K38" s="54"/>
      <c r="L38" s="54"/>
      <c r="M38" s="54"/>
      <c r="N38" s="54"/>
      <c r="O38" s="54"/>
      <c r="P38" s="54"/>
    </row>
    <row r="39" spans="2:18" x14ac:dyDescent="0.2">
      <c r="C39" s="54"/>
    </row>
    <row r="40" spans="2:18" x14ac:dyDescent="0.2">
      <c r="C40" s="73" t="s">
        <v>285</v>
      </c>
    </row>
    <row r="41" spans="2:18" ht="18" thickBot="1" x14ac:dyDescent="0.25">
      <c r="B41" s="4"/>
      <c r="C41" s="4"/>
      <c r="D41" s="4"/>
      <c r="E41" s="23"/>
      <c r="F41" s="4"/>
      <c r="G41" s="28" t="s">
        <v>253</v>
      </c>
      <c r="H41" s="4"/>
    </row>
    <row r="42" spans="2:18" x14ac:dyDescent="0.2">
      <c r="B42" s="13"/>
      <c r="C42" s="29" t="s">
        <v>286</v>
      </c>
      <c r="D42" s="29" t="s">
        <v>287</v>
      </c>
      <c r="E42" s="70" t="s">
        <v>288</v>
      </c>
      <c r="F42" s="29" t="s">
        <v>289</v>
      </c>
      <c r="G42" s="29" t="s">
        <v>257</v>
      </c>
      <c r="H42" s="29" t="s">
        <v>290</v>
      </c>
      <c r="I42" s="54"/>
      <c r="K42" s="69"/>
      <c r="L42" s="69"/>
      <c r="M42" s="69"/>
      <c r="N42" s="69"/>
      <c r="O42" s="69"/>
      <c r="P42" s="69"/>
      <c r="Q42" s="54"/>
      <c r="R42" s="54"/>
    </row>
    <row r="43" spans="2:18" x14ac:dyDescent="0.2">
      <c r="C43" s="6"/>
      <c r="I43" s="54"/>
      <c r="K43" s="54"/>
      <c r="L43" s="54"/>
      <c r="M43" s="54"/>
      <c r="N43" s="54"/>
      <c r="O43" s="54"/>
      <c r="P43" s="54"/>
      <c r="Q43" s="54"/>
      <c r="R43" s="54"/>
    </row>
    <row r="44" spans="2:18" x14ac:dyDescent="0.2">
      <c r="B44" s="30" t="s">
        <v>291</v>
      </c>
      <c r="C44" s="8">
        <f t="shared" ref="C44:H44" si="0">C46+C49+C57+C63</f>
        <v>34467</v>
      </c>
      <c r="D44" s="5">
        <f t="shared" si="0"/>
        <v>22146</v>
      </c>
      <c r="E44" s="5">
        <f>E46+E49+E57+E63</f>
        <v>12739</v>
      </c>
      <c r="F44" s="5">
        <f t="shared" si="0"/>
        <v>8605</v>
      </c>
      <c r="G44" s="5">
        <f>G46+G49+G57+G63+1</f>
        <v>9454</v>
      </c>
      <c r="H44" s="5">
        <f t="shared" si="0"/>
        <v>3611</v>
      </c>
      <c r="K44" s="71"/>
      <c r="L44" s="71"/>
      <c r="M44" s="71"/>
      <c r="N44" s="71"/>
      <c r="O44" s="71"/>
      <c r="P44" s="71"/>
      <c r="Q44" s="54"/>
      <c r="R44" s="54"/>
    </row>
    <row r="45" spans="2:18" x14ac:dyDescent="0.2">
      <c r="C45" s="6"/>
      <c r="K45" s="54"/>
      <c r="L45" s="54"/>
      <c r="M45" s="54"/>
      <c r="N45" s="54"/>
      <c r="O45" s="54"/>
      <c r="P45" s="54"/>
      <c r="Q45" s="54"/>
      <c r="R45" s="54"/>
    </row>
    <row r="46" spans="2:18" x14ac:dyDescent="0.2">
      <c r="B46" s="1" t="s">
        <v>292</v>
      </c>
      <c r="C46" s="36" t="s">
        <v>36</v>
      </c>
      <c r="D46" s="23" t="s">
        <v>36</v>
      </c>
      <c r="E46" s="19">
        <v>6</v>
      </c>
      <c r="F46" s="37">
        <v>5</v>
      </c>
      <c r="G46" s="19">
        <v>2118</v>
      </c>
      <c r="H46" s="37" t="s">
        <v>36</v>
      </c>
      <c r="K46" s="37"/>
      <c r="L46" s="37"/>
      <c r="M46" s="35"/>
      <c r="N46" s="35"/>
      <c r="O46" s="35"/>
      <c r="P46" s="35"/>
      <c r="Q46" s="54"/>
      <c r="R46" s="54"/>
    </row>
    <row r="47" spans="2:18" x14ac:dyDescent="0.2">
      <c r="B47" s="1" t="s">
        <v>293</v>
      </c>
      <c r="C47" s="36" t="s">
        <v>36</v>
      </c>
      <c r="D47" s="23" t="s">
        <v>36</v>
      </c>
      <c r="E47" s="19">
        <v>3</v>
      </c>
      <c r="F47" s="37">
        <v>1</v>
      </c>
      <c r="G47" s="23">
        <v>2084</v>
      </c>
      <c r="H47" s="37" t="s">
        <v>36</v>
      </c>
      <c r="K47" s="37"/>
      <c r="L47" s="37"/>
      <c r="M47" s="35"/>
      <c r="N47" s="35"/>
      <c r="O47" s="35"/>
      <c r="P47" s="37"/>
      <c r="Q47" s="54"/>
      <c r="R47" s="54"/>
    </row>
    <row r="48" spans="2:18" x14ac:dyDescent="0.2">
      <c r="B48" s="1" t="s">
        <v>294</v>
      </c>
      <c r="C48" s="36" t="s">
        <v>36</v>
      </c>
      <c r="D48" s="23" t="s">
        <v>36</v>
      </c>
      <c r="E48" s="23" t="s">
        <v>36</v>
      </c>
      <c r="F48" s="37" t="s">
        <v>36</v>
      </c>
      <c r="G48" s="37" t="s">
        <v>36</v>
      </c>
      <c r="H48" s="37" t="s">
        <v>36</v>
      </c>
      <c r="K48" s="37"/>
      <c r="L48" s="37"/>
      <c r="M48" s="37"/>
      <c r="N48" s="37"/>
      <c r="O48" s="37"/>
      <c r="P48" s="37"/>
      <c r="Q48" s="54"/>
      <c r="R48" s="54"/>
    </row>
    <row r="49" spans="2:18" x14ac:dyDescent="0.2">
      <c r="B49" s="1" t="s">
        <v>295</v>
      </c>
      <c r="C49" s="36" t="s">
        <v>36</v>
      </c>
      <c r="D49" s="19">
        <v>7279</v>
      </c>
      <c r="E49" s="19">
        <v>255</v>
      </c>
      <c r="F49" s="19">
        <v>49</v>
      </c>
      <c r="G49" s="19">
        <v>1027</v>
      </c>
      <c r="H49" s="19">
        <v>2362</v>
      </c>
      <c r="K49" s="35"/>
      <c r="L49" s="35"/>
      <c r="M49" s="35"/>
      <c r="N49" s="35"/>
      <c r="O49" s="35"/>
      <c r="P49" s="35"/>
      <c r="Q49" s="54"/>
      <c r="R49" s="54"/>
    </row>
    <row r="50" spans="2:18" x14ac:dyDescent="0.2">
      <c r="B50" s="1" t="s">
        <v>296</v>
      </c>
      <c r="C50" s="36" t="s">
        <v>36</v>
      </c>
      <c r="D50" s="23" t="s">
        <v>36</v>
      </c>
      <c r="E50" s="23" t="s">
        <v>36</v>
      </c>
      <c r="F50" s="37" t="s">
        <v>36</v>
      </c>
      <c r="G50" s="37" t="s">
        <v>36</v>
      </c>
      <c r="H50" s="37" t="s">
        <v>36</v>
      </c>
      <c r="K50" s="37"/>
      <c r="L50" s="37"/>
      <c r="M50" s="37"/>
      <c r="N50" s="37"/>
      <c r="O50" s="37"/>
      <c r="P50" s="37"/>
      <c r="Q50" s="54"/>
      <c r="R50" s="54"/>
    </row>
    <row r="51" spans="2:18" x14ac:dyDescent="0.2">
      <c r="B51" s="1" t="s">
        <v>297</v>
      </c>
      <c r="C51" s="36" t="s">
        <v>36</v>
      </c>
      <c r="D51" s="19">
        <v>7094</v>
      </c>
      <c r="E51" s="23" t="s">
        <v>36</v>
      </c>
      <c r="F51" s="37" t="s">
        <v>36</v>
      </c>
      <c r="G51" s="37" t="s">
        <v>36</v>
      </c>
      <c r="H51" s="37" t="s">
        <v>36</v>
      </c>
      <c r="K51" s="35"/>
      <c r="L51" s="35"/>
      <c r="M51" s="35"/>
      <c r="N51" s="37"/>
      <c r="O51" s="37"/>
      <c r="P51" s="37"/>
      <c r="Q51" s="54"/>
      <c r="R51" s="54"/>
    </row>
    <row r="52" spans="2:18" x14ac:dyDescent="0.2">
      <c r="B52" s="1" t="s">
        <v>298</v>
      </c>
      <c r="C52" s="36" t="s">
        <v>36</v>
      </c>
      <c r="D52" s="23">
        <v>7094</v>
      </c>
      <c r="E52" s="23" t="s">
        <v>36</v>
      </c>
      <c r="F52" s="37" t="s">
        <v>36</v>
      </c>
      <c r="G52" s="37" t="s">
        <v>36</v>
      </c>
      <c r="H52" s="37" t="s">
        <v>36</v>
      </c>
      <c r="K52" s="35"/>
      <c r="L52" s="35"/>
      <c r="M52" s="37"/>
      <c r="N52" s="37"/>
      <c r="O52" s="37"/>
      <c r="P52" s="37"/>
      <c r="Q52" s="54"/>
      <c r="R52" s="54"/>
    </row>
    <row r="53" spans="2:18" x14ac:dyDescent="0.2">
      <c r="B53" s="1" t="s">
        <v>299</v>
      </c>
      <c r="C53" s="36" t="s">
        <v>36</v>
      </c>
      <c r="D53" s="23">
        <v>185</v>
      </c>
      <c r="E53" s="19">
        <v>255</v>
      </c>
      <c r="F53" s="19">
        <v>49</v>
      </c>
      <c r="G53" s="19">
        <v>1027</v>
      </c>
      <c r="H53" s="19">
        <v>2362</v>
      </c>
      <c r="K53" s="37"/>
      <c r="L53" s="35"/>
      <c r="M53" s="35"/>
      <c r="N53" s="35"/>
      <c r="O53" s="35"/>
      <c r="P53" s="35"/>
      <c r="Q53" s="54"/>
      <c r="R53" s="54"/>
    </row>
    <row r="54" spans="2:18" x14ac:dyDescent="0.2">
      <c r="B54" s="1" t="s">
        <v>300</v>
      </c>
      <c r="C54" s="36" t="s">
        <v>36</v>
      </c>
      <c r="D54" s="23" t="s">
        <v>36</v>
      </c>
      <c r="E54" s="23" t="s">
        <v>36</v>
      </c>
      <c r="F54" s="19">
        <v>49</v>
      </c>
      <c r="G54" s="19">
        <v>26</v>
      </c>
      <c r="H54" s="19">
        <v>1245</v>
      </c>
      <c r="K54" s="37"/>
      <c r="L54" s="35"/>
      <c r="M54" s="35"/>
      <c r="N54" s="35"/>
      <c r="O54" s="37"/>
      <c r="P54" s="35"/>
      <c r="Q54" s="54"/>
      <c r="R54" s="54"/>
    </row>
    <row r="55" spans="2:18" x14ac:dyDescent="0.2">
      <c r="B55" s="1" t="s">
        <v>301</v>
      </c>
      <c r="C55" s="36" t="s">
        <v>36</v>
      </c>
      <c r="D55" s="23" t="s">
        <v>36</v>
      </c>
      <c r="E55" s="23" t="s">
        <v>36</v>
      </c>
      <c r="F55" s="23" t="s">
        <v>36</v>
      </c>
      <c r="G55" s="37" t="s">
        <v>36</v>
      </c>
      <c r="H55" s="19">
        <v>1107</v>
      </c>
      <c r="K55" s="37"/>
      <c r="L55" s="35"/>
      <c r="M55" s="37"/>
      <c r="N55" s="35"/>
      <c r="O55" s="37"/>
      <c r="P55" s="37"/>
      <c r="Q55" s="54"/>
      <c r="R55" s="54"/>
    </row>
    <row r="56" spans="2:18" x14ac:dyDescent="0.2">
      <c r="C56" s="6"/>
      <c r="K56" s="54"/>
      <c r="L56" s="54"/>
      <c r="M56" s="54"/>
      <c r="N56" s="54"/>
      <c r="O56" s="54"/>
      <c r="P56" s="54"/>
      <c r="Q56" s="54"/>
      <c r="R56" s="54"/>
    </row>
    <row r="57" spans="2:18" x14ac:dyDescent="0.2">
      <c r="B57" s="1" t="s">
        <v>302</v>
      </c>
      <c r="C57" s="33">
        <v>34467</v>
      </c>
      <c r="D57" s="19">
        <v>14793</v>
      </c>
      <c r="E57" s="19">
        <v>9870</v>
      </c>
      <c r="F57" s="37">
        <v>8192</v>
      </c>
      <c r="G57" s="19">
        <v>3004</v>
      </c>
      <c r="H57" s="19">
        <v>1239</v>
      </c>
      <c r="K57" s="35"/>
      <c r="L57" s="35"/>
      <c r="M57" s="35"/>
      <c r="N57" s="35"/>
      <c r="O57" s="35"/>
      <c r="P57" s="35"/>
      <c r="Q57" s="54"/>
      <c r="R57" s="54"/>
    </row>
    <row r="58" spans="2:18" x14ac:dyDescent="0.2">
      <c r="B58" s="1" t="s">
        <v>303</v>
      </c>
      <c r="C58" s="36" t="s">
        <v>36</v>
      </c>
      <c r="D58" s="23">
        <v>9987</v>
      </c>
      <c r="E58" s="23" t="s">
        <v>36</v>
      </c>
      <c r="F58" s="37" t="s">
        <v>36</v>
      </c>
      <c r="G58" s="19">
        <v>1704</v>
      </c>
      <c r="H58" s="19">
        <v>1239</v>
      </c>
      <c r="K58" s="35"/>
      <c r="L58" s="35"/>
      <c r="M58" s="37"/>
      <c r="N58" s="35"/>
      <c r="O58" s="37"/>
      <c r="P58" s="35"/>
      <c r="Q58" s="54"/>
      <c r="R58" s="54"/>
    </row>
    <row r="59" spans="2:18" x14ac:dyDescent="0.2">
      <c r="B59" s="1" t="s">
        <v>304</v>
      </c>
      <c r="C59" s="33">
        <v>33620</v>
      </c>
      <c r="D59" s="23">
        <v>3768</v>
      </c>
      <c r="E59" s="23" t="s">
        <v>36</v>
      </c>
      <c r="F59" s="37">
        <v>5102</v>
      </c>
      <c r="G59" s="37">
        <v>1289</v>
      </c>
      <c r="H59" s="37" t="s">
        <v>36</v>
      </c>
      <c r="K59" s="35"/>
      <c r="L59" s="37"/>
      <c r="M59" s="35"/>
      <c r="N59" s="37"/>
      <c r="O59" s="37"/>
      <c r="P59" s="35"/>
      <c r="Q59" s="54"/>
      <c r="R59" s="54"/>
    </row>
    <row r="60" spans="2:18" x14ac:dyDescent="0.2">
      <c r="B60" s="1" t="s">
        <v>305</v>
      </c>
      <c r="C60" s="36">
        <v>848</v>
      </c>
      <c r="D60" s="19">
        <v>1038</v>
      </c>
      <c r="E60" s="23">
        <v>9870</v>
      </c>
      <c r="F60" s="37">
        <v>3091</v>
      </c>
      <c r="G60" s="37" t="s">
        <v>36</v>
      </c>
      <c r="H60" s="37" t="s">
        <v>36</v>
      </c>
      <c r="K60" s="35"/>
      <c r="L60" s="37"/>
      <c r="M60" s="35"/>
      <c r="N60" s="35"/>
      <c r="O60" s="35"/>
      <c r="P60" s="35"/>
      <c r="Q60" s="54"/>
      <c r="R60" s="54"/>
    </row>
    <row r="61" spans="2:18" x14ac:dyDescent="0.2">
      <c r="B61" s="1" t="s">
        <v>306</v>
      </c>
      <c r="C61" s="36" t="s">
        <v>36</v>
      </c>
      <c r="D61" s="23" t="s">
        <v>36</v>
      </c>
      <c r="E61" s="23" t="s">
        <v>36</v>
      </c>
      <c r="F61" s="37" t="s">
        <v>36</v>
      </c>
      <c r="G61" s="37" t="s">
        <v>36</v>
      </c>
      <c r="H61" s="37" t="s">
        <v>36</v>
      </c>
      <c r="K61" s="37"/>
      <c r="L61" s="37"/>
      <c r="M61" s="37"/>
      <c r="N61" s="37"/>
      <c r="O61" s="37"/>
      <c r="P61" s="37"/>
      <c r="Q61" s="54"/>
      <c r="R61" s="54"/>
    </row>
    <row r="62" spans="2:18" x14ac:dyDescent="0.2">
      <c r="C62" s="6"/>
      <c r="K62" s="54"/>
      <c r="L62" s="54"/>
      <c r="M62" s="54"/>
      <c r="N62" s="54"/>
      <c r="O62" s="54"/>
      <c r="P62" s="54"/>
      <c r="Q62" s="54"/>
      <c r="R62" s="54"/>
    </row>
    <row r="63" spans="2:18" x14ac:dyDescent="0.2">
      <c r="B63" s="1" t="s">
        <v>307</v>
      </c>
      <c r="C63" s="36" t="s">
        <v>36</v>
      </c>
      <c r="D63" s="19">
        <v>74</v>
      </c>
      <c r="E63" s="19">
        <v>2608</v>
      </c>
      <c r="F63" s="19">
        <v>359</v>
      </c>
      <c r="G63" s="19">
        <v>3304</v>
      </c>
      <c r="H63" s="19">
        <v>10</v>
      </c>
      <c r="K63" s="35"/>
      <c r="L63" s="35"/>
      <c r="M63" s="35"/>
      <c r="N63" s="35"/>
      <c r="O63" s="35"/>
      <c r="P63" s="35"/>
      <c r="Q63" s="54"/>
      <c r="R63" s="54"/>
    </row>
    <row r="64" spans="2:18" x14ac:dyDescent="0.2">
      <c r="B64" s="1" t="s">
        <v>308</v>
      </c>
      <c r="C64" s="36" t="s">
        <v>36</v>
      </c>
      <c r="D64" s="23">
        <v>19</v>
      </c>
      <c r="E64" s="19">
        <v>1725</v>
      </c>
      <c r="F64" s="23">
        <v>247</v>
      </c>
      <c r="G64" s="19">
        <v>521</v>
      </c>
      <c r="H64" s="37">
        <v>0</v>
      </c>
      <c r="K64" s="35"/>
      <c r="L64" s="37"/>
      <c r="M64" s="35"/>
      <c r="N64" s="35"/>
      <c r="O64" s="35"/>
      <c r="P64" s="35"/>
      <c r="Q64" s="54"/>
      <c r="R64" s="54"/>
    </row>
    <row r="65" spans="1:18" x14ac:dyDescent="0.2">
      <c r="B65" s="1" t="s">
        <v>309</v>
      </c>
      <c r="C65" s="36" t="s">
        <v>36</v>
      </c>
      <c r="D65" s="23" t="s">
        <v>36</v>
      </c>
      <c r="E65" s="19">
        <v>169</v>
      </c>
      <c r="F65" s="23">
        <v>202</v>
      </c>
      <c r="G65" s="19">
        <v>509</v>
      </c>
      <c r="H65" s="37" t="s">
        <v>36</v>
      </c>
      <c r="K65" s="37"/>
      <c r="L65" s="37"/>
      <c r="M65" s="35"/>
      <c r="N65" s="35"/>
      <c r="O65" s="35"/>
      <c r="P65" s="35"/>
      <c r="Q65" s="54"/>
      <c r="R65" s="54"/>
    </row>
    <row r="66" spans="1:18" x14ac:dyDescent="0.2">
      <c r="B66" s="1" t="s">
        <v>310</v>
      </c>
      <c r="C66" s="36" t="s">
        <v>36</v>
      </c>
      <c r="D66" s="23" t="s">
        <v>36</v>
      </c>
      <c r="E66" s="19">
        <v>26</v>
      </c>
      <c r="F66" s="37" t="s">
        <v>36</v>
      </c>
      <c r="G66" s="23">
        <v>110</v>
      </c>
      <c r="H66" s="37" t="s">
        <v>36</v>
      </c>
      <c r="K66" s="37"/>
      <c r="L66" s="37"/>
      <c r="M66" s="35"/>
      <c r="N66" s="35"/>
      <c r="O66" s="35"/>
      <c r="P66" s="37"/>
      <c r="Q66" s="54"/>
      <c r="R66" s="54"/>
    </row>
    <row r="67" spans="1:18" x14ac:dyDescent="0.2">
      <c r="B67" s="1" t="s">
        <v>311</v>
      </c>
      <c r="C67" s="36" t="s">
        <v>36</v>
      </c>
      <c r="D67" s="19">
        <v>55</v>
      </c>
      <c r="E67" s="19">
        <v>857</v>
      </c>
      <c r="F67" s="19">
        <v>111</v>
      </c>
      <c r="G67" s="19">
        <v>2673</v>
      </c>
      <c r="H67" s="19">
        <v>10</v>
      </c>
      <c r="K67" s="35"/>
      <c r="L67" s="35"/>
      <c r="M67" s="35"/>
      <c r="N67" s="35"/>
      <c r="O67" s="35"/>
      <c r="P67" s="35"/>
      <c r="Q67" s="54"/>
      <c r="R67" s="54"/>
    </row>
    <row r="68" spans="1:18" x14ac:dyDescent="0.2">
      <c r="B68" s="1" t="s">
        <v>312</v>
      </c>
      <c r="C68" s="36" t="s">
        <v>36</v>
      </c>
      <c r="D68" s="23" t="s">
        <v>36</v>
      </c>
      <c r="E68" s="19">
        <v>267</v>
      </c>
      <c r="F68" s="23">
        <v>99</v>
      </c>
      <c r="G68" s="19">
        <v>872</v>
      </c>
      <c r="H68" s="37" t="s">
        <v>36</v>
      </c>
      <c r="K68" s="35"/>
      <c r="L68" s="37"/>
      <c r="M68" s="35"/>
      <c r="N68" s="35"/>
      <c r="O68" s="35"/>
      <c r="P68" s="35"/>
      <c r="Q68" s="54"/>
      <c r="R68" s="54"/>
    </row>
    <row r="69" spans="1:18" x14ac:dyDescent="0.2">
      <c r="B69" s="1" t="s">
        <v>313</v>
      </c>
      <c r="C69" s="36"/>
      <c r="D69" s="23"/>
      <c r="E69" s="19"/>
      <c r="F69" s="23"/>
      <c r="G69" s="23"/>
      <c r="H69" s="37"/>
      <c r="K69" s="35"/>
      <c r="L69" s="37"/>
      <c r="M69" s="35"/>
      <c r="N69" s="35"/>
      <c r="O69" s="35"/>
      <c r="P69" s="35"/>
      <c r="Q69" s="54"/>
      <c r="R69" s="54"/>
    </row>
    <row r="70" spans="1:18" x14ac:dyDescent="0.2">
      <c r="B70" s="1" t="s">
        <v>314</v>
      </c>
      <c r="C70" s="36" t="s">
        <v>36</v>
      </c>
      <c r="D70" s="23" t="s">
        <v>36</v>
      </c>
      <c r="E70" s="19">
        <v>21</v>
      </c>
      <c r="F70" s="23" t="s">
        <v>36</v>
      </c>
      <c r="G70" s="23">
        <v>947</v>
      </c>
      <c r="H70" s="37" t="s">
        <v>36</v>
      </c>
      <c r="K70" s="37"/>
      <c r="L70" s="37"/>
      <c r="M70" s="35"/>
      <c r="N70" s="37"/>
      <c r="O70" s="35"/>
      <c r="P70" s="37"/>
      <c r="Q70" s="54"/>
      <c r="R70" s="54"/>
    </row>
    <row r="71" spans="1:18" x14ac:dyDescent="0.2">
      <c r="B71" s="1" t="s">
        <v>315</v>
      </c>
      <c r="C71" s="36" t="s">
        <v>36</v>
      </c>
      <c r="D71" s="23" t="s">
        <v>36</v>
      </c>
      <c r="E71" s="19">
        <v>18</v>
      </c>
      <c r="F71" s="23" t="s">
        <v>36</v>
      </c>
      <c r="G71" s="23">
        <v>270</v>
      </c>
      <c r="H71" s="37" t="s">
        <v>36</v>
      </c>
      <c r="K71" s="37"/>
      <c r="L71" s="37"/>
      <c r="M71" s="35"/>
      <c r="N71" s="37"/>
      <c r="O71" s="35"/>
      <c r="P71" s="37"/>
      <c r="Q71" s="54"/>
      <c r="R71" s="54"/>
    </row>
    <row r="72" spans="1:18" ht="18" thickBot="1" x14ac:dyDescent="0.25">
      <c r="A72" s="5"/>
      <c r="B72" s="25"/>
      <c r="C72" s="26"/>
      <c r="D72" s="25"/>
      <c r="E72" s="25"/>
      <c r="F72" s="4"/>
      <c r="G72" s="4"/>
      <c r="H72" s="4"/>
      <c r="K72" s="54"/>
      <c r="L72" s="54"/>
      <c r="M72" s="54"/>
      <c r="N72" s="54"/>
      <c r="O72" s="54"/>
      <c r="P72" s="54"/>
      <c r="Q72" s="54"/>
      <c r="R72" s="54"/>
    </row>
    <row r="73" spans="1:18" x14ac:dyDescent="0.2">
      <c r="A73" s="5"/>
      <c r="B73" s="5"/>
      <c r="C73" s="1" t="s">
        <v>316</v>
      </c>
      <c r="D73" s="5"/>
      <c r="E73" s="5"/>
      <c r="F73" s="5"/>
      <c r="K73" s="54"/>
      <c r="L73" s="54"/>
      <c r="M73" s="54"/>
      <c r="N73" s="54"/>
      <c r="O73" s="54"/>
      <c r="P73" s="54"/>
      <c r="Q73" s="54"/>
      <c r="R73" s="54"/>
    </row>
    <row r="74" spans="1:18" x14ac:dyDescent="0.2">
      <c r="A74" s="1"/>
      <c r="C74" s="5"/>
      <c r="K74" s="54"/>
      <c r="L74" s="54"/>
      <c r="M74" s="54"/>
      <c r="N74" s="54"/>
      <c r="O74" s="54"/>
      <c r="P74" s="54"/>
      <c r="Q74" s="54"/>
      <c r="R74" s="54"/>
    </row>
  </sheetData>
  <phoneticPr fontId="2"/>
  <pageMargins left="0.43" right="0.4" top="0.55000000000000004" bottom="0.56000000000000005" header="0.51200000000000001" footer="0.51200000000000001"/>
  <pageSetup paperSize="12"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136"/>
  <sheetViews>
    <sheetView showGridLines="0" tabSelected="1" zoomScale="75" zoomScaleNormal="100" workbookViewId="0">
      <selection activeCell="A47" sqref="A47"/>
    </sheetView>
  </sheetViews>
  <sheetFormatPr defaultColWidth="14.625" defaultRowHeight="17.25" x14ac:dyDescent="0.2"/>
  <cols>
    <col min="1" max="1" width="13.375" style="2" customWidth="1"/>
    <col min="2" max="2" width="33.125" style="2" customWidth="1"/>
    <col min="3" max="3" width="10.875" style="2" customWidth="1"/>
    <col min="4" max="11" width="14.625" style="2"/>
    <col min="12" max="12" width="14.875" style="2" customWidth="1"/>
    <col min="13" max="256" width="14.625" style="2"/>
    <col min="257" max="257" width="13.375" style="2" customWidth="1"/>
    <col min="258" max="258" width="33.125" style="2" customWidth="1"/>
    <col min="259" max="259" width="10.875" style="2" customWidth="1"/>
    <col min="260" max="267" width="14.625" style="2"/>
    <col min="268" max="268" width="14.875" style="2" customWidth="1"/>
    <col min="269" max="512" width="14.625" style="2"/>
    <col min="513" max="513" width="13.375" style="2" customWidth="1"/>
    <col min="514" max="514" width="33.125" style="2" customWidth="1"/>
    <col min="515" max="515" width="10.875" style="2" customWidth="1"/>
    <col min="516" max="523" width="14.625" style="2"/>
    <col min="524" max="524" width="14.875" style="2" customWidth="1"/>
    <col min="525" max="768" width="14.625" style="2"/>
    <col min="769" max="769" width="13.375" style="2" customWidth="1"/>
    <col min="770" max="770" width="33.125" style="2" customWidth="1"/>
    <col min="771" max="771" width="10.875" style="2" customWidth="1"/>
    <col min="772" max="779" width="14.625" style="2"/>
    <col min="780" max="780" width="14.875" style="2" customWidth="1"/>
    <col min="781" max="1024" width="14.625" style="2"/>
    <col min="1025" max="1025" width="13.375" style="2" customWidth="1"/>
    <col min="1026" max="1026" width="33.125" style="2" customWidth="1"/>
    <col min="1027" max="1027" width="10.875" style="2" customWidth="1"/>
    <col min="1028" max="1035" width="14.625" style="2"/>
    <col min="1036" max="1036" width="14.875" style="2" customWidth="1"/>
    <col min="1037" max="1280" width="14.625" style="2"/>
    <col min="1281" max="1281" width="13.375" style="2" customWidth="1"/>
    <col min="1282" max="1282" width="33.125" style="2" customWidth="1"/>
    <col min="1283" max="1283" width="10.875" style="2" customWidth="1"/>
    <col min="1284" max="1291" width="14.625" style="2"/>
    <col min="1292" max="1292" width="14.875" style="2" customWidth="1"/>
    <col min="1293" max="1536" width="14.625" style="2"/>
    <col min="1537" max="1537" width="13.375" style="2" customWidth="1"/>
    <col min="1538" max="1538" width="33.125" style="2" customWidth="1"/>
    <col min="1539" max="1539" width="10.875" style="2" customWidth="1"/>
    <col min="1540" max="1547" width="14.625" style="2"/>
    <col min="1548" max="1548" width="14.875" style="2" customWidth="1"/>
    <col min="1549" max="1792" width="14.625" style="2"/>
    <col min="1793" max="1793" width="13.375" style="2" customWidth="1"/>
    <col min="1794" max="1794" width="33.125" style="2" customWidth="1"/>
    <col min="1795" max="1795" width="10.875" style="2" customWidth="1"/>
    <col min="1796" max="1803" width="14.625" style="2"/>
    <col min="1804" max="1804" width="14.875" style="2" customWidth="1"/>
    <col min="1805" max="2048" width="14.625" style="2"/>
    <col min="2049" max="2049" width="13.375" style="2" customWidth="1"/>
    <col min="2050" max="2050" width="33.125" style="2" customWidth="1"/>
    <col min="2051" max="2051" width="10.875" style="2" customWidth="1"/>
    <col min="2052" max="2059" width="14.625" style="2"/>
    <col min="2060" max="2060" width="14.875" style="2" customWidth="1"/>
    <col min="2061" max="2304" width="14.625" style="2"/>
    <col min="2305" max="2305" width="13.375" style="2" customWidth="1"/>
    <col min="2306" max="2306" width="33.125" style="2" customWidth="1"/>
    <col min="2307" max="2307" width="10.875" style="2" customWidth="1"/>
    <col min="2308" max="2315" width="14.625" style="2"/>
    <col min="2316" max="2316" width="14.875" style="2" customWidth="1"/>
    <col min="2317" max="2560" width="14.625" style="2"/>
    <col min="2561" max="2561" width="13.375" style="2" customWidth="1"/>
    <col min="2562" max="2562" width="33.125" style="2" customWidth="1"/>
    <col min="2563" max="2563" width="10.875" style="2" customWidth="1"/>
    <col min="2564" max="2571" width="14.625" style="2"/>
    <col min="2572" max="2572" width="14.875" style="2" customWidth="1"/>
    <col min="2573" max="2816" width="14.625" style="2"/>
    <col min="2817" max="2817" width="13.375" style="2" customWidth="1"/>
    <col min="2818" max="2818" width="33.125" style="2" customWidth="1"/>
    <col min="2819" max="2819" width="10.875" style="2" customWidth="1"/>
    <col min="2820" max="2827" width="14.625" style="2"/>
    <col min="2828" max="2828" width="14.875" style="2" customWidth="1"/>
    <col min="2829" max="3072" width="14.625" style="2"/>
    <col min="3073" max="3073" width="13.375" style="2" customWidth="1"/>
    <col min="3074" max="3074" width="33.125" style="2" customWidth="1"/>
    <col min="3075" max="3075" width="10.875" style="2" customWidth="1"/>
    <col min="3076" max="3083" width="14.625" style="2"/>
    <col min="3084" max="3084" width="14.875" style="2" customWidth="1"/>
    <col min="3085" max="3328" width="14.625" style="2"/>
    <col min="3329" max="3329" width="13.375" style="2" customWidth="1"/>
    <col min="3330" max="3330" width="33.125" style="2" customWidth="1"/>
    <col min="3331" max="3331" width="10.875" style="2" customWidth="1"/>
    <col min="3332" max="3339" width="14.625" style="2"/>
    <col min="3340" max="3340" width="14.875" style="2" customWidth="1"/>
    <col min="3341" max="3584" width="14.625" style="2"/>
    <col min="3585" max="3585" width="13.375" style="2" customWidth="1"/>
    <col min="3586" max="3586" width="33.125" style="2" customWidth="1"/>
    <col min="3587" max="3587" width="10.875" style="2" customWidth="1"/>
    <col min="3588" max="3595" width="14.625" style="2"/>
    <col min="3596" max="3596" width="14.875" style="2" customWidth="1"/>
    <col min="3597" max="3840" width="14.625" style="2"/>
    <col min="3841" max="3841" width="13.375" style="2" customWidth="1"/>
    <col min="3842" max="3842" width="33.125" style="2" customWidth="1"/>
    <col min="3843" max="3843" width="10.875" style="2" customWidth="1"/>
    <col min="3844" max="3851" width="14.625" style="2"/>
    <col min="3852" max="3852" width="14.875" style="2" customWidth="1"/>
    <col min="3853" max="4096" width="14.625" style="2"/>
    <col min="4097" max="4097" width="13.375" style="2" customWidth="1"/>
    <col min="4098" max="4098" width="33.125" style="2" customWidth="1"/>
    <col min="4099" max="4099" width="10.875" style="2" customWidth="1"/>
    <col min="4100" max="4107" width="14.625" style="2"/>
    <col min="4108" max="4108" width="14.875" style="2" customWidth="1"/>
    <col min="4109" max="4352" width="14.625" style="2"/>
    <col min="4353" max="4353" width="13.375" style="2" customWidth="1"/>
    <col min="4354" max="4354" width="33.125" style="2" customWidth="1"/>
    <col min="4355" max="4355" width="10.875" style="2" customWidth="1"/>
    <col min="4356" max="4363" width="14.625" style="2"/>
    <col min="4364" max="4364" width="14.875" style="2" customWidth="1"/>
    <col min="4365" max="4608" width="14.625" style="2"/>
    <col min="4609" max="4609" width="13.375" style="2" customWidth="1"/>
    <col min="4610" max="4610" width="33.125" style="2" customWidth="1"/>
    <col min="4611" max="4611" width="10.875" style="2" customWidth="1"/>
    <col min="4612" max="4619" width="14.625" style="2"/>
    <col min="4620" max="4620" width="14.875" style="2" customWidth="1"/>
    <col min="4621" max="4864" width="14.625" style="2"/>
    <col min="4865" max="4865" width="13.375" style="2" customWidth="1"/>
    <col min="4866" max="4866" width="33.125" style="2" customWidth="1"/>
    <col min="4867" max="4867" width="10.875" style="2" customWidth="1"/>
    <col min="4868" max="4875" width="14.625" style="2"/>
    <col min="4876" max="4876" width="14.875" style="2" customWidth="1"/>
    <col min="4877" max="5120" width="14.625" style="2"/>
    <col min="5121" max="5121" width="13.375" style="2" customWidth="1"/>
    <col min="5122" max="5122" width="33.125" style="2" customWidth="1"/>
    <col min="5123" max="5123" width="10.875" style="2" customWidth="1"/>
    <col min="5124" max="5131" width="14.625" style="2"/>
    <col min="5132" max="5132" width="14.875" style="2" customWidth="1"/>
    <col min="5133" max="5376" width="14.625" style="2"/>
    <col min="5377" max="5377" width="13.375" style="2" customWidth="1"/>
    <col min="5378" max="5378" width="33.125" style="2" customWidth="1"/>
    <col min="5379" max="5379" width="10.875" style="2" customWidth="1"/>
    <col min="5380" max="5387" width="14.625" style="2"/>
    <col min="5388" max="5388" width="14.875" style="2" customWidth="1"/>
    <col min="5389" max="5632" width="14.625" style="2"/>
    <col min="5633" max="5633" width="13.375" style="2" customWidth="1"/>
    <col min="5634" max="5634" width="33.125" style="2" customWidth="1"/>
    <col min="5635" max="5635" width="10.875" style="2" customWidth="1"/>
    <col min="5636" max="5643" width="14.625" style="2"/>
    <col min="5644" max="5644" width="14.875" style="2" customWidth="1"/>
    <col min="5645" max="5888" width="14.625" style="2"/>
    <col min="5889" max="5889" width="13.375" style="2" customWidth="1"/>
    <col min="5890" max="5890" width="33.125" style="2" customWidth="1"/>
    <col min="5891" max="5891" width="10.875" style="2" customWidth="1"/>
    <col min="5892" max="5899" width="14.625" style="2"/>
    <col min="5900" max="5900" width="14.875" style="2" customWidth="1"/>
    <col min="5901" max="6144" width="14.625" style="2"/>
    <col min="6145" max="6145" width="13.375" style="2" customWidth="1"/>
    <col min="6146" max="6146" width="33.125" style="2" customWidth="1"/>
    <col min="6147" max="6147" width="10.875" style="2" customWidth="1"/>
    <col min="6148" max="6155" width="14.625" style="2"/>
    <col min="6156" max="6156" width="14.875" style="2" customWidth="1"/>
    <col min="6157" max="6400" width="14.625" style="2"/>
    <col min="6401" max="6401" width="13.375" style="2" customWidth="1"/>
    <col min="6402" max="6402" width="33.125" style="2" customWidth="1"/>
    <col min="6403" max="6403" width="10.875" style="2" customWidth="1"/>
    <col min="6404" max="6411" width="14.625" style="2"/>
    <col min="6412" max="6412" width="14.875" style="2" customWidth="1"/>
    <col min="6413" max="6656" width="14.625" style="2"/>
    <col min="6657" max="6657" width="13.375" style="2" customWidth="1"/>
    <col min="6658" max="6658" width="33.125" style="2" customWidth="1"/>
    <col min="6659" max="6659" width="10.875" style="2" customWidth="1"/>
    <col min="6660" max="6667" width="14.625" style="2"/>
    <col min="6668" max="6668" width="14.875" style="2" customWidth="1"/>
    <col min="6669" max="6912" width="14.625" style="2"/>
    <col min="6913" max="6913" width="13.375" style="2" customWidth="1"/>
    <col min="6914" max="6914" width="33.125" style="2" customWidth="1"/>
    <col min="6915" max="6915" width="10.875" style="2" customWidth="1"/>
    <col min="6916" max="6923" width="14.625" style="2"/>
    <col min="6924" max="6924" width="14.875" style="2" customWidth="1"/>
    <col min="6925" max="7168" width="14.625" style="2"/>
    <col min="7169" max="7169" width="13.375" style="2" customWidth="1"/>
    <col min="7170" max="7170" width="33.125" style="2" customWidth="1"/>
    <col min="7171" max="7171" width="10.875" style="2" customWidth="1"/>
    <col min="7172" max="7179" width="14.625" style="2"/>
    <col min="7180" max="7180" width="14.875" style="2" customWidth="1"/>
    <col min="7181" max="7424" width="14.625" style="2"/>
    <col min="7425" max="7425" width="13.375" style="2" customWidth="1"/>
    <col min="7426" max="7426" width="33.125" style="2" customWidth="1"/>
    <col min="7427" max="7427" width="10.875" style="2" customWidth="1"/>
    <col min="7428" max="7435" width="14.625" style="2"/>
    <col min="7436" max="7436" width="14.875" style="2" customWidth="1"/>
    <col min="7437" max="7680" width="14.625" style="2"/>
    <col min="7681" max="7681" width="13.375" style="2" customWidth="1"/>
    <col min="7682" max="7682" width="33.125" style="2" customWidth="1"/>
    <col min="7683" max="7683" width="10.875" style="2" customWidth="1"/>
    <col min="7684" max="7691" width="14.625" style="2"/>
    <col min="7692" max="7692" width="14.875" style="2" customWidth="1"/>
    <col min="7693" max="7936" width="14.625" style="2"/>
    <col min="7937" max="7937" width="13.375" style="2" customWidth="1"/>
    <col min="7938" max="7938" width="33.125" style="2" customWidth="1"/>
    <col min="7939" max="7939" width="10.875" style="2" customWidth="1"/>
    <col min="7940" max="7947" width="14.625" style="2"/>
    <col min="7948" max="7948" width="14.875" style="2" customWidth="1"/>
    <col min="7949" max="8192" width="14.625" style="2"/>
    <col min="8193" max="8193" width="13.375" style="2" customWidth="1"/>
    <col min="8194" max="8194" width="33.125" style="2" customWidth="1"/>
    <col min="8195" max="8195" width="10.875" style="2" customWidth="1"/>
    <col min="8196" max="8203" width="14.625" style="2"/>
    <col min="8204" max="8204" width="14.875" style="2" customWidth="1"/>
    <col min="8205" max="8448" width="14.625" style="2"/>
    <col min="8449" max="8449" width="13.375" style="2" customWidth="1"/>
    <col min="8450" max="8450" width="33.125" style="2" customWidth="1"/>
    <col min="8451" max="8451" width="10.875" style="2" customWidth="1"/>
    <col min="8452" max="8459" width="14.625" style="2"/>
    <col min="8460" max="8460" width="14.875" style="2" customWidth="1"/>
    <col min="8461" max="8704" width="14.625" style="2"/>
    <col min="8705" max="8705" width="13.375" style="2" customWidth="1"/>
    <col min="8706" max="8706" width="33.125" style="2" customWidth="1"/>
    <col min="8707" max="8707" width="10.875" style="2" customWidth="1"/>
    <col min="8708" max="8715" width="14.625" style="2"/>
    <col min="8716" max="8716" width="14.875" style="2" customWidth="1"/>
    <col min="8717" max="8960" width="14.625" style="2"/>
    <col min="8961" max="8961" width="13.375" style="2" customWidth="1"/>
    <col min="8962" max="8962" width="33.125" style="2" customWidth="1"/>
    <col min="8963" max="8963" width="10.875" style="2" customWidth="1"/>
    <col min="8964" max="8971" width="14.625" style="2"/>
    <col min="8972" max="8972" width="14.875" style="2" customWidth="1"/>
    <col min="8973" max="9216" width="14.625" style="2"/>
    <col min="9217" max="9217" width="13.375" style="2" customWidth="1"/>
    <col min="9218" max="9218" width="33.125" style="2" customWidth="1"/>
    <col min="9219" max="9219" width="10.875" style="2" customWidth="1"/>
    <col min="9220" max="9227" width="14.625" style="2"/>
    <col min="9228" max="9228" width="14.875" style="2" customWidth="1"/>
    <col min="9229" max="9472" width="14.625" style="2"/>
    <col min="9473" max="9473" width="13.375" style="2" customWidth="1"/>
    <col min="9474" max="9474" width="33.125" style="2" customWidth="1"/>
    <col min="9475" max="9475" width="10.875" style="2" customWidth="1"/>
    <col min="9476" max="9483" width="14.625" style="2"/>
    <col min="9484" max="9484" width="14.875" style="2" customWidth="1"/>
    <col min="9485" max="9728" width="14.625" style="2"/>
    <col min="9729" max="9729" width="13.375" style="2" customWidth="1"/>
    <col min="9730" max="9730" width="33.125" style="2" customWidth="1"/>
    <col min="9731" max="9731" width="10.875" style="2" customWidth="1"/>
    <col min="9732" max="9739" width="14.625" style="2"/>
    <col min="9740" max="9740" width="14.875" style="2" customWidth="1"/>
    <col min="9741" max="9984" width="14.625" style="2"/>
    <col min="9985" max="9985" width="13.375" style="2" customWidth="1"/>
    <col min="9986" max="9986" width="33.125" style="2" customWidth="1"/>
    <col min="9987" max="9987" width="10.875" style="2" customWidth="1"/>
    <col min="9988" max="9995" width="14.625" style="2"/>
    <col min="9996" max="9996" width="14.875" style="2" customWidth="1"/>
    <col min="9997" max="10240" width="14.625" style="2"/>
    <col min="10241" max="10241" width="13.375" style="2" customWidth="1"/>
    <col min="10242" max="10242" width="33.125" style="2" customWidth="1"/>
    <col min="10243" max="10243" width="10.875" style="2" customWidth="1"/>
    <col min="10244" max="10251" width="14.625" style="2"/>
    <col min="10252" max="10252" width="14.875" style="2" customWidth="1"/>
    <col min="10253" max="10496" width="14.625" style="2"/>
    <col min="10497" max="10497" width="13.375" style="2" customWidth="1"/>
    <col min="10498" max="10498" width="33.125" style="2" customWidth="1"/>
    <col min="10499" max="10499" width="10.875" style="2" customWidth="1"/>
    <col min="10500" max="10507" width="14.625" style="2"/>
    <col min="10508" max="10508" width="14.875" style="2" customWidth="1"/>
    <col min="10509" max="10752" width="14.625" style="2"/>
    <col min="10753" max="10753" width="13.375" style="2" customWidth="1"/>
    <col min="10754" max="10754" width="33.125" style="2" customWidth="1"/>
    <col min="10755" max="10755" width="10.875" style="2" customWidth="1"/>
    <col min="10756" max="10763" width="14.625" style="2"/>
    <col min="10764" max="10764" width="14.875" style="2" customWidth="1"/>
    <col min="10765" max="11008" width="14.625" style="2"/>
    <col min="11009" max="11009" width="13.375" style="2" customWidth="1"/>
    <col min="11010" max="11010" width="33.125" style="2" customWidth="1"/>
    <col min="11011" max="11011" width="10.875" style="2" customWidth="1"/>
    <col min="11012" max="11019" width="14.625" style="2"/>
    <col min="11020" max="11020" width="14.875" style="2" customWidth="1"/>
    <col min="11021" max="11264" width="14.625" style="2"/>
    <col min="11265" max="11265" width="13.375" style="2" customWidth="1"/>
    <col min="11266" max="11266" width="33.125" style="2" customWidth="1"/>
    <col min="11267" max="11267" width="10.875" style="2" customWidth="1"/>
    <col min="11268" max="11275" width="14.625" style="2"/>
    <col min="11276" max="11276" width="14.875" style="2" customWidth="1"/>
    <col min="11277" max="11520" width="14.625" style="2"/>
    <col min="11521" max="11521" width="13.375" style="2" customWidth="1"/>
    <col min="11522" max="11522" width="33.125" style="2" customWidth="1"/>
    <col min="11523" max="11523" width="10.875" style="2" customWidth="1"/>
    <col min="11524" max="11531" width="14.625" style="2"/>
    <col min="11532" max="11532" width="14.875" style="2" customWidth="1"/>
    <col min="11533" max="11776" width="14.625" style="2"/>
    <col min="11777" max="11777" width="13.375" style="2" customWidth="1"/>
    <col min="11778" max="11778" width="33.125" style="2" customWidth="1"/>
    <col min="11779" max="11779" width="10.875" style="2" customWidth="1"/>
    <col min="11780" max="11787" width="14.625" style="2"/>
    <col min="11788" max="11788" width="14.875" style="2" customWidth="1"/>
    <col min="11789" max="12032" width="14.625" style="2"/>
    <col min="12033" max="12033" width="13.375" style="2" customWidth="1"/>
    <col min="12034" max="12034" width="33.125" style="2" customWidth="1"/>
    <col min="12035" max="12035" width="10.875" style="2" customWidth="1"/>
    <col min="12036" max="12043" width="14.625" style="2"/>
    <col min="12044" max="12044" width="14.875" style="2" customWidth="1"/>
    <col min="12045" max="12288" width="14.625" style="2"/>
    <col min="12289" max="12289" width="13.375" style="2" customWidth="1"/>
    <col min="12290" max="12290" width="33.125" style="2" customWidth="1"/>
    <col min="12291" max="12291" width="10.875" style="2" customWidth="1"/>
    <col min="12292" max="12299" width="14.625" style="2"/>
    <col min="12300" max="12300" width="14.875" style="2" customWidth="1"/>
    <col min="12301" max="12544" width="14.625" style="2"/>
    <col min="12545" max="12545" width="13.375" style="2" customWidth="1"/>
    <col min="12546" max="12546" width="33.125" style="2" customWidth="1"/>
    <col min="12547" max="12547" width="10.875" style="2" customWidth="1"/>
    <col min="12548" max="12555" width="14.625" style="2"/>
    <col min="12556" max="12556" width="14.875" style="2" customWidth="1"/>
    <col min="12557" max="12800" width="14.625" style="2"/>
    <col min="12801" max="12801" width="13.375" style="2" customWidth="1"/>
    <col min="12802" max="12802" width="33.125" style="2" customWidth="1"/>
    <col min="12803" max="12803" width="10.875" style="2" customWidth="1"/>
    <col min="12804" max="12811" width="14.625" style="2"/>
    <col min="12812" max="12812" width="14.875" style="2" customWidth="1"/>
    <col min="12813" max="13056" width="14.625" style="2"/>
    <col min="13057" max="13057" width="13.375" style="2" customWidth="1"/>
    <col min="13058" max="13058" width="33.125" style="2" customWidth="1"/>
    <col min="13059" max="13059" width="10.875" style="2" customWidth="1"/>
    <col min="13060" max="13067" width="14.625" style="2"/>
    <col min="13068" max="13068" width="14.875" style="2" customWidth="1"/>
    <col min="13069" max="13312" width="14.625" style="2"/>
    <col min="13313" max="13313" width="13.375" style="2" customWidth="1"/>
    <col min="13314" max="13314" width="33.125" style="2" customWidth="1"/>
    <col min="13315" max="13315" width="10.875" style="2" customWidth="1"/>
    <col min="13316" max="13323" width="14.625" style="2"/>
    <col min="13324" max="13324" width="14.875" style="2" customWidth="1"/>
    <col min="13325" max="13568" width="14.625" style="2"/>
    <col min="13569" max="13569" width="13.375" style="2" customWidth="1"/>
    <col min="13570" max="13570" width="33.125" style="2" customWidth="1"/>
    <col min="13571" max="13571" width="10.875" style="2" customWidth="1"/>
    <col min="13572" max="13579" width="14.625" style="2"/>
    <col min="13580" max="13580" width="14.875" style="2" customWidth="1"/>
    <col min="13581" max="13824" width="14.625" style="2"/>
    <col min="13825" max="13825" width="13.375" style="2" customWidth="1"/>
    <col min="13826" max="13826" width="33.125" style="2" customWidth="1"/>
    <col min="13827" max="13827" width="10.875" style="2" customWidth="1"/>
    <col min="13828" max="13835" width="14.625" style="2"/>
    <col min="13836" max="13836" width="14.875" style="2" customWidth="1"/>
    <col min="13837" max="14080" width="14.625" style="2"/>
    <col min="14081" max="14081" width="13.375" style="2" customWidth="1"/>
    <col min="14082" max="14082" width="33.125" style="2" customWidth="1"/>
    <col min="14083" max="14083" width="10.875" style="2" customWidth="1"/>
    <col min="14084" max="14091" width="14.625" style="2"/>
    <col min="14092" max="14092" width="14.875" style="2" customWidth="1"/>
    <col min="14093" max="14336" width="14.625" style="2"/>
    <col min="14337" max="14337" width="13.375" style="2" customWidth="1"/>
    <col min="14338" max="14338" width="33.125" style="2" customWidth="1"/>
    <col min="14339" max="14339" width="10.875" style="2" customWidth="1"/>
    <col min="14340" max="14347" width="14.625" style="2"/>
    <col min="14348" max="14348" width="14.875" style="2" customWidth="1"/>
    <col min="14349" max="14592" width="14.625" style="2"/>
    <col min="14593" max="14593" width="13.375" style="2" customWidth="1"/>
    <col min="14594" max="14594" width="33.125" style="2" customWidth="1"/>
    <col min="14595" max="14595" width="10.875" style="2" customWidth="1"/>
    <col min="14596" max="14603" width="14.625" style="2"/>
    <col min="14604" max="14604" width="14.875" style="2" customWidth="1"/>
    <col min="14605" max="14848" width="14.625" style="2"/>
    <col min="14849" max="14849" width="13.375" style="2" customWidth="1"/>
    <col min="14850" max="14850" width="33.125" style="2" customWidth="1"/>
    <col min="14851" max="14851" width="10.875" style="2" customWidth="1"/>
    <col min="14852" max="14859" width="14.625" style="2"/>
    <col min="14860" max="14860" width="14.875" style="2" customWidth="1"/>
    <col min="14861" max="15104" width="14.625" style="2"/>
    <col min="15105" max="15105" width="13.375" style="2" customWidth="1"/>
    <col min="15106" max="15106" width="33.125" style="2" customWidth="1"/>
    <col min="15107" max="15107" width="10.875" style="2" customWidth="1"/>
    <col min="15108" max="15115" width="14.625" style="2"/>
    <col min="15116" max="15116" width="14.875" style="2" customWidth="1"/>
    <col min="15117" max="15360" width="14.625" style="2"/>
    <col min="15361" max="15361" width="13.375" style="2" customWidth="1"/>
    <col min="15362" max="15362" width="33.125" style="2" customWidth="1"/>
    <col min="15363" max="15363" width="10.875" style="2" customWidth="1"/>
    <col min="15364" max="15371" width="14.625" style="2"/>
    <col min="15372" max="15372" width="14.875" style="2" customWidth="1"/>
    <col min="15373" max="15616" width="14.625" style="2"/>
    <col min="15617" max="15617" width="13.375" style="2" customWidth="1"/>
    <col min="15618" max="15618" width="33.125" style="2" customWidth="1"/>
    <col min="15619" max="15619" width="10.875" style="2" customWidth="1"/>
    <col min="15620" max="15627" width="14.625" style="2"/>
    <col min="15628" max="15628" width="14.875" style="2" customWidth="1"/>
    <col min="15629" max="15872" width="14.625" style="2"/>
    <col min="15873" max="15873" width="13.375" style="2" customWidth="1"/>
    <col min="15874" max="15874" width="33.125" style="2" customWidth="1"/>
    <col min="15875" max="15875" width="10.875" style="2" customWidth="1"/>
    <col min="15876" max="15883" width="14.625" style="2"/>
    <col min="15884" max="15884" width="14.875" style="2" customWidth="1"/>
    <col min="15885" max="16128" width="14.625" style="2"/>
    <col min="16129" max="16129" width="13.375" style="2" customWidth="1"/>
    <col min="16130" max="16130" width="33.125" style="2" customWidth="1"/>
    <col min="16131" max="16131" width="10.875" style="2" customWidth="1"/>
    <col min="16132" max="16139" width="14.625" style="2"/>
    <col min="16140" max="16140" width="14.875" style="2" customWidth="1"/>
    <col min="16141" max="16384" width="14.625" style="2"/>
  </cols>
  <sheetData>
    <row r="1" spans="1:9" x14ac:dyDescent="0.2">
      <c r="A1" s="1"/>
    </row>
    <row r="6" spans="1:9" x14ac:dyDescent="0.2">
      <c r="E6" s="3" t="s">
        <v>317</v>
      </c>
    </row>
    <row r="8" spans="1:9" x14ac:dyDescent="0.2">
      <c r="D8" s="3" t="s">
        <v>318</v>
      </c>
    </row>
    <row r="9" spans="1:9" ht="18" thickBot="1" x14ac:dyDescent="0.25">
      <c r="B9" s="4"/>
      <c r="C9" s="4"/>
      <c r="D9" s="4"/>
      <c r="E9" s="4"/>
      <c r="F9" s="4"/>
      <c r="G9" s="4"/>
      <c r="H9" s="4"/>
      <c r="I9" s="4"/>
    </row>
    <row r="10" spans="1:9" x14ac:dyDescent="0.2">
      <c r="D10" s="11" t="s">
        <v>319</v>
      </c>
      <c r="E10" s="11" t="s">
        <v>320</v>
      </c>
      <c r="F10" s="11" t="s">
        <v>321</v>
      </c>
      <c r="G10" s="11" t="s">
        <v>322</v>
      </c>
      <c r="H10" s="11" t="s">
        <v>323</v>
      </c>
      <c r="I10" s="11" t="s">
        <v>324</v>
      </c>
    </row>
    <row r="11" spans="1:9" x14ac:dyDescent="0.2">
      <c r="B11" s="13"/>
      <c r="C11" s="13"/>
      <c r="D11" s="14" t="s">
        <v>325</v>
      </c>
      <c r="E11" s="14" t="s">
        <v>326</v>
      </c>
      <c r="F11" s="14" t="s">
        <v>327</v>
      </c>
      <c r="G11" s="74">
        <v>2000</v>
      </c>
      <c r="H11" s="74" t="s">
        <v>328</v>
      </c>
      <c r="I11" s="74" t="s">
        <v>329</v>
      </c>
    </row>
    <row r="12" spans="1:9" x14ac:dyDescent="0.2">
      <c r="D12" s="66"/>
    </row>
    <row r="13" spans="1:9" x14ac:dyDescent="0.2">
      <c r="B13" s="30" t="s">
        <v>330</v>
      </c>
      <c r="C13" s="3" t="s">
        <v>331</v>
      </c>
      <c r="D13" s="8">
        <f>D15+D16+D18+D22+D23+D39+D67</f>
        <v>203287</v>
      </c>
      <c r="E13" s="5">
        <f>E15+E16+E18+E22+E23+E39+E67</f>
        <v>192265</v>
      </c>
      <c r="F13" s="5">
        <f>F15+F16+F18+F22+F23+F39+F67+1</f>
        <v>154561</v>
      </c>
      <c r="G13" s="5">
        <f>G15+G16+G18+G22+G23+G39+G67+1</f>
        <v>172716</v>
      </c>
      <c r="H13" s="5">
        <v>200134</v>
      </c>
      <c r="I13" s="5">
        <v>218798</v>
      </c>
    </row>
    <row r="14" spans="1:9" x14ac:dyDescent="0.2">
      <c r="D14" s="33"/>
      <c r="E14" s="19"/>
      <c r="F14" s="19"/>
      <c r="G14" s="19"/>
      <c r="H14" s="19"/>
      <c r="I14" s="19"/>
    </row>
    <row r="15" spans="1:9" x14ac:dyDescent="0.2">
      <c r="B15" s="1" t="s">
        <v>292</v>
      </c>
      <c r="C15" s="1" t="s">
        <v>331</v>
      </c>
      <c r="D15" s="33">
        <v>8</v>
      </c>
      <c r="E15" s="19">
        <v>14</v>
      </c>
      <c r="F15" s="19">
        <v>8</v>
      </c>
      <c r="G15" s="19">
        <v>9</v>
      </c>
      <c r="H15" s="19">
        <v>12</v>
      </c>
      <c r="I15" s="19">
        <v>83</v>
      </c>
    </row>
    <row r="16" spans="1:9" x14ac:dyDescent="0.2">
      <c r="B16" s="1" t="s">
        <v>332</v>
      </c>
      <c r="C16" s="1" t="s">
        <v>331</v>
      </c>
      <c r="D16" s="33">
        <v>331</v>
      </c>
      <c r="E16" s="19">
        <v>226</v>
      </c>
      <c r="F16" s="19">
        <v>232</v>
      </c>
      <c r="G16" s="19">
        <v>303</v>
      </c>
      <c r="H16" s="19">
        <v>283</v>
      </c>
      <c r="I16" s="19">
        <v>396</v>
      </c>
    </row>
    <row r="17" spans="2:9" x14ac:dyDescent="0.2">
      <c r="D17" s="6"/>
    </row>
    <row r="18" spans="2:9" x14ac:dyDescent="0.2">
      <c r="B18" s="1" t="s">
        <v>333</v>
      </c>
      <c r="C18" s="1" t="s">
        <v>331</v>
      </c>
      <c r="D18" s="33">
        <v>11215</v>
      </c>
      <c r="E18" s="19">
        <v>8395</v>
      </c>
      <c r="F18" s="19">
        <v>7875</v>
      </c>
      <c r="G18" s="19">
        <v>10259</v>
      </c>
      <c r="H18" s="19">
        <v>8466</v>
      </c>
      <c r="I18" s="19">
        <v>9580</v>
      </c>
    </row>
    <row r="19" spans="2:9" x14ac:dyDescent="0.2">
      <c r="B19" s="1" t="s">
        <v>334</v>
      </c>
      <c r="C19" s="1" t="s">
        <v>331</v>
      </c>
      <c r="D19" s="33">
        <v>9463</v>
      </c>
      <c r="E19" s="19">
        <v>7014</v>
      </c>
      <c r="F19" s="19">
        <v>6355</v>
      </c>
      <c r="G19" s="19">
        <v>8722</v>
      </c>
      <c r="H19" s="19">
        <v>7048</v>
      </c>
      <c r="I19" s="19">
        <v>8203</v>
      </c>
    </row>
    <row r="20" spans="2:9" x14ac:dyDescent="0.2">
      <c r="B20" s="1" t="s">
        <v>335</v>
      </c>
      <c r="C20" s="1" t="s">
        <v>331</v>
      </c>
      <c r="D20" s="18">
        <f>D18-D19</f>
        <v>1752</v>
      </c>
      <c r="E20" s="20">
        <f>E18-E19</f>
        <v>1381</v>
      </c>
      <c r="F20" s="20">
        <f>F18-F19</f>
        <v>1520</v>
      </c>
      <c r="G20" s="20">
        <f>G18-G19</f>
        <v>1537</v>
      </c>
      <c r="H20" s="20">
        <v>1418</v>
      </c>
      <c r="I20" s="20">
        <v>1377</v>
      </c>
    </row>
    <row r="21" spans="2:9" x14ac:dyDescent="0.2">
      <c r="D21" s="33"/>
      <c r="E21" s="19"/>
      <c r="F21" s="19"/>
      <c r="G21" s="19"/>
      <c r="H21" s="19"/>
      <c r="I21" s="19"/>
    </row>
    <row r="22" spans="2:9" x14ac:dyDescent="0.2">
      <c r="B22" s="1" t="s">
        <v>336</v>
      </c>
      <c r="C22" s="1" t="s">
        <v>331</v>
      </c>
      <c r="D22" s="33">
        <v>249</v>
      </c>
      <c r="E22" s="19">
        <v>79</v>
      </c>
      <c r="F22" s="19">
        <v>135</v>
      </c>
      <c r="G22" s="19">
        <v>163</v>
      </c>
      <c r="H22" s="19">
        <v>115</v>
      </c>
      <c r="I22" s="19">
        <v>52</v>
      </c>
    </row>
    <row r="23" spans="2:9" x14ac:dyDescent="0.2">
      <c r="B23" s="1" t="s">
        <v>266</v>
      </c>
      <c r="C23" s="1" t="s">
        <v>331</v>
      </c>
      <c r="D23" s="33">
        <v>123881</v>
      </c>
      <c r="E23" s="19">
        <v>125308</v>
      </c>
      <c r="F23" s="19">
        <v>71785</v>
      </c>
      <c r="G23" s="19">
        <v>84125</v>
      </c>
      <c r="H23" s="19">
        <v>120393</v>
      </c>
      <c r="I23" s="19">
        <v>128586</v>
      </c>
    </row>
    <row r="24" spans="2:9" x14ac:dyDescent="0.2">
      <c r="B24" s="1" t="s">
        <v>337</v>
      </c>
      <c r="C24" s="1" t="s">
        <v>331</v>
      </c>
      <c r="D24" s="33">
        <v>120234</v>
      </c>
      <c r="E24" s="19">
        <v>122800</v>
      </c>
      <c r="F24" s="19">
        <v>69461</v>
      </c>
      <c r="G24" s="19">
        <v>79084</v>
      </c>
      <c r="H24" s="19">
        <v>117706</v>
      </c>
      <c r="I24" s="19">
        <v>124425</v>
      </c>
    </row>
    <row r="25" spans="2:9" x14ac:dyDescent="0.2">
      <c r="B25" s="1" t="s">
        <v>338</v>
      </c>
      <c r="C25" s="1" t="s">
        <v>339</v>
      </c>
      <c r="D25" s="33">
        <v>1229</v>
      </c>
      <c r="E25" s="19">
        <v>1298</v>
      </c>
      <c r="F25" s="19">
        <v>1224.53</v>
      </c>
      <c r="G25" s="19">
        <v>1305.5039999999999</v>
      </c>
      <c r="H25" s="19">
        <v>1514.7380000000001</v>
      </c>
      <c r="I25" s="19">
        <v>1716</v>
      </c>
    </row>
    <row r="26" spans="2:9" x14ac:dyDescent="0.2">
      <c r="D26" s="6"/>
    </row>
    <row r="27" spans="2:9" x14ac:dyDescent="0.2">
      <c r="B27" s="1" t="s">
        <v>340</v>
      </c>
      <c r="C27" s="1" t="s">
        <v>331</v>
      </c>
      <c r="D27" s="33">
        <v>2420</v>
      </c>
      <c r="E27" s="19">
        <v>1394</v>
      </c>
      <c r="F27" s="19">
        <v>572</v>
      </c>
      <c r="G27" s="19">
        <v>648</v>
      </c>
      <c r="H27" s="19">
        <v>1091</v>
      </c>
      <c r="I27" s="19">
        <v>1422</v>
      </c>
    </row>
    <row r="28" spans="2:9" x14ac:dyDescent="0.2">
      <c r="B28" s="1" t="s">
        <v>341</v>
      </c>
      <c r="C28" s="1" t="s">
        <v>339</v>
      </c>
      <c r="D28" s="33">
        <v>65</v>
      </c>
      <c r="E28" s="19">
        <v>41</v>
      </c>
      <c r="F28" s="19">
        <v>22.847999999999999</v>
      </c>
      <c r="G28" s="19">
        <v>24.535</v>
      </c>
      <c r="H28" s="19">
        <v>42.09</v>
      </c>
      <c r="I28" s="19">
        <v>52</v>
      </c>
    </row>
    <row r="29" spans="2:9" x14ac:dyDescent="0.2">
      <c r="B29" s="1" t="s">
        <v>342</v>
      </c>
      <c r="C29" s="1" t="s">
        <v>331</v>
      </c>
      <c r="D29" s="33">
        <v>28579</v>
      </c>
      <c r="E29" s="19">
        <v>24068</v>
      </c>
      <c r="F29" s="19">
        <v>18608</v>
      </c>
      <c r="G29" s="19">
        <v>24735</v>
      </c>
      <c r="H29" s="19">
        <v>22527</v>
      </c>
      <c r="I29" s="19">
        <v>19884</v>
      </c>
    </row>
    <row r="30" spans="2:9" x14ac:dyDescent="0.2">
      <c r="B30" s="1" t="s">
        <v>343</v>
      </c>
      <c r="C30" s="1" t="s">
        <v>339</v>
      </c>
      <c r="D30" s="33">
        <v>433</v>
      </c>
      <c r="E30" s="19">
        <v>396</v>
      </c>
      <c r="F30" s="19">
        <v>413.363</v>
      </c>
      <c r="G30" s="19">
        <v>609.15099999999995</v>
      </c>
      <c r="H30" s="19">
        <v>549.51400000000001</v>
      </c>
      <c r="I30" s="19">
        <v>506</v>
      </c>
    </row>
    <row r="31" spans="2:9" x14ac:dyDescent="0.2">
      <c r="D31" s="6"/>
    </row>
    <row r="32" spans="2:9" x14ac:dyDescent="0.2">
      <c r="B32" s="1" t="s">
        <v>344</v>
      </c>
      <c r="C32" s="1" t="s">
        <v>331</v>
      </c>
      <c r="D32" s="33">
        <v>88727</v>
      </c>
      <c r="E32" s="19">
        <v>95644</v>
      </c>
      <c r="F32" s="19">
        <v>46263</v>
      </c>
      <c r="G32" s="19">
        <v>52091</v>
      </c>
      <c r="H32" s="19">
        <v>91385</v>
      </c>
      <c r="I32" s="19">
        <v>93372</v>
      </c>
    </row>
    <row r="33" spans="2:9" x14ac:dyDescent="0.2">
      <c r="B33" s="1" t="s">
        <v>345</v>
      </c>
      <c r="C33" s="1" t="s">
        <v>339</v>
      </c>
      <c r="D33" s="33">
        <v>719</v>
      </c>
      <c r="E33" s="19">
        <v>746</v>
      </c>
      <c r="F33" s="19">
        <v>507.14299999999997</v>
      </c>
      <c r="G33" s="19">
        <v>569.97299999999996</v>
      </c>
      <c r="H33" s="19">
        <v>749.54499999999996</v>
      </c>
      <c r="I33" s="19">
        <v>723</v>
      </c>
    </row>
    <row r="34" spans="2:9" x14ac:dyDescent="0.2">
      <c r="B34" s="1" t="s">
        <v>346</v>
      </c>
      <c r="C34" s="1" t="s">
        <v>331</v>
      </c>
      <c r="D34" s="18">
        <f t="shared" ref="D34:G35" si="0">D24-D27-D29-D32</f>
        <v>508</v>
      </c>
      <c r="E34" s="20">
        <f t="shared" si="0"/>
        <v>1694</v>
      </c>
      <c r="F34" s="20">
        <f t="shared" si="0"/>
        <v>4018</v>
      </c>
      <c r="G34" s="20">
        <f t="shared" si="0"/>
        <v>1610</v>
      </c>
      <c r="H34" s="20">
        <v>2703</v>
      </c>
      <c r="I34" s="19">
        <v>9747</v>
      </c>
    </row>
    <row r="35" spans="2:9" x14ac:dyDescent="0.2">
      <c r="B35" s="1" t="s">
        <v>343</v>
      </c>
      <c r="C35" s="1" t="s">
        <v>339</v>
      </c>
      <c r="D35" s="18">
        <f t="shared" si="0"/>
        <v>12</v>
      </c>
      <c r="E35" s="20">
        <f t="shared" si="0"/>
        <v>115</v>
      </c>
      <c r="F35" s="20">
        <f t="shared" si="0"/>
        <v>281.17599999999999</v>
      </c>
      <c r="G35" s="20">
        <f t="shared" si="0"/>
        <v>101.84499999999991</v>
      </c>
      <c r="H35" s="20">
        <v>173.58900000000017</v>
      </c>
      <c r="I35" s="19">
        <v>435</v>
      </c>
    </row>
    <row r="36" spans="2:9" x14ac:dyDescent="0.2">
      <c r="D36" s="6"/>
    </row>
    <row r="37" spans="2:9" x14ac:dyDescent="0.2">
      <c r="B37" s="1" t="s">
        <v>335</v>
      </c>
      <c r="C37" s="1" t="s">
        <v>331</v>
      </c>
      <c r="D37" s="18">
        <f>D23-D24</f>
        <v>3647</v>
      </c>
      <c r="E37" s="20">
        <f>E23-E24</f>
        <v>2508</v>
      </c>
      <c r="F37" s="20">
        <f>F23-F24</f>
        <v>2324</v>
      </c>
      <c r="G37" s="20">
        <f>G23-G24</f>
        <v>5041</v>
      </c>
      <c r="H37" s="20">
        <v>2687</v>
      </c>
      <c r="I37" s="19">
        <v>4161</v>
      </c>
    </row>
    <row r="38" spans="2:9" x14ac:dyDescent="0.2">
      <c r="D38" s="6"/>
    </row>
    <row r="39" spans="2:9" x14ac:dyDescent="0.2">
      <c r="B39" s="1" t="s">
        <v>271</v>
      </c>
      <c r="C39" s="1" t="s">
        <v>331</v>
      </c>
      <c r="D39" s="33">
        <v>62926</v>
      </c>
      <c r="E39" s="19">
        <v>53479</v>
      </c>
      <c r="F39" s="19">
        <v>69754</v>
      </c>
      <c r="G39" s="19">
        <v>73381</v>
      </c>
      <c r="H39" s="19">
        <v>65635</v>
      </c>
      <c r="I39" s="19">
        <v>72882</v>
      </c>
    </row>
    <row r="40" spans="2:9" x14ac:dyDescent="0.2">
      <c r="B40" s="1"/>
      <c r="C40" s="1"/>
      <c r="D40" s="33"/>
      <c r="E40" s="19"/>
      <c r="F40" s="19"/>
      <c r="G40" s="19"/>
      <c r="H40" s="19"/>
      <c r="I40" s="19"/>
    </row>
    <row r="41" spans="2:9" x14ac:dyDescent="0.2">
      <c r="B41" s="1" t="s">
        <v>347</v>
      </c>
      <c r="C41" s="1" t="s">
        <v>331</v>
      </c>
      <c r="D41" s="75">
        <v>37314</v>
      </c>
      <c r="E41" s="24">
        <v>30260</v>
      </c>
      <c r="F41" s="24">
        <v>31452</v>
      </c>
      <c r="G41" s="24">
        <v>37568</v>
      </c>
      <c r="H41" s="24">
        <v>38130</v>
      </c>
      <c r="I41" s="24">
        <v>39648</v>
      </c>
    </row>
    <row r="42" spans="2:9" x14ac:dyDescent="0.2">
      <c r="B42" s="1" t="s">
        <v>348</v>
      </c>
      <c r="C42" s="1" t="s">
        <v>331</v>
      </c>
      <c r="D42" s="33">
        <v>5148</v>
      </c>
      <c r="E42" s="19">
        <v>5360</v>
      </c>
      <c r="F42" s="19">
        <v>4695</v>
      </c>
      <c r="G42" s="19">
        <v>5504</v>
      </c>
      <c r="H42" s="19">
        <v>5312</v>
      </c>
      <c r="I42" s="19">
        <v>5151</v>
      </c>
    </row>
    <row r="43" spans="2:9" x14ac:dyDescent="0.2">
      <c r="D43" s="6"/>
    </row>
    <row r="44" spans="2:9" x14ac:dyDescent="0.2">
      <c r="B44" s="1" t="s">
        <v>349</v>
      </c>
      <c r="C44" s="1" t="s">
        <v>331</v>
      </c>
      <c r="D44" s="33">
        <v>1289</v>
      </c>
      <c r="E44" s="19">
        <v>972</v>
      </c>
      <c r="F44" s="19">
        <v>625</v>
      </c>
      <c r="G44" s="19">
        <v>1002</v>
      </c>
      <c r="H44" s="19">
        <v>968</v>
      </c>
      <c r="I44" s="19">
        <v>1109</v>
      </c>
    </row>
    <row r="45" spans="2:9" x14ac:dyDescent="0.2">
      <c r="B45" s="1" t="s">
        <v>350</v>
      </c>
      <c r="C45" s="1" t="s">
        <v>351</v>
      </c>
      <c r="D45" s="33">
        <v>421</v>
      </c>
      <c r="E45" s="19">
        <v>410</v>
      </c>
      <c r="F45" s="19">
        <v>299</v>
      </c>
      <c r="G45" s="19">
        <v>520</v>
      </c>
      <c r="H45" s="19">
        <v>621</v>
      </c>
      <c r="I45" s="19">
        <v>856</v>
      </c>
    </row>
    <row r="46" spans="2:9" x14ac:dyDescent="0.2">
      <c r="B46" s="1" t="s">
        <v>346</v>
      </c>
      <c r="C46" s="1" t="s">
        <v>331</v>
      </c>
      <c r="D46" s="18">
        <f>D42-D44</f>
        <v>3859</v>
      </c>
      <c r="E46" s="20">
        <f>E42-E44</f>
        <v>4388</v>
      </c>
      <c r="F46" s="20">
        <f>F42-F44</f>
        <v>4070</v>
      </c>
      <c r="G46" s="20">
        <f>G42-G44</f>
        <v>4502</v>
      </c>
      <c r="H46" s="20">
        <v>4344</v>
      </c>
      <c r="I46" s="23">
        <v>4042</v>
      </c>
    </row>
    <row r="47" spans="2:9" x14ac:dyDescent="0.2">
      <c r="D47" s="6"/>
    </row>
    <row r="48" spans="2:9" x14ac:dyDescent="0.2">
      <c r="B48" s="1" t="s">
        <v>352</v>
      </c>
      <c r="C48" s="1" t="s">
        <v>331</v>
      </c>
      <c r="D48" s="36" t="s">
        <v>36</v>
      </c>
      <c r="E48" s="23" t="s">
        <v>36</v>
      </c>
      <c r="F48" s="23" t="s">
        <v>36</v>
      </c>
      <c r="G48" s="23">
        <v>1</v>
      </c>
      <c r="H48" s="23">
        <v>1</v>
      </c>
      <c r="I48" s="23" t="s">
        <v>36</v>
      </c>
    </row>
    <row r="49" spans="2:10" x14ac:dyDescent="0.2">
      <c r="B49" s="1" t="s">
        <v>353</v>
      </c>
      <c r="C49" s="1" t="s">
        <v>354</v>
      </c>
      <c r="D49" s="36" t="s">
        <v>36</v>
      </c>
      <c r="E49" s="23" t="s">
        <v>36</v>
      </c>
      <c r="F49" s="23" t="s">
        <v>36</v>
      </c>
      <c r="G49" s="23">
        <v>25350</v>
      </c>
      <c r="H49" s="23">
        <v>25250</v>
      </c>
      <c r="I49" s="23" t="s">
        <v>36</v>
      </c>
    </row>
    <row r="50" spans="2:10" x14ac:dyDescent="0.2">
      <c r="B50" s="1" t="s">
        <v>355</v>
      </c>
      <c r="C50" s="1" t="s">
        <v>331</v>
      </c>
      <c r="D50" s="33">
        <v>30839</v>
      </c>
      <c r="E50" s="19">
        <v>23951</v>
      </c>
      <c r="F50" s="19">
        <v>25377</v>
      </c>
      <c r="G50" s="19">
        <v>30860</v>
      </c>
      <c r="H50" s="19">
        <v>31079</v>
      </c>
      <c r="I50" s="19">
        <v>33317</v>
      </c>
    </row>
    <row r="51" spans="2:10" x14ac:dyDescent="0.2">
      <c r="B51" s="1" t="s">
        <v>356</v>
      </c>
      <c r="C51" s="1" t="s">
        <v>331</v>
      </c>
      <c r="D51" s="33">
        <v>541</v>
      </c>
      <c r="E51" s="19">
        <v>316</v>
      </c>
      <c r="F51" s="19">
        <v>1022</v>
      </c>
      <c r="G51" s="19">
        <v>574</v>
      </c>
      <c r="H51" s="19">
        <v>1379</v>
      </c>
      <c r="I51" s="19">
        <v>461</v>
      </c>
    </row>
    <row r="52" spans="2:10" x14ac:dyDescent="0.2">
      <c r="D52" s="6"/>
    </row>
    <row r="53" spans="2:10" x14ac:dyDescent="0.2">
      <c r="B53" s="1" t="s">
        <v>357</v>
      </c>
      <c r="C53" s="1" t="s">
        <v>331</v>
      </c>
      <c r="D53" s="33">
        <v>88</v>
      </c>
      <c r="E53" s="19">
        <v>91</v>
      </c>
      <c r="F53" s="19">
        <v>76</v>
      </c>
      <c r="G53" s="19">
        <v>71</v>
      </c>
      <c r="H53" s="19">
        <v>63</v>
      </c>
      <c r="I53" s="19">
        <v>58</v>
      </c>
    </row>
    <row r="54" spans="2:10" x14ac:dyDescent="0.2">
      <c r="B54" s="1" t="s">
        <v>358</v>
      </c>
      <c r="C54" s="1" t="s">
        <v>331</v>
      </c>
      <c r="D54" s="18">
        <f>D41-D42-D48-D50-D51-D53</f>
        <v>698</v>
      </c>
      <c r="E54" s="42">
        <f>E41-E42-E48-E50-E51-E53</f>
        <v>542</v>
      </c>
      <c r="F54" s="42">
        <f>F41-F42-F48-F50-F51-F53</f>
        <v>282</v>
      </c>
      <c r="G54" s="42">
        <f>G41-G42-G48-G50-G51-G53</f>
        <v>558</v>
      </c>
      <c r="H54" s="42">
        <v>296</v>
      </c>
      <c r="I54" s="23">
        <v>661</v>
      </c>
      <c r="J54" s="42"/>
    </row>
    <row r="55" spans="2:10" x14ac:dyDescent="0.2">
      <c r="B55" s="1"/>
      <c r="C55" s="1"/>
      <c r="D55" s="18"/>
      <c r="E55" s="42"/>
      <c r="F55" s="42"/>
      <c r="G55" s="42"/>
      <c r="H55" s="42"/>
      <c r="I55" s="42"/>
    </row>
    <row r="56" spans="2:10" x14ac:dyDescent="0.2">
      <c r="B56" s="1" t="s">
        <v>359</v>
      </c>
      <c r="C56" s="1" t="s">
        <v>331</v>
      </c>
      <c r="D56" s="33">
        <v>109</v>
      </c>
      <c r="E56" s="19">
        <v>105</v>
      </c>
      <c r="F56" s="19">
        <v>104</v>
      </c>
      <c r="G56" s="19">
        <v>108</v>
      </c>
      <c r="H56" s="19">
        <v>82</v>
      </c>
      <c r="I56" s="19">
        <v>95</v>
      </c>
    </row>
    <row r="57" spans="2:10" x14ac:dyDescent="0.2">
      <c r="B57" s="1" t="s">
        <v>360</v>
      </c>
      <c r="C57" s="1" t="s">
        <v>331</v>
      </c>
      <c r="D57" s="33">
        <v>256</v>
      </c>
      <c r="E57" s="19">
        <v>128</v>
      </c>
      <c r="F57" s="19">
        <v>12146</v>
      </c>
      <c r="G57" s="19">
        <v>7336</v>
      </c>
      <c r="H57" s="19">
        <v>6214</v>
      </c>
      <c r="I57" s="19">
        <v>4866</v>
      </c>
    </row>
    <row r="58" spans="2:10" x14ac:dyDescent="0.2">
      <c r="D58" s="6"/>
    </row>
    <row r="59" spans="2:10" x14ac:dyDescent="0.2">
      <c r="B59" s="1" t="s">
        <v>361</v>
      </c>
      <c r="C59" s="1" t="s">
        <v>331</v>
      </c>
      <c r="D59" s="33">
        <v>256</v>
      </c>
      <c r="E59" s="19">
        <v>127</v>
      </c>
      <c r="F59" s="19">
        <v>12144</v>
      </c>
      <c r="G59" s="19">
        <v>7336</v>
      </c>
      <c r="H59" s="19">
        <v>6211</v>
      </c>
      <c r="I59" s="19">
        <v>4846</v>
      </c>
    </row>
    <row r="60" spans="2:10" x14ac:dyDescent="0.2">
      <c r="B60" s="1" t="s">
        <v>362</v>
      </c>
      <c r="C60" s="1" t="s">
        <v>363</v>
      </c>
      <c r="D60" s="36" t="s">
        <v>201</v>
      </c>
      <c r="E60" s="23" t="s">
        <v>201</v>
      </c>
      <c r="F60" s="19">
        <v>5</v>
      </c>
      <c r="G60" s="19">
        <v>5</v>
      </c>
      <c r="H60" s="19">
        <v>7</v>
      </c>
      <c r="I60" s="19">
        <v>7</v>
      </c>
    </row>
    <row r="61" spans="2:10" x14ac:dyDescent="0.2">
      <c r="B61" s="1" t="s">
        <v>364</v>
      </c>
      <c r="C61" s="1" t="s">
        <v>331</v>
      </c>
      <c r="D61" s="36" t="s">
        <v>36</v>
      </c>
      <c r="E61" s="20">
        <f>E57-E59</f>
        <v>1</v>
      </c>
      <c r="F61" s="20">
        <f>F57-F59</f>
        <v>2</v>
      </c>
      <c r="G61" s="23" t="s">
        <v>36</v>
      </c>
      <c r="H61" s="23">
        <v>3</v>
      </c>
      <c r="I61" s="23">
        <v>20</v>
      </c>
    </row>
    <row r="62" spans="2:10" x14ac:dyDescent="0.2">
      <c r="D62" s="6"/>
    </row>
    <row r="63" spans="2:10" x14ac:dyDescent="0.2">
      <c r="B63" s="1" t="s">
        <v>365</v>
      </c>
      <c r="C63" s="1" t="s">
        <v>331</v>
      </c>
      <c r="D63" s="33">
        <v>25247</v>
      </c>
      <c r="E63" s="19">
        <v>22987</v>
      </c>
      <c r="F63" s="19">
        <v>26052</v>
      </c>
      <c r="G63" s="19">
        <v>28369</v>
      </c>
      <c r="H63" s="19">
        <v>21208</v>
      </c>
      <c r="I63" s="19">
        <v>28273</v>
      </c>
    </row>
    <row r="64" spans="2:10" x14ac:dyDescent="0.2">
      <c r="D64" s="6"/>
    </row>
    <row r="65" spans="1:9" x14ac:dyDescent="0.2">
      <c r="B65" s="1" t="s">
        <v>366</v>
      </c>
      <c r="C65" s="1" t="s">
        <v>331</v>
      </c>
      <c r="D65" s="33">
        <v>25247</v>
      </c>
      <c r="E65" s="19">
        <v>22987</v>
      </c>
      <c r="F65" s="19">
        <v>26052</v>
      </c>
      <c r="G65" s="19">
        <v>28369</v>
      </c>
      <c r="H65" s="19">
        <v>21208</v>
      </c>
      <c r="I65" s="19">
        <v>28273</v>
      </c>
    </row>
    <row r="66" spans="1:9" x14ac:dyDescent="0.2">
      <c r="D66" s="6"/>
    </row>
    <row r="67" spans="1:9" x14ac:dyDescent="0.2">
      <c r="B67" s="1" t="s">
        <v>284</v>
      </c>
      <c r="C67" s="1" t="s">
        <v>331</v>
      </c>
      <c r="D67" s="33">
        <v>4677</v>
      </c>
      <c r="E67" s="19">
        <v>4764</v>
      </c>
      <c r="F67" s="19">
        <v>4771</v>
      </c>
      <c r="G67" s="19">
        <v>4475</v>
      </c>
      <c r="H67" s="19">
        <v>5231</v>
      </c>
      <c r="I67" s="19">
        <v>7219</v>
      </c>
    </row>
    <row r="68" spans="1:9" ht="18" thickBot="1" x14ac:dyDescent="0.25">
      <c r="B68" s="28"/>
      <c r="C68" s="28"/>
      <c r="D68" s="49"/>
      <c r="E68" s="27"/>
      <c r="F68" s="27"/>
      <c r="G68" s="27"/>
      <c r="H68" s="27"/>
      <c r="I68" s="27"/>
    </row>
    <row r="69" spans="1:9" x14ac:dyDescent="0.2">
      <c r="A69" s="1"/>
      <c r="D69" s="68" t="s">
        <v>316</v>
      </c>
    </row>
    <row r="70" spans="1:9" x14ac:dyDescent="0.2">
      <c r="D70" s="54"/>
    </row>
    <row r="71" spans="1:9" x14ac:dyDescent="0.2">
      <c r="D71" s="54"/>
    </row>
    <row r="72" spans="1:9" x14ac:dyDescent="0.2">
      <c r="D72" s="54"/>
    </row>
    <row r="73" spans="1:9" x14ac:dyDescent="0.2">
      <c r="D73" s="54"/>
    </row>
    <row r="74" spans="1:9" x14ac:dyDescent="0.2">
      <c r="D74" s="54"/>
    </row>
    <row r="75" spans="1:9" x14ac:dyDescent="0.2">
      <c r="D75" s="54"/>
      <c r="E75" s="3" t="s">
        <v>367</v>
      </c>
    </row>
    <row r="76" spans="1:9" x14ac:dyDescent="0.2">
      <c r="D76" s="54"/>
    </row>
    <row r="77" spans="1:9" x14ac:dyDescent="0.2">
      <c r="D77" s="76" t="s">
        <v>368</v>
      </c>
    </row>
    <row r="78" spans="1:9" ht="18" thickBot="1" x14ac:dyDescent="0.25">
      <c r="B78" s="4"/>
      <c r="C78" s="4"/>
      <c r="D78" s="4"/>
      <c r="E78" s="4"/>
      <c r="F78" s="4"/>
      <c r="G78" s="4"/>
      <c r="H78" s="4"/>
      <c r="I78" s="4"/>
    </row>
    <row r="79" spans="1:9" x14ac:dyDescent="0.2">
      <c r="D79" s="11" t="s">
        <v>319</v>
      </c>
      <c r="E79" s="11" t="s">
        <v>320</v>
      </c>
      <c r="F79" s="11" t="s">
        <v>321</v>
      </c>
      <c r="G79" s="11" t="s">
        <v>322</v>
      </c>
      <c r="H79" s="11" t="s">
        <v>323</v>
      </c>
      <c r="I79" s="11" t="s">
        <v>324</v>
      </c>
    </row>
    <row r="80" spans="1:9" x14ac:dyDescent="0.2">
      <c r="B80" s="13"/>
      <c r="C80" s="13"/>
      <c r="D80" s="14" t="s">
        <v>325</v>
      </c>
      <c r="E80" s="14" t="s">
        <v>326</v>
      </c>
      <c r="F80" s="14" t="s">
        <v>327</v>
      </c>
      <c r="G80" s="74">
        <v>2000</v>
      </c>
      <c r="H80" s="74" t="s">
        <v>328</v>
      </c>
      <c r="I80" s="74" t="s">
        <v>329</v>
      </c>
    </row>
    <row r="81" spans="2:9" x14ac:dyDescent="0.2">
      <c r="D81" s="66"/>
    </row>
    <row r="82" spans="2:9" x14ac:dyDescent="0.2">
      <c r="B82" s="30" t="s">
        <v>369</v>
      </c>
      <c r="C82" s="3" t="s">
        <v>331</v>
      </c>
      <c r="D82" s="8">
        <f>D84+D89+D108+D119</f>
        <v>295075.59999999998</v>
      </c>
      <c r="E82" s="5">
        <f>E84+E89+E108+E119</f>
        <v>229841</v>
      </c>
      <c r="F82" s="5">
        <f>F84+F89+F108+F119</f>
        <v>202710</v>
      </c>
      <c r="G82" s="5">
        <f>G84+G89+G108+G119+1</f>
        <v>289451</v>
      </c>
      <c r="H82" s="5">
        <f>H84+H89+H108+H119</f>
        <v>281478</v>
      </c>
      <c r="I82" s="5">
        <f>I84+I89+I108+I119</f>
        <v>248342</v>
      </c>
    </row>
    <row r="83" spans="2:9" x14ac:dyDescent="0.2">
      <c r="D83" s="33"/>
      <c r="E83" s="19"/>
      <c r="F83" s="19"/>
      <c r="G83" s="19"/>
      <c r="H83" s="19"/>
      <c r="I83" s="19"/>
    </row>
    <row r="84" spans="2:9" x14ac:dyDescent="0.2">
      <c r="B84" s="1" t="s">
        <v>292</v>
      </c>
      <c r="C84" s="1" t="s">
        <v>331</v>
      </c>
      <c r="D84" s="33">
        <v>4777.6000000000004</v>
      </c>
      <c r="E84" s="19">
        <v>5513</v>
      </c>
      <c r="F84" s="19">
        <v>5993</v>
      </c>
      <c r="G84" s="19">
        <v>5396</v>
      </c>
      <c r="H84" s="19">
        <v>3909</v>
      </c>
      <c r="I84" s="19">
        <v>2187</v>
      </c>
    </row>
    <row r="85" spans="2:9" x14ac:dyDescent="0.2">
      <c r="D85" s="6"/>
    </row>
    <row r="86" spans="2:9" x14ac:dyDescent="0.2">
      <c r="B86" s="1" t="s">
        <v>370</v>
      </c>
      <c r="C86" s="1" t="s">
        <v>331</v>
      </c>
      <c r="D86" s="33">
        <v>4561.6000000000004</v>
      </c>
      <c r="E86" s="19">
        <v>5276</v>
      </c>
      <c r="F86" s="19">
        <v>5697</v>
      </c>
      <c r="G86" s="19">
        <v>5203</v>
      </c>
      <c r="H86" s="19">
        <v>3768</v>
      </c>
      <c r="I86" s="19">
        <v>2110</v>
      </c>
    </row>
    <row r="87" spans="2:9" x14ac:dyDescent="0.2">
      <c r="B87" s="1" t="s">
        <v>371</v>
      </c>
      <c r="C87" s="1" t="s">
        <v>331</v>
      </c>
      <c r="D87" s="18">
        <f>D84-D86</f>
        <v>216</v>
      </c>
      <c r="E87" s="20">
        <f>E84-E86</f>
        <v>237</v>
      </c>
      <c r="F87" s="20">
        <f>F84-F86</f>
        <v>296</v>
      </c>
      <c r="G87" s="20">
        <f>G84-G86</f>
        <v>193</v>
      </c>
      <c r="H87" s="20">
        <v>141</v>
      </c>
      <c r="I87" s="20">
        <v>77</v>
      </c>
    </row>
    <row r="88" spans="2:9" x14ac:dyDescent="0.2">
      <c r="D88" s="6"/>
    </row>
    <row r="89" spans="2:9" x14ac:dyDescent="0.2">
      <c r="B89" s="1" t="s">
        <v>295</v>
      </c>
      <c r="C89" s="1" t="s">
        <v>331</v>
      </c>
      <c r="D89" s="18">
        <f>D91+D92+D100</f>
        <v>38515</v>
      </c>
      <c r="E89" s="20">
        <f>E91+E92+E100</f>
        <v>33600</v>
      </c>
      <c r="F89" s="20">
        <f>F91+F92+F100</f>
        <v>24986</v>
      </c>
      <c r="G89" s="20">
        <f>G91+G92+G100</f>
        <v>25701</v>
      </c>
      <c r="H89" s="20">
        <v>23898</v>
      </c>
      <c r="I89" s="20">
        <v>23722</v>
      </c>
    </row>
    <row r="90" spans="2:9" x14ac:dyDescent="0.2">
      <c r="D90" s="6"/>
    </row>
    <row r="91" spans="2:9" x14ac:dyDescent="0.2">
      <c r="B91" s="1" t="s">
        <v>372</v>
      </c>
      <c r="C91" s="1" t="s">
        <v>331</v>
      </c>
      <c r="D91" s="36" t="s">
        <v>36</v>
      </c>
      <c r="E91" s="23" t="s">
        <v>36</v>
      </c>
      <c r="F91" s="23" t="s">
        <v>36</v>
      </c>
      <c r="G91" s="23" t="s">
        <v>36</v>
      </c>
      <c r="H91" s="23" t="s">
        <v>373</v>
      </c>
      <c r="I91" s="23">
        <v>0</v>
      </c>
    </row>
    <row r="92" spans="2:9" x14ac:dyDescent="0.2">
      <c r="B92" s="1" t="s">
        <v>374</v>
      </c>
      <c r="C92" s="1" t="s">
        <v>331</v>
      </c>
      <c r="D92" s="33">
        <v>18462.5</v>
      </c>
      <c r="E92" s="19">
        <v>17639</v>
      </c>
      <c r="F92" s="19">
        <v>13426</v>
      </c>
      <c r="G92" s="19">
        <v>15754</v>
      </c>
      <c r="H92" s="19">
        <v>15392</v>
      </c>
      <c r="I92" s="19">
        <v>15371</v>
      </c>
    </row>
    <row r="93" spans="2:9" x14ac:dyDescent="0.2">
      <c r="B93" s="1" t="s">
        <v>375</v>
      </c>
      <c r="C93" s="1" t="s">
        <v>339</v>
      </c>
      <c r="D93" s="33">
        <v>5997.5</v>
      </c>
      <c r="E93" s="19">
        <v>5428</v>
      </c>
      <c r="F93" s="19">
        <v>4922.7479999999996</v>
      </c>
      <c r="G93" s="19">
        <v>6059.9070000000002</v>
      </c>
      <c r="H93" s="19">
        <v>5388.3609999999999</v>
      </c>
      <c r="I93" s="19">
        <v>5377</v>
      </c>
    </row>
    <row r="94" spans="2:9" x14ac:dyDescent="0.2">
      <c r="D94" s="6"/>
    </row>
    <row r="95" spans="2:9" x14ac:dyDescent="0.2">
      <c r="B95" s="1" t="s">
        <v>376</v>
      </c>
      <c r="C95" s="1" t="s">
        <v>331</v>
      </c>
      <c r="D95" s="33">
        <v>17699.5</v>
      </c>
      <c r="E95" s="19">
        <v>17239</v>
      </c>
      <c r="F95" s="19">
        <v>13073</v>
      </c>
      <c r="G95" s="19">
        <v>15470</v>
      </c>
      <c r="H95" s="19">
        <v>15103</v>
      </c>
      <c r="I95" s="19">
        <v>15110</v>
      </c>
    </row>
    <row r="96" spans="2:9" x14ac:dyDescent="0.2">
      <c r="B96" s="1" t="s">
        <v>343</v>
      </c>
      <c r="C96" s="1" t="s">
        <v>339</v>
      </c>
      <c r="D96" s="33">
        <v>5932</v>
      </c>
      <c r="E96" s="19">
        <v>5364</v>
      </c>
      <c r="F96" s="19">
        <v>4897.9589999999998</v>
      </c>
      <c r="G96" s="19">
        <v>6036.4809999999998</v>
      </c>
      <c r="H96" s="19">
        <v>5363.607</v>
      </c>
      <c r="I96" s="19">
        <v>5352</v>
      </c>
    </row>
    <row r="97" spans="2:9" x14ac:dyDescent="0.2">
      <c r="B97" s="1" t="s">
        <v>377</v>
      </c>
      <c r="C97" s="1" t="s">
        <v>331</v>
      </c>
      <c r="D97" s="18">
        <f>D92-D95</f>
        <v>763</v>
      </c>
      <c r="E97" s="20">
        <f>E92-E95</f>
        <v>400</v>
      </c>
      <c r="F97" s="20">
        <f>F92-F95</f>
        <v>353</v>
      </c>
      <c r="G97" s="20">
        <f>G92-G95</f>
        <v>284</v>
      </c>
      <c r="H97" s="20">
        <v>289</v>
      </c>
      <c r="I97" s="19">
        <v>261</v>
      </c>
    </row>
    <row r="98" spans="2:9" x14ac:dyDescent="0.2">
      <c r="B98" s="1" t="s">
        <v>343</v>
      </c>
      <c r="C98" s="1" t="s">
        <v>339</v>
      </c>
      <c r="D98" s="18">
        <f>D93-D96</f>
        <v>65.5</v>
      </c>
      <c r="E98" s="20">
        <f>E93-E96</f>
        <v>64</v>
      </c>
      <c r="F98" s="20">
        <f>F93-F96</f>
        <v>24.78899999999976</v>
      </c>
      <c r="G98" s="20">
        <f>G93-G96+1</f>
        <v>24.426000000000386</v>
      </c>
      <c r="H98" s="20">
        <v>24.753999999999905</v>
      </c>
      <c r="I98" s="19">
        <v>25</v>
      </c>
    </row>
    <row r="99" spans="2:9" x14ac:dyDescent="0.2">
      <c r="D99" s="6"/>
    </row>
    <row r="100" spans="2:9" x14ac:dyDescent="0.2">
      <c r="B100" s="1" t="s">
        <v>378</v>
      </c>
      <c r="C100" s="1" t="s">
        <v>331</v>
      </c>
      <c r="D100" s="33">
        <v>20052.5</v>
      </c>
      <c r="E100" s="19">
        <v>15961</v>
      </c>
      <c r="F100" s="19">
        <v>11560</v>
      </c>
      <c r="G100" s="19">
        <v>9947</v>
      </c>
      <c r="H100" s="19">
        <v>8506</v>
      </c>
      <c r="I100" s="19">
        <v>8351</v>
      </c>
    </row>
    <row r="101" spans="2:9" x14ac:dyDescent="0.2">
      <c r="D101" s="6"/>
    </row>
    <row r="102" spans="2:9" x14ac:dyDescent="0.2">
      <c r="B102" s="1" t="s">
        <v>379</v>
      </c>
      <c r="C102" s="1" t="s">
        <v>331</v>
      </c>
      <c r="D102" s="33">
        <v>12603</v>
      </c>
      <c r="E102" s="19">
        <v>8202</v>
      </c>
      <c r="F102" s="19">
        <v>5511</v>
      </c>
      <c r="G102" s="19">
        <v>4354</v>
      </c>
      <c r="H102" s="19">
        <v>4146</v>
      </c>
      <c r="I102" s="19">
        <v>3327</v>
      </c>
    </row>
    <row r="103" spans="2:9" x14ac:dyDescent="0.2">
      <c r="B103" s="1" t="s">
        <v>380</v>
      </c>
      <c r="C103" s="1" t="s">
        <v>331</v>
      </c>
      <c r="D103" s="33">
        <v>12034</v>
      </c>
      <c r="E103" s="19">
        <v>7800</v>
      </c>
      <c r="F103" s="19">
        <v>5178</v>
      </c>
      <c r="G103" s="19">
        <v>3962</v>
      </c>
      <c r="H103" s="19">
        <v>3746</v>
      </c>
      <c r="I103" s="19">
        <v>2911</v>
      </c>
    </row>
    <row r="104" spans="2:9" x14ac:dyDescent="0.2">
      <c r="B104" s="1" t="s">
        <v>381</v>
      </c>
      <c r="C104" s="1" t="s">
        <v>331</v>
      </c>
      <c r="D104" s="18">
        <f>D102-D103</f>
        <v>569</v>
      </c>
      <c r="E104" s="20">
        <f>E102-E103</f>
        <v>402</v>
      </c>
      <c r="F104" s="20">
        <f>F102-F103</f>
        <v>333</v>
      </c>
      <c r="G104" s="20">
        <f>G102-G103</f>
        <v>392</v>
      </c>
      <c r="H104" s="20">
        <v>400</v>
      </c>
      <c r="I104" s="20">
        <v>416</v>
      </c>
    </row>
    <row r="105" spans="2:9" x14ac:dyDescent="0.2">
      <c r="D105" s="6"/>
    </row>
    <row r="106" spans="2:9" x14ac:dyDescent="0.2">
      <c r="B106" s="1" t="s">
        <v>377</v>
      </c>
      <c r="C106" s="1" t="s">
        <v>331</v>
      </c>
      <c r="D106" s="18">
        <f>D100-D102</f>
        <v>7449.5</v>
      </c>
      <c r="E106" s="20">
        <f>E100-E102</f>
        <v>7759</v>
      </c>
      <c r="F106" s="20">
        <f>F100-F102</f>
        <v>6049</v>
      </c>
      <c r="G106" s="20">
        <f>G100-G102</f>
        <v>5593</v>
      </c>
      <c r="H106" s="20">
        <v>4360</v>
      </c>
      <c r="I106" s="20">
        <v>5024</v>
      </c>
    </row>
    <row r="107" spans="2:9" x14ac:dyDescent="0.2">
      <c r="D107" s="6"/>
    </row>
    <row r="108" spans="2:9" x14ac:dyDescent="0.2">
      <c r="B108" s="1" t="s">
        <v>302</v>
      </c>
      <c r="C108" s="1" t="s">
        <v>331</v>
      </c>
      <c r="D108" s="33">
        <v>215988</v>
      </c>
      <c r="E108" s="19">
        <v>163071</v>
      </c>
      <c r="F108" s="19">
        <v>151432</v>
      </c>
      <c r="G108" s="19">
        <v>234844</v>
      </c>
      <c r="H108" s="19">
        <v>233819</v>
      </c>
      <c r="I108" s="19">
        <v>199208</v>
      </c>
    </row>
    <row r="109" spans="2:9" x14ac:dyDescent="0.2">
      <c r="D109" s="6"/>
    </row>
    <row r="110" spans="2:9" x14ac:dyDescent="0.2">
      <c r="B110" s="1" t="s">
        <v>382</v>
      </c>
      <c r="C110" s="1" t="s">
        <v>331</v>
      </c>
      <c r="D110" s="33">
        <v>20471</v>
      </c>
      <c r="E110" s="19">
        <v>19989</v>
      </c>
      <c r="F110" s="19">
        <v>14086</v>
      </c>
      <c r="G110" s="19">
        <v>13278</v>
      </c>
      <c r="H110" s="19">
        <v>15704</v>
      </c>
      <c r="I110" s="19">
        <v>15132</v>
      </c>
    </row>
    <row r="111" spans="2:9" x14ac:dyDescent="0.2">
      <c r="B111" s="1" t="s">
        <v>338</v>
      </c>
      <c r="C111" s="1" t="s">
        <v>339</v>
      </c>
      <c r="D111" s="33">
        <v>3041</v>
      </c>
      <c r="E111" s="19">
        <v>2914</v>
      </c>
      <c r="F111" s="19">
        <v>2821.94</v>
      </c>
      <c r="G111" s="19">
        <v>3125.194</v>
      </c>
      <c r="H111" s="19">
        <v>3117.8090000000002</v>
      </c>
      <c r="I111" s="19">
        <v>2804</v>
      </c>
    </row>
    <row r="112" spans="2:9" x14ac:dyDescent="0.2">
      <c r="B112" s="1" t="s">
        <v>383</v>
      </c>
      <c r="C112" s="1" t="s">
        <v>331</v>
      </c>
      <c r="D112" s="33">
        <v>177806</v>
      </c>
      <c r="E112" s="19">
        <v>129186</v>
      </c>
      <c r="F112" s="19">
        <v>124867</v>
      </c>
      <c r="G112" s="19">
        <v>197937</v>
      </c>
      <c r="H112" s="19">
        <v>195031</v>
      </c>
      <c r="I112" s="19">
        <v>163835</v>
      </c>
    </row>
    <row r="113" spans="2:9" x14ac:dyDescent="0.2">
      <c r="B113" s="1" t="s">
        <v>338</v>
      </c>
      <c r="C113" s="1" t="s">
        <v>384</v>
      </c>
      <c r="D113" s="33">
        <v>10909</v>
      </c>
      <c r="E113" s="19">
        <v>10481</v>
      </c>
      <c r="F113" s="19">
        <v>10351.044</v>
      </c>
      <c r="G113" s="19">
        <v>10341.865</v>
      </c>
      <c r="H113" s="19">
        <v>9400.1010000000006</v>
      </c>
      <c r="I113" s="19">
        <v>8510</v>
      </c>
    </row>
    <row r="114" spans="2:9" x14ac:dyDescent="0.2">
      <c r="D114" s="6"/>
    </row>
    <row r="115" spans="2:9" x14ac:dyDescent="0.2">
      <c r="B115" s="1" t="s">
        <v>385</v>
      </c>
      <c r="C115" s="1" t="s">
        <v>331</v>
      </c>
      <c r="D115" s="33">
        <v>16206</v>
      </c>
      <c r="E115" s="19">
        <v>13025</v>
      </c>
      <c r="F115" s="19">
        <v>11827</v>
      </c>
      <c r="G115" s="19">
        <v>22511</v>
      </c>
      <c r="H115" s="19">
        <v>23081</v>
      </c>
      <c r="I115" s="19">
        <v>20230</v>
      </c>
    </row>
    <row r="116" spans="2:9" x14ac:dyDescent="0.2">
      <c r="B116" s="1" t="s">
        <v>386</v>
      </c>
      <c r="C116" s="1" t="s">
        <v>331</v>
      </c>
      <c r="D116" s="33">
        <v>1505</v>
      </c>
      <c r="E116" s="19">
        <v>871</v>
      </c>
      <c r="F116" s="19">
        <v>651</v>
      </c>
      <c r="G116" s="19">
        <v>1118</v>
      </c>
      <c r="H116" s="23" t="s">
        <v>373</v>
      </c>
      <c r="I116" s="23" t="s">
        <v>373</v>
      </c>
    </row>
    <row r="117" spans="2:9" x14ac:dyDescent="0.2">
      <c r="B117" s="1" t="s">
        <v>387</v>
      </c>
      <c r="C117" s="1" t="s">
        <v>388</v>
      </c>
      <c r="D117" s="33">
        <v>56</v>
      </c>
      <c r="E117" s="19">
        <v>37</v>
      </c>
      <c r="F117" s="19">
        <v>20.673999999999999</v>
      </c>
      <c r="G117" s="19">
        <v>33.200000000000003</v>
      </c>
      <c r="H117" s="23" t="s">
        <v>373</v>
      </c>
      <c r="I117" s="23" t="s">
        <v>373</v>
      </c>
    </row>
    <row r="118" spans="2:9" x14ac:dyDescent="0.2">
      <c r="D118" s="33"/>
      <c r="E118" s="19"/>
      <c r="F118" s="19"/>
      <c r="G118" s="19"/>
      <c r="H118" s="19"/>
      <c r="I118" s="19"/>
    </row>
    <row r="119" spans="2:9" x14ac:dyDescent="0.2">
      <c r="B119" s="1" t="s">
        <v>307</v>
      </c>
      <c r="C119" s="1" t="s">
        <v>331</v>
      </c>
      <c r="D119" s="33">
        <v>35795</v>
      </c>
      <c r="E119" s="19">
        <v>27657</v>
      </c>
      <c r="F119" s="19">
        <v>20299</v>
      </c>
      <c r="G119" s="19">
        <v>23509</v>
      </c>
      <c r="H119" s="19">
        <v>19852</v>
      </c>
      <c r="I119" s="19">
        <v>23225</v>
      </c>
    </row>
    <row r="120" spans="2:9" x14ac:dyDescent="0.2">
      <c r="D120" s="6"/>
    </row>
    <row r="121" spans="2:9" x14ac:dyDescent="0.2">
      <c r="B121" s="1" t="s">
        <v>389</v>
      </c>
      <c r="C121" s="1" t="s">
        <v>331</v>
      </c>
      <c r="D121" s="33">
        <v>19944</v>
      </c>
      <c r="E121" s="19">
        <v>12504</v>
      </c>
      <c r="F121" s="19">
        <v>10964</v>
      </c>
      <c r="G121" s="19">
        <v>12865</v>
      </c>
      <c r="H121" s="19">
        <v>11624</v>
      </c>
      <c r="I121" s="19">
        <v>15682</v>
      </c>
    </row>
    <row r="122" spans="2:9" x14ac:dyDescent="0.2">
      <c r="D122" s="6"/>
    </row>
    <row r="123" spans="2:9" x14ac:dyDescent="0.2">
      <c r="B123" s="1" t="s">
        <v>390</v>
      </c>
      <c r="C123" s="1" t="s">
        <v>331</v>
      </c>
      <c r="D123" s="33">
        <v>9144</v>
      </c>
      <c r="E123" s="19">
        <v>8137</v>
      </c>
      <c r="F123" s="19">
        <v>6765</v>
      </c>
      <c r="G123" s="19">
        <v>7344</v>
      </c>
      <c r="H123" s="19">
        <v>7396</v>
      </c>
      <c r="I123" s="19">
        <v>7498</v>
      </c>
    </row>
    <row r="124" spans="2:9" x14ac:dyDescent="0.2">
      <c r="B124" s="1" t="s">
        <v>391</v>
      </c>
      <c r="C124" s="1" t="s">
        <v>331</v>
      </c>
      <c r="D124" s="18">
        <f>D121-D123</f>
        <v>10800</v>
      </c>
      <c r="E124" s="20">
        <f>E121-E123</f>
        <v>4367</v>
      </c>
      <c r="F124" s="20">
        <f>F121-F123</f>
        <v>4199</v>
      </c>
      <c r="G124" s="20">
        <f>G121-G123</f>
        <v>5521</v>
      </c>
      <c r="H124" s="20">
        <v>4228</v>
      </c>
      <c r="I124" s="19">
        <v>8184</v>
      </c>
    </row>
    <row r="125" spans="2:9" x14ac:dyDescent="0.2">
      <c r="D125" s="6"/>
    </row>
    <row r="126" spans="2:9" x14ac:dyDescent="0.2">
      <c r="B126" s="1" t="s">
        <v>392</v>
      </c>
      <c r="C126" s="1" t="s">
        <v>331</v>
      </c>
      <c r="D126" s="33">
        <v>760</v>
      </c>
      <c r="E126" s="19">
        <v>3463</v>
      </c>
      <c r="F126" s="19">
        <v>453</v>
      </c>
      <c r="G126" s="19">
        <v>311</v>
      </c>
      <c r="H126" s="19">
        <v>600</v>
      </c>
      <c r="I126" s="19">
        <v>214</v>
      </c>
    </row>
    <row r="127" spans="2:9" x14ac:dyDescent="0.2">
      <c r="B127" s="1" t="s">
        <v>335</v>
      </c>
      <c r="C127" s="1" t="s">
        <v>331</v>
      </c>
      <c r="D127" s="33">
        <v>15091</v>
      </c>
      <c r="E127" s="19">
        <v>11690</v>
      </c>
      <c r="F127" s="19">
        <v>8882</v>
      </c>
      <c r="G127" s="19">
        <v>10333</v>
      </c>
      <c r="H127" s="19">
        <v>7628</v>
      </c>
      <c r="I127" s="19">
        <v>7329</v>
      </c>
    </row>
    <row r="128" spans="2:9" x14ac:dyDescent="0.2">
      <c r="D128" s="6"/>
    </row>
    <row r="129" spans="1:9" x14ac:dyDescent="0.2">
      <c r="B129" s="1" t="s">
        <v>393</v>
      </c>
      <c r="C129" s="1" t="s">
        <v>331</v>
      </c>
      <c r="D129" s="33">
        <v>4263</v>
      </c>
      <c r="E129" s="19">
        <v>2397</v>
      </c>
      <c r="F129" s="19">
        <v>1656</v>
      </c>
      <c r="G129" s="19">
        <v>1638</v>
      </c>
      <c r="H129" s="19">
        <v>1481</v>
      </c>
      <c r="I129" s="19">
        <v>1589</v>
      </c>
    </row>
    <row r="130" spans="1:9" x14ac:dyDescent="0.2">
      <c r="B130" s="1" t="s">
        <v>394</v>
      </c>
      <c r="C130" s="1" t="s">
        <v>331</v>
      </c>
      <c r="D130" s="33">
        <v>6798</v>
      </c>
      <c r="E130" s="19">
        <v>4755</v>
      </c>
      <c r="F130" s="19">
        <v>4376</v>
      </c>
      <c r="G130" s="19">
        <v>6162</v>
      </c>
      <c r="H130" s="19">
        <v>2856</v>
      </c>
      <c r="I130" s="19">
        <v>1966</v>
      </c>
    </row>
    <row r="131" spans="1:9" x14ac:dyDescent="0.2">
      <c r="B131" s="1" t="s">
        <v>395</v>
      </c>
      <c r="C131" s="1" t="s">
        <v>339</v>
      </c>
      <c r="D131" s="33">
        <v>140</v>
      </c>
      <c r="E131" s="19">
        <v>71</v>
      </c>
      <c r="F131" s="19">
        <v>92.290999999999997</v>
      </c>
      <c r="G131" s="19">
        <v>123.90900000000001</v>
      </c>
      <c r="H131" s="19">
        <v>52.85</v>
      </c>
      <c r="I131" s="19">
        <v>38</v>
      </c>
    </row>
    <row r="132" spans="1:9" x14ac:dyDescent="0.2">
      <c r="D132" s="6"/>
    </row>
    <row r="133" spans="1:9" x14ac:dyDescent="0.2">
      <c r="B133" s="1" t="s">
        <v>396</v>
      </c>
      <c r="C133" s="1" t="s">
        <v>331</v>
      </c>
      <c r="D133" s="33">
        <v>739</v>
      </c>
      <c r="E133" s="19">
        <v>897</v>
      </c>
      <c r="F133" s="19">
        <v>861</v>
      </c>
      <c r="G133" s="19">
        <v>497</v>
      </c>
      <c r="H133" s="19">
        <v>435</v>
      </c>
      <c r="I133" s="19">
        <v>288</v>
      </c>
    </row>
    <row r="134" spans="1:9" x14ac:dyDescent="0.2">
      <c r="B134" s="1" t="s">
        <v>364</v>
      </c>
      <c r="C134" s="1" t="s">
        <v>331</v>
      </c>
      <c r="D134" s="18">
        <f>D127-D129-D130-D133</f>
        <v>3291</v>
      </c>
      <c r="E134" s="20">
        <f>E127-E129-E130-E133</f>
        <v>3641</v>
      </c>
      <c r="F134" s="20">
        <f>F127-F129-F130-F133</f>
        <v>1989</v>
      </c>
      <c r="G134" s="20">
        <f>G127-G129-G130-G133</f>
        <v>2036</v>
      </c>
      <c r="H134" s="20">
        <v>2856</v>
      </c>
      <c r="I134" s="20">
        <v>3486</v>
      </c>
    </row>
    <row r="135" spans="1:9" ht="18" thickBot="1" x14ac:dyDescent="0.25">
      <c r="B135" s="25"/>
      <c r="C135" s="25"/>
      <c r="D135" s="26"/>
      <c r="E135" s="25"/>
      <c r="F135" s="25"/>
      <c r="G135" s="25"/>
      <c r="H135" s="25"/>
      <c r="I135" s="25"/>
    </row>
    <row r="136" spans="1:9" x14ac:dyDescent="0.2">
      <c r="A136" s="1"/>
      <c r="B136" s="5"/>
      <c r="C136" s="5"/>
      <c r="D136" s="68" t="s">
        <v>316</v>
      </c>
      <c r="E136" s="5"/>
      <c r="F136" s="5"/>
      <c r="G136" s="5"/>
      <c r="H136" s="5"/>
      <c r="I136" s="5"/>
    </row>
  </sheetData>
  <phoneticPr fontId="2"/>
  <pageMargins left="0.75" right="0.75" top="0.56999999999999995" bottom="0.56000000000000005" header="0.51200000000000001" footer="0.51200000000000001"/>
  <pageSetup paperSize="12" scale="74" orientation="portrait" verticalDpi="0" r:id="rId1"/>
  <headerFooter alignWithMargins="0"/>
  <rowBreaks count="1" manualBreakCount="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127"/>
  <sheetViews>
    <sheetView showGridLines="0" zoomScale="75" zoomScaleNormal="100" workbookViewId="0">
      <selection activeCell="A121" sqref="A121"/>
    </sheetView>
  </sheetViews>
  <sheetFormatPr defaultColWidth="14.625" defaultRowHeight="17.25" x14ac:dyDescent="0.2"/>
  <cols>
    <col min="1" max="1" width="13.375" style="2" customWidth="1"/>
    <col min="2" max="2" width="5.875" style="2" customWidth="1"/>
    <col min="3" max="3" width="29.625" style="2" customWidth="1"/>
    <col min="4" max="9" width="15.875" style="2" customWidth="1"/>
    <col min="10" max="256" width="14.625" style="2"/>
    <col min="257" max="257" width="13.375" style="2" customWidth="1"/>
    <col min="258" max="258" width="5.875" style="2" customWidth="1"/>
    <col min="259" max="259" width="29.625" style="2" customWidth="1"/>
    <col min="260" max="265" width="15.875" style="2" customWidth="1"/>
    <col min="266" max="512" width="14.625" style="2"/>
    <col min="513" max="513" width="13.375" style="2" customWidth="1"/>
    <col min="514" max="514" width="5.875" style="2" customWidth="1"/>
    <col min="515" max="515" width="29.625" style="2" customWidth="1"/>
    <col min="516" max="521" width="15.875" style="2" customWidth="1"/>
    <col min="522" max="768" width="14.625" style="2"/>
    <col min="769" max="769" width="13.375" style="2" customWidth="1"/>
    <col min="770" max="770" width="5.875" style="2" customWidth="1"/>
    <col min="771" max="771" width="29.625" style="2" customWidth="1"/>
    <col min="772" max="777" width="15.875" style="2" customWidth="1"/>
    <col min="778" max="1024" width="14.625" style="2"/>
    <col min="1025" max="1025" width="13.375" style="2" customWidth="1"/>
    <col min="1026" max="1026" width="5.875" style="2" customWidth="1"/>
    <col min="1027" max="1027" width="29.625" style="2" customWidth="1"/>
    <col min="1028" max="1033" width="15.875" style="2" customWidth="1"/>
    <col min="1034" max="1280" width="14.625" style="2"/>
    <col min="1281" max="1281" width="13.375" style="2" customWidth="1"/>
    <col min="1282" max="1282" width="5.875" style="2" customWidth="1"/>
    <col min="1283" max="1283" width="29.625" style="2" customWidth="1"/>
    <col min="1284" max="1289" width="15.875" style="2" customWidth="1"/>
    <col min="1290" max="1536" width="14.625" style="2"/>
    <col min="1537" max="1537" width="13.375" style="2" customWidth="1"/>
    <col min="1538" max="1538" width="5.875" style="2" customWidth="1"/>
    <col min="1539" max="1539" width="29.625" style="2" customWidth="1"/>
    <col min="1540" max="1545" width="15.875" style="2" customWidth="1"/>
    <col min="1546" max="1792" width="14.625" style="2"/>
    <col min="1793" max="1793" width="13.375" style="2" customWidth="1"/>
    <col min="1794" max="1794" width="5.875" style="2" customWidth="1"/>
    <col min="1795" max="1795" width="29.625" style="2" customWidth="1"/>
    <col min="1796" max="1801" width="15.875" style="2" customWidth="1"/>
    <col min="1802" max="2048" width="14.625" style="2"/>
    <col min="2049" max="2049" width="13.375" style="2" customWidth="1"/>
    <col min="2050" max="2050" width="5.875" style="2" customWidth="1"/>
    <col min="2051" max="2051" width="29.625" style="2" customWidth="1"/>
    <col min="2052" max="2057" width="15.875" style="2" customWidth="1"/>
    <col min="2058" max="2304" width="14.625" style="2"/>
    <col min="2305" max="2305" width="13.375" style="2" customWidth="1"/>
    <col min="2306" max="2306" width="5.875" style="2" customWidth="1"/>
    <col min="2307" max="2307" width="29.625" style="2" customWidth="1"/>
    <col min="2308" max="2313" width="15.875" style="2" customWidth="1"/>
    <col min="2314" max="2560" width="14.625" style="2"/>
    <col min="2561" max="2561" width="13.375" style="2" customWidth="1"/>
    <col min="2562" max="2562" width="5.875" style="2" customWidth="1"/>
    <col min="2563" max="2563" width="29.625" style="2" customWidth="1"/>
    <col min="2564" max="2569" width="15.875" style="2" customWidth="1"/>
    <col min="2570" max="2816" width="14.625" style="2"/>
    <col min="2817" max="2817" width="13.375" style="2" customWidth="1"/>
    <col min="2818" max="2818" width="5.875" style="2" customWidth="1"/>
    <col min="2819" max="2819" width="29.625" style="2" customWidth="1"/>
    <col min="2820" max="2825" width="15.875" style="2" customWidth="1"/>
    <col min="2826" max="3072" width="14.625" style="2"/>
    <col min="3073" max="3073" width="13.375" style="2" customWidth="1"/>
    <col min="3074" max="3074" width="5.875" style="2" customWidth="1"/>
    <col min="3075" max="3075" width="29.625" style="2" customWidth="1"/>
    <col min="3076" max="3081" width="15.875" style="2" customWidth="1"/>
    <col min="3082" max="3328" width="14.625" style="2"/>
    <col min="3329" max="3329" width="13.375" style="2" customWidth="1"/>
    <col min="3330" max="3330" width="5.875" style="2" customWidth="1"/>
    <col min="3331" max="3331" width="29.625" style="2" customWidth="1"/>
    <col min="3332" max="3337" width="15.875" style="2" customWidth="1"/>
    <col min="3338" max="3584" width="14.625" style="2"/>
    <col min="3585" max="3585" width="13.375" style="2" customWidth="1"/>
    <col min="3586" max="3586" width="5.875" style="2" customWidth="1"/>
    <col min="3587" max="3587" width="29.625" style="2" customWidth="1"/>
    <col min="3588" max="3593" width="15.875" style="2" customWidth="1"/>
    <col min="3594" max="3840" width="14.625" style="2"/>
    <col min="3841" max="3841" width="13.375" style="2" customWidth="1"/>
    <col min="3842" max="3842" width="5.875" style="2" customWidth="1"/>
    <col min="3843" max="3843" width="29.625" style="2" customWidth="1"/>
    <col min="3844" max="3849" width="15.875" style="2" customWidth="1"/>
    <col min="3850" max="4096" width="14.625" style="2"/>
    <col min="4097" max="4097" width="13.375" style="2" customWidth="1"/>
    <col min="4098" max="4098" width="5.875" style="2" customWidth="1"/>
    <col min="4099" max="4099" width="29.625" style="2" customWidth="1"/>
    <col min="4100" max="4105" width="15.875" style="2" customWidth="1"/>
    <col min="4106" max="4352" width="14.625" style="2"/>
    <col min="4353" max="4353" width="13.375" style="2" customWidth="1"/>
    <col min="4354" max="4354" width="5.875" style="2" customWidth="1"/>
    <col min="4355" max="4355" width="29.625" style="2" customWidth="1"/>
    <col min="4356" max="4361" width="15.875" style="2" customWidth="1"/>
    <col min="4362" max="4608" width="14.625" style="2"/>
    <col min="4609" max="4609" width="13.375" style="2" customWidth="1"/>
    <col min="4610" max="4610" width="5.875" style="2" customWidth="1"/>
    <col min="4611" max="4611" width="29.625" style="2" customWidth="1"/>
    <col min="4612" max="4617" width="15.875" style="2" customWidth="1"/>
    <col min="4618" max="4864" width="14.625" style="2"/>
    <col min="4865" max="4865" width="13.375" style="2" customWidth="1"/>
    <col min="4866" max="4866" width="5.875" style="2" customWidth="1"/>
    <col min="4867" max="4867" width="29.625" style="2" customWidth="1"/>
    <col min="4868" max="4873" width="15.875" style="2" customWidth="1"/>
    <col min="4874" max="5120" width="14.625" style="2"/>
    <col min="5121" max="5121" width="13.375" style="2" customWidth="1"/>
    <col min="5122" max="5122" width="5.875" style="2" customWidth="1"/>
    <col min="5123" max="5123" width="29.625" style="2" customWidth="1"/>
    <col min="5124" max="5129" width="15.875" style="2" customWidth="1"/>
    <col min="5130" max="5376" width="14.625" style="2"/>
    <col min="5377" max="5377" width="13.375" style="2" customWidth="1"/>
    <col min="5378" max="5378" width="5.875" style="2" customWidth="1"/>
    <col min="5379" max="5379" width="29.625" style="2" customWidth="1"/>
    <col min="5380" max="5385" width="15.875" style="2" customWidth="1"/>
    <col min="5386" max="5632" width="14.625" style="2"/>
    <col min="5633" max="5633" width="13.375" style="2" customWidth="1"/>
    <col min="5634" max="5634" width="5.875" style="2" customWidth="1"/>
    <col min="5635" max="5635" width="29.625" style="2" customWidth="1"/>
    <col min="5636" max="5641" width="15.875" style="2" customWidth="1"/>
    <col min="5642" max="5888" width="14.625" style="2"/>
    <col min="5889" max="5889" width="13.375" style="2" customWidth="1"/>
    <col min="5890" max="5890" width="5.875" style="2" customWidth="1"/>
    <col min="5891" max="5891" width="29.625" style="2" customWidth="1"/>
    <col min="5892" max="5897" width="15.875" style="2" customWidth="1"/>
    <col min="5898" max="6144" width="14.625" style="2"/>
    <col min="6145" max="6145" width="13.375" style="2" customWidth="1"/>
    <col min="6146" max="6146" width="5.875" style="2" customWidth="1"/>
    <col min="6147" max="6147" width="29.625" style="2" customWidth="1"/>
    <col min="6148" max="6153" width="15.875" style="2" customWidth="1"/>
    <col min="6154" max="6400" width="14.625" style="2"/>
    <col min="6401" max="6401" width="13.375" style="2" customWidth="1"/>
    <col min="6402" max="6402" width="5.875" style="2" customWidth="1"/>
    <col min="6403" max="6403" width="29.625" style="2" customWidth="1"/>
    <col min="6404" max="6409" width="15.875" style="2" customWidth="1"/>
    <col min="6410" max="6656" width="14.625" style="2"/>
    <col min="6657" max="6657" width="13.375" style="2" customWidth="1"/>
    <col min="6658" max="6658" width="5.875" style="2" customWidth="1"/>
    <col min="6659" max="6659" width="29.625" style="2" customWidth="1"/>
    <col min="6660" max="6665" width="15.875" style="2" customWidth="1"/>
    <col min="6666" max="6912" width="14.625" style="2"/>
    <col min="6913" max="6913" width="13.375" style="2" customWidth="1"/>
    <col min="6914" max="6914" width="5.875" style="2" customWidth="1"/>
    <col min="6915" max="6915" width="29.625" style="2" customWidth="1"/>
    <col min="6916" max="6921" width="15.875" style="2" customWidth="1"/>
    <col min="6922" max="7168" width="14.625" style="2"/>
    <col min="7169" max="7169" width="13.375" style="2" customWidth="1"/>
    <col min="7170" max="7170" width="5.875" style="2" customWidth="1"/>
    <col min="7171" max="7171" width="29.625" style="2" customWidth="1"/>
    <col min="7172" max="7177" width="15.875" style="2" customWidth="1"/>
    <col min="7178" max="7424" width="14.625" style="2"/>
    <col min="7425" max="7425" width="13.375" style="2" customWidth="1"/>
    <col min="7426" max="7426" width="5.875" style="2" customWidth="1"/>
    <col min="7427" max="7427" width="29.625" style="2" customWidth="1"/>
    <col min="7428" max="7433" width="15.875" style="2" customWidth="1"/>
    <col min="7434" max="7680" width="14.625" style="2"/>
    <col min="7681" max="7681" width="13.375" style="2" customWidth="1"/>
    <col min="7682" max="7682" width="5.875" style="2" customWidth="1"/>
    <col min="7683" max="7683" width="29.625" style="2" customWidth="1"/>
    <col min="7684" max="7689" width="15.875" style="2" customWidth="1"/>
    <col min="7690" max="7936" width="14.625" style="2"/>
    <col min="7937" max="7937" width="13.375" style="2" customWidth="1"/>
    <col min="7938" max="7938" width="5.875" style="2" customWidth="1"/>
    <col min="7939" max="7939" width="29.625" style="2" customWidth="1"/>
    <col min="7940" max="7945" width="15.875" style="2" customWidth="1"/>
    <col min="7946" max="8192" width="14.625" style="2"/>
    <col min="8193" max="8193" width="13.375" style="2" customWidth="1"/>
    <col min="8194" max="8194" width="5.875" style="2" customWidth="1"/>
    <col min="8195" max="8195" width="29.625" style="2" customWidth="1"/>
    <col min="8196" max="8201" width="15.875" style="2" customWidth="1"/>
    <col min="8202" max="8448" width="14.625" style="2"/>
    <col min="8449" max="8449" width="13.375" style="2" customWidth="1"/>
    <col min="8450" max="8450" width="5.875" style="2" customWidth="1"/>
    <col min="8451" max="8451" width="29.625" style="2" customWidth="1"/>
    <col min="8452" max="8457" width="15.875" style="2" customWidth="1"/>
    <col min="8458" max="8704" width="14.625" style="2"/>
    <col min="8705" max="8705" width="13.375" style="2" customWidth="1"/>
    <col min="8706" max="8706" width="5.875" style="2" customWidth="1"/>
    <col min="8707" max="8707" width="29.625" style="2" customWidth="1"/>
    <col min="8708" max="8713" width="15.875" style="2" customWidth="1"/>
    <col min="8714" max="8960" width="14.625" style="2"/>
    <col min="8961" max="8961" width="13.375" style="2" customWidth="1"/>
    <col min="8962" max="8962" width="5.875" style="2" customWidth="1"/>
    <col min="8963" max="8963" width="29.625" style="2" customWidth="1"/>
    <col min="8964" max="8969" width="15.875" style="2" customWidth="1"/>
    <col min="8970" max="9216" width="14.625" style="2"/>
    <col min="9217" max="9217" width="13.375" style="2" customWidth="1"/>
    <col min="9218" max="9218" width="5.875" style="2" customWidth="1"/>
    <col min="9219" max="9219" width="29.625" style="2" customWidth="1"/>
    <col min="9220" max="9225" width="15.875" style="2" customWidth="1"/>
    <col min="9226" max="9472" width="14.625" style="2"/>
    <col min="9473" max="9473" width="13.375" style="2" customWidth="1"/>
    <col min="9474" max="9474" width="5.875" style="2" customWidth="1"/>
    <col min="9475" max="9475" width="29.625" style="2" customWidth="1"/>
    <col min="9476" max="9481" width="15.875" style="2" customWidth="1"/>
    <col min="9482" max="9728" width="14.625" style="2"/>
    <col min="9729" max="9729" width="13.375" style="2" customWidth="1"/>
    <col min="9730" max="9730" width="5.875" style="2" customWidth="1"/>
    <col min="9731" max="9731" width="29.625" style="2" customWidth="1"/>
    <col min="9732" max="9737" width="15.875" style="2" customWidth="1"/>
    <col min="9738" max="9984" width="14.625" style="2"/>
    <col min="9985" max="9985" width="13.375" style="2" customWidth="1"/>
    <col min="9986" max="9986" width="5.875" style="2" customWidth="1"/>
    <col min="9987" max="9987" width="29.625" style="2" customWidth="1"/>
    <col min="9988" max="9993" width="15.875" style="2" customWidth="1"/>
    <col min="9994" max="10240" width="14.625" style="2"/>
    <col min="10241" max="10241" width="13.375" style="2" customWidth="1"/>
    <col min="10242" max="10242" width="5.875" style="2" customWidth="1"/>
    <col min="10243" max="10243" width="29.625" style="2" customWidth="1"/>
    <col min="10244" max="10249" width="15.875" style="2" customWidth="1"/>
    <col min="10250" max="10496" width="14.625" style="2"/>
    <col min="10497" max="10497" width="13.375" style="2" customWidth="1"/>
    <col min="10498" max="10498" width="5.875" style="2" customWidth="1"/>
    <col min="10499" max="10499" width="29.625" style="2" customWidth="1"/>
    <col min="10500" max="10505" width="15.875" style="2" customWidth="1"/>
    <col min="10506" max="10752" width="14.625" style="2"/>
    <col min="10753" max="10753" width="13.375" style="2" customWidth="1"/>
    <col min="10754" max="10754" width="5.875" style="2" customWidth="1"/>
    <col min="10755" max="10755" width="29.625" style="2" customWidth="1"/>
    <col min="10756" max="10761" width="15.875" style="2" customWidth="1"/>
    <col min="10762" max="11008" width="14.625" style="2"/>
    <col min="11009" max="11009" width="13.375" style="2" customWidth="1"/>
    <col min="11010" max="11010" width="5.875" style="2" customWidth="1"/>
    <col min="11011" max="11011" width="29.625" style="2" customWidth="1"/>
    <col min="11012" max="11017" width="15.875" style="2" customWidth="1"/>
    <col min="11018" max="11264" width="14.625" style="2"/>
    <col min="11265" max="11265" width="13.375" style="2" customWidth="1"/>
    <col min="11266" max="11266" width="5.875" style="2" customWidth="1"/>
    <col min="11267" max="11267" width="29.625" style="2" customWidth="1"/>
    <col min="11268" max="11273" width="15.875" style="2" customWidth="1"/>
    <col min="11274" max="11520" width="14.625" style="2"/>
    <col min="11521" max="11521" width="13.375" style="2" customWidth="1"/>
    <col min="11522" max="11522" width="5.875" style="2" customWidth="1"/>
    <col min="11523" max="11523" width="29.625" style="2" customWidth="1"/>
    <col min="11524" max="11529" width="15.875" style="2" customWidth="1"/>
    <col min="11530" max="11776" width="14.625" style="2"/>
    <col min="11777" max="11777" width="13.375" style="2" customWidth="1"/>
    <col min="11778" max="11778" width="5.875" style="2" customWidth="1"/>
    <col min="11779" max="11779" width="29.625" style="2" customWidth="1"/>
    <col min="11780" max="11785" width="15.875" style="2" customWidth="1"/>
    <col min="11786" max="12032" width="14.625" style="2"/>
    <col min="12033" max="12033" width="13.375" style="2" customWidth="1"/>
    <col min="12034" max="12034" width="5.875" style="2" customWidth="1"/>
    <col min="12035" max="12035" width="29.625" style="2" customWidth="1"/>
    <col min="12036" max="12041" width="15.875" style="2" customWidth="1"/>
    <col min="12042" max="12288" width="14.625" style="2"/>
    <col min="12289" max="12289" width="13.375" style="2" customWidth="1"/>
    <col min="12290" max="12290" width="5.875" style="2" customWidth="1"/>
    <col min="12291" max="12291" width="29.625" style="2" customWidth="1"/>
    <col min="12292" max="12297" width="15.875" style="2" customWidth="1"/>
    <col min="12298" max="12544" width="14.625" style="2"/>
    <col min="12545" max="12545" width="13.375" style="2" customWidth="1"/>
    <col min="12546" max="12546" width="5.875" style="2" customWidth="1"/>
    <col min="12547" max="12547" width="29.625" style="2" customWidth="1"/>
    <col min="12548" max="12553" width="15.875" style="2" customWidth="1"/>
    <col min="12554" max="12800" width="14.625" style="2"/>
    <col min="12801" max="12801" width="13.375" style="2" customWidth="1"/>
    <col min="12802" max="12802" width="5.875" style="2" customWidth="1"/>
    <col min="12803" max="12803" width="29.625" style="2" customWidth="1"/>
    <col min="12804" max="12809" width="15.875" style="2" customWidth="1"/>
    <col min="12810" max="13056" width="14.625" style="2"/>
    <col min="13057" max="13057" width="13.375" style="2" customWidth="1"/>
    <col min="13058" max="13058" width="5.875" style="2" customWidth="1"/>
    <col min="13059" max="13059" width="29.625" style="2" customWidth="1"/>
    <col min="13060" max="13065" width="15.875" style="2" customWidth="1"/>
    <col min="13066" max="13312" width="14.625" style="2"/>
    <col min="13313" max="13313" width="13.375" style="2" customWidth="1"/>
    <col min="13314" max="13314" width="5.875" style="2" customWidth="1"/>
    <col min="13315" max="13315" width="29.625" style="2" customWidth="1"/>
    <col min="13316" max="13321" width="15.875" style="2" customWidth="1"/>
    <col min="13322" max="13568" width="14.625" style="2"/>
    <col min="13569" max="13569" width="13.375" style="2" customWidth="1"/>
    <col min="13570" max="13570" width="5.875" style="2" customWidth="1"/>
    <col min="13571" max="13571" width="29.625" style="2" customWidth="1"/>
    <col min="13572" max="13577" width="15.875" style="2" customWidth="1"/>
    <col min="13578" max="13824" width="14.625" style="2"/>
    <col min="13825" max="13825" width="13.375" style="2" customWidth="1"/>
    <col min="13826" max="13826" width="5.875" style="2" customWidth="1"/>
    <col min="13827" max="13827" width="29.625" style="2" customWidth="1"/>
    <col min="13828" max="13833" width="15.875" style="2" customWidth="1"/>
    <col min="13834" max="14080" width="14.625" style="2"/>
    <col min="14081" max="14081" width="13.375" style="2" customWidth="1"/>
    <col min="14082" max="14082" width="5.875" style="2" customWidth="1"/>
    <col min="14083" max="14083" width="29.625" style="2" customWidth="1"/>
    <col min="14084" max="14089" width="15.875" style="2" customWidth="1"/>
    <col min="14090" max="14336" width="14.625" style="2"/>
    <col min="14337" max="14337" width="13.375" style="2" customWidth="1"/>
    <col min="14338" max="14338" width="5.875" style="2" customWidth="1"/>
    <col min="14339" max="14339" width="29.625" style="2" customWidth="1"/>
    <col min="14340" max="14345" width="15.875" style="2" customWidth="1"/>
    <col min="14346" max="14592" width="14.625" style="2"/>
    <col min="14593" max="14593" width="13.375" style="2" customWidth="1"/>
    <col min="14594" max="14594" width="5.875" style="2" customWidth="1"/>
    <col min="14595" max="14595" width="29.625" style="2" customWidth="1"/>
    <col min="14596" max="14601" width="15.875" style="2" customWidth="1"/>
    <col min="14602" max="14848" width="14.625" style="2"/>
    <col min="14849" max="14849" width="13.375" style="2" customWidth="1"/>
    <col min="14850" max="14850" width="5.875" style="2" customWidth="1"/>
    <col min="14851" max="14851" width="29.625" style="2" customWidth="1"/>
    <col min="14852" max="14857" width="15.875" style="2" customWidth="1"/>
    <col min="14858" max="15104" width="14.625" style="2"/>
    <col min="15105" max="15105" width="13.375" style="2" customWidth="1"/>
    <col min="15106" max="15106" width="5.875" style="2" customWidth="1"/>
    <col min="15107" max="15107" width="29.625" style="2" customWidth="1"/>
    <col min="15108" max="15113" width="15.875" style="2" customWidth="1"/>
    <col min="15114" max="15360" width="14.625" style="2"/>
    <col min="15361" max="15361" width="13.375" style="2" customWidth="1"/>
    <col min="15362" max="15362" width="5.875" style="2" customWidth="1"/>
    <col min="15363" max="15363" width="29.625" style="2" customWidth="1"/>
    <col min="15364" max="15369" width="15.875" style="2" customWidth="1"/>
    <col min="15370" max="15616" width="14.625" style="2"/>
    <col min="15617" max="15617" width="13.375" style="2" customWidth="1"/>
    <col min="15618" max="15618" width="5.875" style="2" customWidth="1"/>
    <col min="15619" max="15619" width="29.625" style="2" customWidth="1"/>
    <col min="15620" max="15625" width="15.875" style="2" customWidth="1"/>
    <col min="15626" max="15872" width="14.625" style="2"/>
    <col min="15873" max="15873" width="13.375" style="2" customWidth="1"/>
    <col min="15874" max="15874" width="5.875" style="2" customWidth="1"/>
    <col min="15875" max="15875" width="29.625" style="2" customWidth="1"/>
    <col min="15876" max="15881" width="15.875" style="2" customWidth="1"/>
    <col min="15882" max="16128" width="14.625" style="2"/>
    <col min="16129" max="16129" width="13.375" style="2" customWidth="1"/>
    <col min="16130" max="16130" width="5.875" style="2" customWidth="1"/>
    <col min="16131" max="16131" width="29.625" style="2" customWidth="1"/>
    <col min="16132" max="16137" width="15.875" style="2" customWidth="1"/>
    <col min="16138" max="16384" width="14.625" style="2"/>
  </cols>
  <sheetData>
    <row r="1" spans="1:10" x14ac:dyDescent="0.2">
      <c r="A1" s="1"/>
    </row>
    <row r="4" spans="1:10" x14ac:dyDescent="0.2">
      <c r="E4" s="54"/>
    </row>
    <row r="6" spans="1:10" x14ac:dyDescent="0.2">
      <c r="E6" s="3" t="s">
        <v>397</v>
      </c>
    </row>
    <row r="8" spans="1:10" x14ac:dyDescent="0.2">
      <c r="D8" s="3" t="s">
        <v>318</v>
      </c>
    </row>
    <row r="9" spans="1:10" ht="18" thickBot="1" x14ac:dyDescent="0.25">
      <c r="B9" s="4"/>
      <c r="C9" s="4"/>
      <c r="D9" s="4"/>
      <c r="E9" s="4"/>
      <c r="F9" s="4"/>
      <c r="G9" s="4"/>
      <c r="H9" s="28" t="s">
        <v>398</v>
      </c>
      <c r="I9" s="4"/>
    </row>
    <row r="10" spans="1:10" x14ac:dyDescent="0.2">
      <c r="D10" s="11" t="s">
        <v>319</v>
      </c>
      <c r="E10" s="11" t="s">
        <v>320</v>
      </c>
      <c r="F10" s="11" t="s">
        <v>321</v>
      </c>
      <c r="G10" s="11" t="s">
        <v>399</v>
      </c>
      <c r="H10" s="11" t="s">
        <v>400</v>
      </c>
      <c r="I10" s="11" t="s">
        <v>401</v>
      </c>
    </row>
    <row r="11" spans="1:10" x14ac:dyDescent="0.2">
      <c r="B11" s="13"/>
      <c r="C11" s="13"/>
      <c r="D11" s="14" t="s">
        <v>325</v>
      </c>
      <c r="E11" s="14" t="s">
        <v>326</v>
      </c>
      <c r="F11" s="14" t="s">
        <v>327</v>
      </c>
      <c r="G11" s="74">
        <v>2000</v>
      </c>
      <c r="H11" s="74" t="s">
        <v>402</v>
      </c>
      <c r="I11" s="74" t="s">
        <v>403</v>
      </c>
    </row>
    <row r="12" spans="1:10" x14ac:dyDescent="0.2">
      <c r="D12" s="66"/>
    </row>
    <row r="13" spans="1:10" x14ac:dyDescent="0.2">
      <c r="B13" s="3" t="s">
        <v>404</v>
      </c>
      <c r="C13" s="5"/>
      <c r="D13" s="8">
        <f>D15+D34+D37+D41+D44+D49+D52+D60+1</f>
        <v>203287.19999999998</v>
      </c>
      <c r="E13" s="5">
        <f>E15+E34+E37+E41+E44+E49+E52+E60-1</f>
        <v>192264.7</v>
      </c>
      <c r="F13" s="5">
        <f>F15+F34+F37+F41+F44+F49+F52+F60</f>
        <v>154561</v>
      </c>
      <c r="G13" s="5">
        <f>G15+G34+G37+G41+G44+G49+G52+G60</f>
        <v>172716</v>
      </c>
      <c r="H13" s="5">
        <f>H15+H34+H37+H41+H44+H49+H52+H60</f>
        <v>200134</v>
      </c>
      <c r="I13" s="5">
        <f>I15+I34+I37+I41+I44+I49+I52+I60-2</f>
        <v>218798</v>
      </c>
    </row>
    <row r="14" spans="1:10" x14ac:dyDescent="0.2">
      <c r="D14" s="6"/>
      <c r="F14" s="54"/>
      <c r="G14" s="54"/>
      <c r="H14" s="54"/>
      <c r="I14" s="54"/>
    </row>
    <row r="15" spans="1:10" x14ac:dyDescent="0.2">
      <c r="C15" s="1" t="s">
        <v>405</v>
      </c>
      <c r="D15" s="33">
        <v>97985</v>
      </c>
      <c r="E15" s="19">
        <v>77031</v>
      </c>
      <c r="F15" s="35">
        <v>64360</v>
      </c>
      <c r="G15" s="35">
        <v>76182</v>
      </c>
      <c r="H15" s="35">
        <v>90432</v>
      </c>
      <c r="I15" s="35">
        <v>118569</v>
      </c>
      <c r="J15" s="54"/>
    </row>
    <row r="16" spans="1:10" x14ac:dyDescent="0.2">
      <c r="C16" s="1" t="s">
        <v>406</v>
      </c>
      <c r="D16" s="33">
        <v>17827</v>
      </c>
      <c r="E16" s="19">
        <v>10403</v>
      </c>
      <c r="F16" s="19">
        <v>14987</v>
      </c>
      <c r="G16" s="19">
        <v>21334</v>
      </c>
      <c r="H16" s="19">
        <v>27689</v>
      </c>
      <c r="I16" s="19">
        <v>31756</v>
      </c>
    </row>
    <row r="17" spans="3:10" x14ac:dyDescent="0.2">
      <c r="C17" s="1" t="s">
        <v>407</v>
      </c>
      <c r="D17" s="33">
        <v>16671</v>
      </c>
      <c r="E17" s="19">
        <v>20010</v>
      </c>
      <c r="F17" s="19">
        <v>10211</v>
      </c>
      <c r="G17" s="19">
        <v>15833</v>
      </c>
      <c r="H17" s="19">
        <v>23279</v>
      </c>
      <c r="I17" s="19">
        <v>27194</v>
      </c>
    </row>
    <row r="18" spans="3:10" x14ac:dyDescent="0.2">
      <c r="C18" s="1" t="s">
        <v>408</v>
      </c>
      <c r="D18" s="33">
        <v>12943</v>
      </c>
      <c r="E18" s="19">
        <v>11575</v>
      </c>
      <c r="F18" s="19">
        <v>10018</v>
      </c>
      <c r="G18" s="19">
        <v>9347</v>
      </c>
      <c r="H18" s="19">
        <v>6439</v>
      </c>
      <c r="I18" s="19">
        <v>18963</v>
      </c>
    </row>
    <row r="19" spans="3:10" x14ac:dyDescent="0.2">
      <c r="C19" s="1" t="s">
        <v>409</v>
      </c>
      <c r="D19" s="33">
        <v>11036</v>
      </c>
      <c r="E19" s="19">
        <v>9522</v>
      </c>
      <c r="F19" s="19">
        <v>10371</v>
      </c>
      <c r="G19" s="19">
        <v>8455</v>
      </c>
      <c r="H19" s="19">
        <v>8774</v>
      </c>
      <c r="I19" s="19">
        <v>9452</v>
      </c>
    </row>
    <row r="20" spans="3:10" x14ac:dyDescent="0.2">
      <c r="C20" s="1"/>
      <c r="D20" s="33"/>
      <c r="E20" s="19"/>
      <c r="F20" s="19"/>
      <c r="G20" s="19"/>
      <c r="H20" s="19"/>
      <c r="I20" s="19"/>
    </row>
    <row r="21" spans="3:10" x14ac:dyDescent="0.2">
      <c r="C21" s="2" t="s">
        <v>410</v>
      </c>
      <c r="D21" s="36" t="s">
        <v>411</v>
      </c>
      <c r="E21" s="37" t="s">
        <v>411</v>
      </c>
      <c r="F21" s="19">
        <v>1128</v>
      </c>
      <c r="G21" s="19">
        <v>952</v>
      </c>
      <c r="H21" s="19">
        <v>1871</v>
      </c>
      <c r="I21" s="19">
        <v>2857</v>
      </c>
    </row>
    <row r="22" spans="3:10" x14ac:dyDescent="0.2">
      <c r="C22" s="1" t="s">
        <v>412</v>
      </c>
      <c r="D22" s="33">
        <v>9515</v>
      </c>
      <c r="E22" s="19">
        <v>5649</v>
      </c>
      <c r="F22" s="19">
        <v>4494</v>
      </c>
      <c r="G22" s="19">
        <v>5660</v>
      </c>
      <c r="H22" s="19">
        <v>5673</v>
      </c>
      <c r="I22" s="19">
        <v>6693</v>
      </c>
    </row>
    <row r="23" spans="3:10" x14ac:dyDescent="0.2">
      <c r="C23" s="1" t="s">
        <v>413</v>
      </c>
      <c r="D23" s="33">
        <v>4709</v>
      </c>
      <c r="E23" s="19">
        <v>3312</v>
      </c>
      <c r="F23" s="19">
        <v>1807</v>
      </c>
      <c r="G23" s="19">
        <v>2531</v>
      </c>
      <c r="H23" s="19">
        <v>3650</v>
      </c>
      <c r="I23" s="19">
        <v>3387</v>
      </c>
    </row>
    <row r="24" spans="3:10" x14ac:dyDescent="0.2">
      <c r="C24" s="1" t="s">
        <v>414</v>
      </c>
      <c r="D24" s="33">
        <v>10259</v>
      </c>
      <c r="E24" s="19">
        <v>5919</v>
      </c>
      <c r="F24" s="19">
        <v>4231</v>
      </c>
      <c r="G24" s="19">
        <v>5304</v>
      </c>
      <c r="H24" s="19">
        <v>5701</v>
      </c>
      <c r="I24" s="19">
        <v>7084</v>
      </c>
    </row>
    <row r="25" spans="3:10" x14ac:dyDescent="0.2">
      <c r="C25" s="1" t="s">
        <v>415</v>
      </c>
      <c r="D25" s="33">
        <v>1298</v>
      </c>
      <c r="E25" s="19">
        <v>1070</v>
      </c>
      <c r="F25" s="23" t="s">
        <v>411</v>
      </c>
      <c r="G25" s="23" t="s">
        <v>411</v>
      </c>
      <c r="H25" s="23" t="s">
        <v>411</v>
      </c>
      <c r="I25" s="23" t="s">
        <v>411</v>
      </c>
    </row>
    <row r="26" spans="3:10" x14ac:dyDescent="0.2">
      <c r="D26" s="36"/>
      <c r="E26" s="37"/>
      <c r="F26" s="37"/>
      <c r="G26" s="37"/>
      <c r="H26" s="37"/>
      <c r="I26" s="37"/>
      <c r="J26" s="54"/>
    </row>
    <row r="27" spans="3:10" x14ac:dyDescent="0.2">
      <c r="C27" s="1" t="s">
        <v>416</v>
      </c>
      <c r="D27" s="33">
        <v>7940</v>
      </c>
      <c r="E27" s="19">
        <v>3447</v>
      </c>
      <c r="F27" s="19">
        <v>2276</v>
      </c>
      <c r="G27" s="19">
        <v>2409</v>
      </c>
      <c r="H27" s="19">
        <v>3739</v>
      </c>
      <c r="I27" s="19">
        <v>4630</v>
      </c>
    </row>
    <row r="28" spans="3:10" x14ac:dyDescent="0.2">
      <c r="C28" s="1" t="s">
        <v>417</v>
      </c>
      <c r="D28" s="33">
        <v>3377</v>
      </c>
      <c r="E28" s="19">
        <v>3091</v>
      </c>
      <c r="F28" s="19">
        <v>2445</v>
      </c>
      <c r="G28" s="19">
        <v>1444</v>
      </c>
      <c r="H28" s="19">
        <v>1109</v>
      </c>
      <c r="I28" s="19">
        <v>2358</v>
      </c>
    </row>
    <row r="29" spans="3:10" x14ac:dyDescent="0.2">
      <c r="D29" s="6"/>
    </row>
    <row r="30" spans="3:10" x14ac:dyDescent="0.2">
      <c r="C30" s="1" t="s">
        <v>418</v>
      </c>
      <c r="D30" s="33">
        <v>46516</v>
      </c>
      <c r="E30" s="19">
        <v>34812</v>
      </c>
      <c r="F30" s="19">
        <v>37183</v>
      </c>
      <c r="G30" s="19">
        <v>41667</v>
      </c>
      <c r="H30" s="19">
        <v>46551</v>
      </c>
      <c r="I30" s="19">
        <v>63557</v>
      </c>
    </row>
    <row r="31" spans="3:10" x14ac:dyDescent="0.2">
      <c r="D31" s="6"/>
    </row>
    <row r="32" spans="3:10" x14ac:dyDescent="0.2">
      <c r="C32" s="1" t="s">
        <v>419</v>
      </c>
      <c r="D32" s="33">
        <v>34999</v>
      </c>
      <c r="E32" s="19">
        <v>20993</v>
      </c>
      <c r="F32" s="35">
        <v>15692</v>
      </c>
      <c r="G32" s="35">
        <v>19028</v>
      </c>
      <c r="H32" s="35">
        <v>22123</v>
      </c>
      <c r="I32" s="35">
        <v>26924</v>
      </c>
    </row>
    <row r="33" spans="3:10" x14ac:dyDescent="0.2">
      <c r="D33" s="33"/>
      <c r="E33" s="19"/>
      <c r="F33" s="35"/>
      <c r="G33" s="35"/>
      <c r="H33" s="35"/>
      <c r="I33" s="35"/>
      <c r="J33" s="54"/>
    </row>
    <row r="34" spans="3:10" x14ac:dyDescent="0.2">
      <c r="C34" s="1" t="s">
        <v>420</v>
      </c>
      <c r="D34" s="33">
        <v>6469.4</v>
      </c>
      <c r="E34" s="19">
        <v>5750</v>
      </c>
      <c r="F34" s="19">
        <v>4597</v>
      </c>
      <c r="G34" s="19">
        <v>3158</v>
      </c>
      <c r="H34" s="19">
        <v>4623</v>
      </c>
      <c r="I34" s="19">
        <v>3886</v>
      </c>
    </row>
    <row r="35" spans="3:10" x14ac:dyDescent="0.2">
      <c r="C35" s="1" t="s">
        <v>421</v>
      </c>
      <c r="D35" s="33">
        <v>5778</v>
      </c>
      <c r="E35" s="19">
        <v>5238</v>
      </c>
      <c r="F35" s="19">
        <v>4223</v>
      </c>
      <c r="G35" s="19">
        <v>2874</v>
      </c>
      <c r="H35" s="19">
        <v>3947</v>
      </c>
      <c r="I35" s="19">
        <v>3426</v>
      </c>
    </row>
    <row r="36" spans="3:10" x14ac:dyDescent="0.2">
      <c r="D36" s="33"/>
      <c r="E36" s="19"/>
      <c r="F36" s="19"/>
      <c r="G36" s="19"/>
      <c r="H36" s="19"/>
      <c r="I36" s="19"/>
    </row>
    <row r="37" spans="3:10" x14ac:dyDescent="0.2">
      <c r="C37" s="1" t="s">
        <v>422</v>
      </c>
      <c r="D37" s="18">
        <f>D38+D39</f>
        <v>24741.4</v>
      </c>
      <c r="E37" s="20">
        <f>E38+E39</f>
        <v>35142.699999999997</v>
      </c>
      <c r="F37" s="20">
        <f>F38+F39</f>
        <v>25195</v>
      </c>
      <c r="G37" s="20">
        <f>G38+G39</f>
        <v>33339</v>
      </c>
      <c r="H37" s="20">
        <f>H38+H39</f>
        <v>27409</v>
      </c>
      <c r="I37" s="20">
        <v>29118</v>
      </c>
    </row>
    <row r="38" spans="3:10" x14ac:dyDescent="0.2">
      <c r="C38" s="1" t="s">
        <v>423</v>
      </c>
      <c r="D38" s="33">
        <v>2499.4</v>
      </c>
      <c r="E38" s="19">
        <v>3147.4</v>
      </c>
      <c r="F38" s="19">
        <v>1981</v>
      </c>
      <c r="G38" s="19">
        <v>3492</v>
      </c>
      <c r="H38" s="19">
        <v>2462</v>
      </c>
      <c r="I38" s="19">
        <v>1758</v>
      </c>
    </row>
    <row r="39" spans="3:10" x14ac:dyDescent="0.2">
      <c r="C39" s="1" t="s">
        <v>424</v>
      </c>
      <c r="D39" s="33">
        <v>22242</v>
      </c>
      <c r="E39" s="19">
        <v>31995.3</v>
      </c>
      <c r="F39" s="19">
        <v>23214</v>
      </c>
      <c r="G39" s="19">
        <v>29847</v>
      </c>
      <c r="H39" s="19">
        <v>24947</v>
      </c>
      <c r="I39" s="19">
        <v>27360</v>
      </c>
    </row>
    <row r="40" spans="3:10" x14ac:dyDescent="0.2">
      <c r="D40" s="33"/>
      <c r="E40" s="19"/>
      <c r="F40" s="19"/>
      <c r="G40" s="19"/>
      <c r="H40" s="19"/>
      <c r="I40" s="19"/>
    </row>
    <row r="41" spans="3:10" x14ac:dyDescent="0.2">
      <c r="C41" s="1" t="s">
        <v>425</v>
      </c>
      <c r="D41" s="33">
        <v>10335.4</v>
      </c>
      <c r="E41" s="19">
        <v>7504</v>
      </c>
      <c r="F41" s="19">
        <v>6264</v>
      </c>
      <c r="G41" s="19">
        <v>7580</v>
      </c>
      <c r="H41" s="19">
        <v>8172</v>
      </c>
      <c r="I41" s="19">
        <v>2751</v>
      </c>
    </row>
    <row r="42" spans="3:10" x14ac:dyDescent="0.2">
      <c r="C42" s="1" t="s">
        <v>426</v>
      </c>
      <c r="D42" s="33">
        <v>2205</v>
      </c>
      <c r="E42" s="19">
        <v>2667</v>
      </c>
      <c r="F42" s="19">
        <v>1011</v>
      </c>
      <c r="G42" s="19">
        <v>1684</v>
      </c>
      <c r="H42" s="19">
        <v>1532</v>
      </c>
      <c r="I42" s="19">
        <v>1135</v>
      </c>
    </row>
    <row r="43" spans="3:10" x14ac:dyDescent="0.2">
      <c r="D43" s="33"/>
      <c r="E43" s="19"/>
      <c r="F43" s="19"/>
      <c r="G43" s="19"/>
      <c r="H43" s="19"/>
      <c r="I43" s="19"/>
    </row>
    <row r="44" spans="3:10" x14ac:dyDescent="0.2">
      <c r="C44" s="1" t="s">
        <v>427</v>
      </c>
      <c r="D44" s="33">
        <v>38040</v>
      </c>
      <c r="E44" s="19">
        <v>36070</v>
      </c>
      <c r="F44" s="35">
        <v>35799</v>
      </c>
      <c r="G44" s="35">
        <v>31484</v>
      </c>
      <c r="H44" s="35">
        <v>34172</v>
      </c>
      <c r="I44" s="35">
        <v>33396</v>
      </c>
    </row>
    <row r="45" spans="3:10" x14ac:dyDescent="0.2">
      <c r="C45" s="1" t="s">
        <v>428</v>
      </c>
      <c r="D45" s="33">
        <v>24585</v>
      </c>
      <c r="E45" s="19">
        <v>23154</v>
      </c>
      <c r="F45" s="35">
        <v>30706</v>
      </c>
      <c r="G45" s="35">
        <v>22667</v>
      </c>
      <c r="H45" s="35">
        <v>20772</v>
      </c>
      <c r="I45" s="35">
        <v>16988</v>
      </c>
      <c r="J45" s="54"/>
    </row>
    <row r="46" spans="3:10" x14ac:dyDescent="0.2">
      <c r="C46" s="1" t="s">
        <v>429</v>
      </c>
      <c r="D46" s="36" t="s">
        <v>411</v>
      </c>
      <c r="E46" s="37" t="s">
        <v>411</v>
      </c>
      <c r="F46" s="37">
        <v>14370</v>
      </c>
      <c r="G46" s="37">
        <v>4312</v>
      </c>
      <c r="H46" s="37">
        <v>6804</v>
      </c>
      <c r="I46" s="37">
        <v>5377</v>
      </c>
      <c r="J46" s="54"/>
    </row>
    <row r="47" spans="3:10" x14ac:dyDescent="0.2">
      <c r="C47" s="1" t="s">
        <v>430</v>
      </c>
      <c r="D47" s="36" t="s">
        <v>411</v>
      </c>
      <c r="E47" s="37" t="s">
        <v>411</v>
      </c>
      <c r="F47" s="37">
        <v>7424</v>
      </c>
      <c r="G47" s="37">
        <v>8402</v>
      </c>
      <c r="H47" s="37">
        <v>7724</v>
      </c>
      <c r="I47" s="37">
        <v>6560</v>
      </c>
      <c r="J47" s="54"/>
    </row>
    <row r="48" spans="3:10" x14ac:dyDescent="0.2">
      <c r="D48" s="33"/>
      <c r="E48" s="19"/>
      <c r="F48" s="19"/>
      <c r="G48" s="19"/>
      <c r="H48" s="19"/>
      <c r="I48" s="19"/>
    </row>
    <row r="49" spans="2:9" x14ac:dyDescent="0.2">
      <c r="C49" s="1" t="s">
        <v>431</v>
      </c>
      <c r="D49" s="33">
        <v>2233</v>
      </c>
      <c r="E49" s="19">
        <v>2940</v>
      </c>
      <c r="F49" s="19">
        <v>2042</v>
      </c>
      <c r="G49" s="19">
        <v>3946</v>
      </c>
      <c r="H49" s="19">
        <v>5491</v>
      </c>
      <c r="I49" s="19">
        <v>6074</v>
      </c>
    </row>
    <row r="50" spans="2:9" x14ac:dyDescent="0.2">
      <c r="C50" s="1" t="s">
        <v>432</v>
      </c>
      <c r="D50" s="33">
        <v>653</v>
      </c>
      <c r="E50" s="19">
        <v>1109</v>
      </c>
      <c r="F50" s="19">
        <v>506</v>
      </c>
      <c r="G50" s="19">
        <v>567</v>
      </c>
      <c r="H50" s="19">
        <v>858</v>
      </c>
      <c r="I50" s="19">
        <v>1478</v>
      </c>
    </row>
    <row r="51" spans="2:9" x14ac:dyDescent="0.2">
      <c r="D51" s="33"/>
      <c r="E51" s="19"/>
      <c r="F51" s="19"/>
      <c r="G51" s="19"/>
      <c r="H51" s="19"/>
      <c r="I51" s="19"/>
    </row>
    <row r="52" spans="2:9" x14ac:dyDescent="0.2">
      <c r="C52" s="1" t="s">
        <v>433</v>
      </c>
      <c r="D52" s="33">
        <v>16984</v>
      </c>
      <c r="E52" s="19">
        <v>20131</v>
      </c>
      <c r="F52" s="19">
        <v>10140</v>
      </c>
      <c r="G52" s="19">
        <v>13062</v>
      </c>
      <c r="H52" s="19">
        <v>22758</v>
      </c>
      <c r="I52" s="19">
        <v>18019</v>
      </c>
    </row>
    <row r="53" spans="2:9" x14ac:dyDescent="0.2">
      <c r="C53" s="1" t="s">
        <v>434</v>
      </c>
      <c r="D53" s="33">
        <v>846</v>
      </c>
      <c r="E53" s="19">
        <v>3175</v>
      </c>
      <c r="F53" s="37" t="s">
        <v>411</v>
      </c>
      <c r="G53" s="37" t="s">
        <v>411</v>
      </c>
      <c r="H53" s="37" t="s">
        <v>411</v>
      </c>
      <c r="I53" s="37" t="s">
        <v>411</v>
      </c>
    </row>
    <row r="54" spans="2:9" x14ac:dyDescent="0.2">
      <c r="C54" s="1" t="s">
        <v>435</v>
      </c>
      <c r="D54" s="33">
        <v>4918</v>
      </c>
      <c r="E54" s="19">
        <v>7154</v>
      </c>
      <c r="F54" s="19">
        <v>3043</v>
      </c>
      <c r="G54" s="19">
        <v>4100</v>
      </c>
      <c r="H54" s="19">
        <v>13658</v>
      </c>
      <c r="I54" s="19">
        <v>4582</v>
      </c>
    </row>
    <row r="55" spans="2:9" x14ac:dyDescent="0.2">
      <c r="D55" s="33"/>
      <c r="E55" s="35"/>
      <c r="F55" s="35"/>
      <c r="G55" s="35"/>
      <c r="H55" s="35"/>
      <c r="I55" s="35"/>
    </row>
    <row r="56" spans="2:9" x14ac:dyDescent="0.2">
      <c r="C56" s="2" t="s">
        <v>436</v>
      </c>
      <c r="D56" s="36" t="s">
        <v>411</v>
      </c>
      <c r="E56" s="37" t="s">
        <v>411</v>
      </c>
      <c r="F56" s="37">
        <v>429</v>
      </c>
      <c r="G56" s="37">
        <v>465</v>
      </c>
      <c r="H56" s="37">
        <v>4</v>
      </c>
      <c r="I56" s="37">
        <v>595</v>
      </c>
    </row>
    <row r="57" spans="2:9" x14ac:dyDescent="0.2">
      <c r="C57" s="2" t="s">
        <v>437</v>
      </c>
      <c r="D57" s="36">
        <v>710</v>
      </c>
      <c r="E57" s="37">
        <v>800</v>
      </c>
      <c r="F57" s="37" t="s">
        <v>411</v>
      </c>
      <c r="G57" s="37" t="s">
        <v>411</v>
      </c>
      <c r="H57" s="37" t="s">
        <v>411</v>
      </c>
      <c r="I57" s="37" t="s">
        <v>411</v>
      </c>
    </row>
    <row r="58" spans="2:9" x14ac:dyDescent="0.2">
      <c r="C58" s="1" t="s">
        <v>438</v>
      </c>
      <c r="D58" s="33">
        <v>7081</v>
      </c>
      <c r="E58" s="19">
        <v>5134</v>
      </c>
      <c r="F58" s="19">
        <v>4525</v>
      </c>
      <c r="G58" s="19">
        <v>2182</v>
      </c>
      <c r="H58" s="19">
        <v>3857</v>
      </c>
      <c r="I58" s="19">
        <v>3292</v>
      </c>
    </row>
    <row r="59" spans="2:9" x14ac:dyDescent="0.2">
      <c r="D59" s="6"/>
    </row>
    <row r="60" spans="2:9" x14ac:dyDescent="0.2">
      <c r="C60" s="1" t="s">
        <v>439</v>
      </c>
      <c r="D60" s="33">
        <v>6498</v>
      </c>
      <c r="E60" s="19">
        <v>7697</v>
      </c>
      <c r="F60" s="19">
        <v>6164</v>
      </c>
      <c r="G60" s="19">
        <v>3965</v>
      </c>
      <c r="H60" s="19">
        <v>7077</v>
      </c>
      <c r="I60" s="19">
        <v>6987</v>
      </c>
    </row>
    <row r="61" spans="2:9" x14ac:dyDescent="0.2">
      <c r="C61" s="1" t="s">
        <v>440</v>
      </c>
      <c r="D61" s="36" t="s">
        <v>411</v>
      </c>
      <c r="E61" s="23" t="s">
        <v>411</v>
      </c>
      <c r="F61" s="19">
        <v>1385</v>
      </c>
      <c r="G61" s="19">
        <v>780</v>
      </c>
      <c r="H61" s="19">
        <v>1105</v>
      </c>
      <c r="I61" s="19">
        <v>1161</v>
      </c>
    </row>
    <row r="62" spans="2:9" x14ac:dyDescent="0.2">
      <c r="C62" s="1" t="s">
        <v>441</v>
      </c>
      <c r="D62" s="33">
        <v>619</v>
      </c>
      <c r="E62" s="19">
        <v>532</v>
      </c>
      <c r="F62" s="19">
        <v>579</v>
      </c>
      <c r="G62" s="19">
        <v>521</v>
      </c>
      <c r="H62" s="19">
        <v>185</v>
      </c>
      <c r="I62" s="19">
        <v>149</v>
      </c>
    </row>
    <row r="63" spans="2:9" ht="18" thickBot="1" x14ac:dyDescent="0.25">
      <c r="B63" s="4"/>
      <c r="C63" s="4"/>
      <c r="D63" s="34"/>
      <c r="E63" s="4"/>
      <c r="F63" s="4"/>
      <c r="G63" s="4"/>
      <c r="H63" s="4"/>
      <c r="I63" s="4"/>
    </row>
    <row r="64" spans="2:9" x14ac:dyDescent="0.2">
      <c r="D64" s="68" t="s">
        <v>316</v>
      </c>
    </row>
    <row r="65" spans="1:10" x14ac:dyDescent="0.2">
      <c r="A65" s="1"/>
      <c r="D65" s="54"/>
    </row>
    <row r="66" spans="1:10" x14ac:dyDescent="0.2">
      <c r="A66" s="1"/>
      <c r="D66" s="54"/>
    </row>
    <row r="67" spans="1:10" x14ac:dyDescent="0.2">
      <c r="D67" s="54"/>
    </row>
    <row r="68" spans="1:10" x14ac:dyDescent="0.2">
      <c r="D68" s="54"/>
    </row>
    <row r="69" spans="1:10" x14ac:dyDescent="0.2">
      <c r="D69" s="54"/>
    </row>
    <row r="70" spans="1:10" x14ac:dyDescent="0.2">
      <c r="D70" s="54"/>
    </row>
    <row r="71" spans="1:10" x14ac:dyDescent="0.2">
      <c r="D71" s="54"/>
      <c r="E71" s="3" t="s">
        <v>442</v>
      </c>
    </row>
    <row r="72" spans="1:10" x14ac:dyDescent="0.2">
      <c r="D72" s="76" t="s">
        <v>368</v>
      </c>
    </row>
    <row r="73" spans="1:10" ht="18" thickBot="1" x14ac:dyDescent="0.25">
      <c r="B73" s="4"/>
      <c r="C73" s="4"/>
      <c r="D73" s="4"/>
      <c r="E73" s="4"/>
      <c r="F73" s="4"/>
      <c r="G73" s="4"/>
      <c r="H73" s="28" t="s">
        <v>398</v>
      </c>
      <c r="I73" s="4"/>
    </row>
    <row r="74" spans="1:10" x14ac:dyDescent="0.2">
      <c r="D74" s="11" t="s">
        <v>319</v>
      </c>
      <c r="E74" s="11" t="s">
        <v>320</v>
      </c>
      <c r="F74" s="11" t="s">
        <v>321</v>
      </c>
      <c r="G74" s="11" t="s">
        <v>399</v>
      </c>
      <c r="H74" s="11" t="s">
        <v>400</v>
      </c>
      <c r="I74" s="11" t="s">
        <v>401</v>
      </c>
    </row>
    <row r="75" spans="1:10" x14ac:dyDescent="0.2">
      <c r="B75" s="13"/>
      <c r="C75" s="13"/>
      <c r="D75" s="14" t="s">
        <v>325</v>
      </c>
      <c r="E75" s="14" t="s">
        <v>326</v>
      </c>
      <c r="F75" s="14" t="s">
        <v>327</v>
      </c>
      <c r="G75" s="74">
        <v>2000</v>
      </c>
      <c r="H75" s="74" t="s">
        <v>402</v>
      </c>
      <c r="I75" s="74" t="s">
        <v>403</v>
      </c>
    </row>
    <row r="76" spans="1:10" x14ac:dyDescent="0.2">
      <c r="D76" s="66"/>
    </row>
    <row r="77" spans="1:10" x14ac:dyDescent="0.2">
      <c r="B77" s="3" t="s">
        <v>443</v>
      </c>
      <c r="C77" s="5"/>
      <c r="D77" s="8">
        <f>D79+D98+D101+D105+D108+D113+D116+D122</f>
        <v>295076</v>
      </c>
      <c r="E77" s="5">
        <f>E79+E98+E101+E105+E108+E113+E116+E122-1</f>
        <v>229840.6</v>
      </c>
      <c r="F77" s="5">
        <f>F79+F98+F101+F105+F108+F113+F116+F122+1</f>
        <v>202711</v>
      </c>
      <c r="G77" s="5">
        <f>G79+G98+G101+G105+G108+G113+G116+G122</f>
        <v>289451</v>
      </c>
      <c r="H77" s="5">
        <f>H79+H98+H101+H105+H108+H113+H116+H122-1</f>
        <v>281478</v>
      </c>
      <c r="I77" s="5">
        <f>I79+I98+I101+I105+I108+I113+I116+I122-1</f>
        <v>248342</v>
      </c>
    </row>
    <row r="78" spans="1:10" x14ac:dyDescent="0.2">
      <c r="D78" s="6"/>
      <c r="F78" s="54"/>
      <c r="G78" s="54"/>
      <c r="H78" s="54"/>
      <c r="I78" s="54"/>
    </row>
    <row r="79" spans="1:10" x14ac:dyDescent="0.2">
      <c r="C79" s="1" t="s">
        <v>405</v>
      </c>
      <c r="D79" s="33">
        <v>64425</v>
      </c>
      <c r="E79" s="19">
        <v>53945</v>
      </c>
      <c r="F79" s="35">
        <v>50589</v>
      </c>
      <c r="G79" s="35">
        <v>63975</v>
      </c>
      <c r="H79" s="35">
        <v>65502</v>
      </c>
      <c r="I79" s="35">
        <v>67099</v>
      </c>
      <c r="J79" s="54"/>
    </row>
    <row r="80" spans="1:10" x14ac:dyDescent="0.2">
      <c r="C80" s="1" t="s">
        <v>406</v>
      </c>
      <c r="D80" s="33">
        <v>12865</v>
      </c>
      <c r="E80" s="19">
        <v>11433</v>
      </c>
      <c r="F80" s="19">
        <v>12718</v>
      </c>
      <c r="G80" s="19">
        <v>15933</v>
      </c>
      <c r="H80" s="19">
        <v>13410</v>
      </c>
      <c r="I80" s="19">
        <v>12739</v>
      </c>
    </row>
    <row r="81" spans="3:10" x14ac:dyDescent="0.2">
      <c r="C81" s="1" t="s">
        <v>407</v>
      </c>
      <c r="D81" s="33">
        <v>11032</v>
      </c>
      <c r="E81" s="19">
        <v>9723</v>
      </c>
      <c r="F81" s="19">
        <v>7620</v>
      </c>
      <c r="G81" s="19">
        <v>7680</v>
      </c>
      <c r="H81" s="19">
        <v>8246</v>
      </c>
      <c r="I81" s="19">
        <v>9454</v>
      </c>
    </row>
    <row r="82" spans="3:10" x14ac:dyDescent="0.2">
      <c r="C82" s="1" t="s">
        <v>408</v>
      </c>
      <c r="D82" s="33">
        <v>2313</v>
      </c>
      <c r="E82" s="19">
        <v>2363</v>
      </c>
      <c r="F82" s="19">
        <v>1225</v>
      </c>
      <c r="G82" s="19">
        <v>1124</v>
      </c>
      <c r="H82" s="19">
        <v>1014</v>
      </c>
      <c r="I82" s="19">
        <v>1394</v>
      </c>
    </row>
    <row r="83" spans="3:10" x14ac:dyDescent="0.2">
      <c r="C83" s="1" t="s">
        <v>409</v>
      </c>
      <c r="D83" s="36" t="s">
        <v>411</v>
      </c>
      <c r="E83" s="23" t="s">
        <v>411</v>
      </c>
      <c r="F83" s="19">
        <v>108</v>
      </c>
      <c r="G83" s="19">
        <v>130</v>
      </c>
      <c r="H83" s="19">
        <v>202</v>
      </c>
      <c r="I83" s="19">
        <v>43</v>
      </c>
    </row>
    <row r="84" spans="3:10" x14ac:dyDescent="0.2">
      <c r="C84" s="1"/>
      <c r="D84" s="36"/>
      <c r="E84" s="23"/>
      <c r="F84" s="19"/>
      <c r="G84" s="19"/>
      <c r="H84" s="19"/>
      <c r="I84" s="19"/>
    </row>
    <row r="85" spans="3:10" x14ac:dyDescent="0.2">
      <c r="C85" s="2" t="s">
        <v>410</v>
      </c>
      <c r="D85" s="36" t="s">
        <v>411</v>
      </c>
      <c r="E85" s="23" t="s">
        <v>411</v>
      </c>
      <c r="F85" s="23">
        <v>11218</v>
      </c>
      <c r="G85" s="23">
        <v>17580</v>
      </c>
      <c r="H85" s="23">
        <v>18171</v>
      </c>
      <c r="I85" s="23">
        <v>14155</v>
      </c>
    </row>
    <row r="86" spans="3:10" x14ac:dyDescent="0.2">
      <c r="C86" s="1" t="s">
        <v>412</v>
      </c>
      <c r="D86" s="33">
        <v>1453</v>
      </c>
      <c r="E86" s="19">
        <v>1169</v>
      </c>
      <c r="F86" s="19">
        <v>364</v>
      </c>
      <c r="G86" s="19">
        <v>351</v>
      </c>
      <c r="H86" s="19">
        <v>2512</v>
      </c>
      <c r="I86" s="19">
        <v>1856</v>
      </c>
    </row>
    <row r="87" spans="3:10" x14ac:dyDescent="0.2">
      <c r="C87" s="1" t="s">
        <v>413</v>
      </c>
      <c r="D87" s="33">
        <v>4452</v>
      </c>
      <c r="E87" s="19">
        <v>784</v>
      </c>
      <c r="F87" s="19">
        <v>1630</v>
      </c>
      <c r="G87" s="19">
        <v>3241</v>
      </c>
      <c r="H87" s="19">
        <v>1890</v>
      </c>
      <c r="I87" s="19">
        <v>5324</v>
      </c>
    </row>
    <row r="88" spans="3:10" x14ac:dyDescent="0.2">
      <c r="C88" s="1" t="s">
        <v>414</v>
      </c>
      <c r="D88" s="33">
        <v>7706</v>
      </c>
      <c r="E88" s="19">
        <v>6821</v>
      </c>
      <c r="F88" s="35">
        <v>6012</v>
      </c>
      <c r="G88" s="35">
        <v>6954</v>
      </c>
      <c r="H88" s="35">
        <v>5480</v>
      </c>
      <c r="I88" s="35">
        <v>10133</v>
      </c>
    </row>
    <row r="89" spans="3:10" x14ac:dyDescent="0.2">
      <c r="C89" s="1" t="s">
        <v>415</v>
      </c>
      <c r="D89" s="33">
        <v>1588</v>
      </c>
      <c r="E89" s="19">
        <v>1100</v>
      </c>
      <c r="F89" s="23" t="s">
        <v>411</v>
      </c>
      <c r="G89" s="23" t="s">
        <v>411</v>
      </c>
      <c r="H89" s="23" t="s">
        <v>411</v>
      </c>
      <c r="I89" s="23" t="s">
        <v>411</v>
      </c>
    </row>
    <row r="90" spans="3:10" x14ac:dyDescent="0.2">
      <c r="D90" s="33"/>
      <c r="E90" s="19"/>
      <c r="F90" s="19"/>
      <c r="G90" s="19"/>
      <c r="H90" s="19"/>
      <c r="I90" s="19"/>
    </row>
    <row r="91" spans="3:10" x14ac:dyDescent="0.2">
      <c r="C91" s="1" t="s">
        <v>416</v>
      </c>
      <c r="D91" s="33">
        <v>11468</v>
      </c>
      <c r="E91" s="19">
        <v>5858</v>
      </c>
      <c r="F91" s="19">
        <v>6681</v>
      </c>
      <c r="G91" s="19">
        <v>7818</v>
      </c>
      <c r="H91" s="19">
        <v>12246</v>
      </c>
      <c r="I91" s="19">
        <v>8605</v>
      </c>
    </row>
    <row r="92" spans="3:10" x14ac:dyDescent="0.2">
      <c r="C92" s="1" t="s">
        <v>417</v>
      </c>
      <c r="D92" s="33">
        <v>2030</v>
      </c>
      <c r="E92" s="19">
        <v>1978</v>
      </c>
      <c r="F92" s="19">
        <v>895</v>
      </c>
      <c r="G92" s="19">
        <v>2108</v>
      </c>
      <c r="H92" s="19">
        <v>1813</v>
      </c>
      <c r="I92" s="19">
        <v>2919</v>
      </c>
    </row>
    <row r="93" spans="3:10" x14ac:dyDescent="0.2">
      <c r="D93" s="6"/>
    </row>
    <row r="94" spans="3:10" x14ac:dyDescent="0.2">
      <c r="C94" s="1" t="s">
        <v>418</v>
      </c>
      <c r="D94" s="33">
        <v>19630</v>
      </c>
      <c r="E94" s="19">
        <v>14580</v>
      </c>
      <c r="F94" s="19">
        <v>15680</v>
      </c>
      <c r="G94" s="19">
        <v>20428</v>
      </c>
      <c r="H94" s="19">
        <v>16516</v>
      </c>
      <c r="I94" s="19">
        <v>19501</v>
      </c>
    </row>
    <row r="95" spans="3:10" x14ac:dyDescent="0.2">
      <c r="D95" s="6"/>
      <c r="F95" s="54"/>
      <c r="G95" s="54"/>
      <c r="H95" s="54"/>
      <c r="I95" s="54"/>
    </row>
    <row r="96" spans="3:10" x14ac:dyDescent="0.2">
      <c r="C96" s="1" t="s">
        <v>419</v>
      </c>
      <c r="D96" s="33">
        <v>36184</v>
      </c>
      <c r="E96" s="19">
        <v>28448</v>
      </c>
      <c r="F96" s="35">
        <v>28023</v>
      </c>
      <c r="G96" s="35">
        <v>36997</v>
      </c>
      <c r="H96" s="35">
        <v>40818</v>
      </c>
      <c r="I96" s="35">
        <v>40544</v>
      </c>
      <c r="J96" s="54"/>
    </row>
    <row r="97" spans="3:9" x14ac:dyDescent="0.2">
      <c r="D97" s="33"/>
      <c r="E97" s="19"/>
      <c r="F97" s="19"/>
      <c r="G97" s="19"/>
      <c r="H97" s="19"/>
      <c r="I97" s="19"/>
    </row>
    <row r="98" spans="3:9" x14ac:dyDescent="0.2">
      <c r="C98" s="1" t="s">
        <v>420</v>
      </c>
      <c r="D98" s="33">
        <v>20474</v>
      </c>
      <c r="E98" s="19">
        <v>24583</v>
      </c>
      <c r="F98" s="19">
        <v>18855</v>
      </c>
      <c r="G98" s="19">
        <v>20016</v>
      </c>
      <c r="H98" s="19">
        <v>24460</v>
      </c>
      <c r="I98" s="19">
        <v>22878</v>
      </c>
    </row>
    <row r="99" spans="3:9" x14ac:dyDescent="0.2">
      <c r="C99" s="1" t="s">
        <v>421</v>
      </c>
      <c r="D99" s="33">
        <v>19917</v>
      </c>
      <c r="E99" s="19">
        <v>23755</v>
      </c>
      <c r="F99" s="19">
        <v>18340</v>
      </c>
      <c r="G99" s="19">
        <v>19258</v>
      </c>
      <c r="H99" s="19">
        <v>23694</v>
      </c>
      <c r="I99" s="19">
        <v>22146</v>
      </c>
    </row>
    <row r="100" spans="3:9" x14ac:dyDescent="0.2">
      <c r="D100" s="6"/>
    </row>
    <row r="101" spans="3:9" x14ac:dyDescent="0.2">
      <c r="C101" s="1" t="s">
        <v>422</v>
      </c>
      <c r="D101" s="18">
        <f>D102+D103</f>
        <v>27986</v>
      </c>
      <c r="E101" s="20">
        <f>E102+E103</f>
        <v>22997.599999999999</v>
      </c>
      <c r="F101" s="20">
        <f>F102+F103</f>
        <v>12986</v>
      </c>
      <c r="G101" s="20">
        <f>G102+G103</f>
        <v>10593</v>
      </c>
      <c r="H101" s="20">
        <f>H102+H103</f>
        <v>9929</v>
      </c>
      <c r="I101" s="20">
        <v>7115</v>
      </c>
    </row>
    <row r="102" spans="3:9" x14ac:dyDescent="0.2">
      <c r="C102" s="1" t="s">
        <v>423</v>
      </c>
      <c r="D102" s="33">
        <v>10436</v>
      </c>
      <c r="E102" s="19">
        <v>12350.3</v>
      </c>
      <c r="F102" s="19">
        <v>6790</v>
      </c>
      <c r="G102" s="19">
        <v>6314</v>
      </c>
      <c r="H102" s="19">
        <v>5913</v>
      </c>
      <c r="I102" s="19">
        <v>3611</v>
      </c>
    </row>
    <row r="103" spans="3:9" x14ac:dyDescent="0.2">
      <c r="C103" s="1" t="s">
        <v>424</v>
      </c>
      <c r="D103" s="33">
        <v>17550</v>
      </c>
      <c r="E103" s="19">
        <v>10647.3</v>
      </c>
      <c r="F103" s="19">
        <v>6196</v>
      </c>
      <c r="G103" s="19">
        <v>4279</v>
      </c>
      <c r="H103" s="19">
        <v>4016</v>
      </c>
      <c r="I103" s="19">
        <v>3504</v>
      </c>
    </row>
    <row r="104" spans="3:9" x14ac:dyDescent="0.2">
      <c r="D104" s="6"/>
    </row>
    <row r="105" spans="3:9" x14ac:dyDescent="0.2">
      <c r="C105" s="1" t="s">
        <v>425</v>
      </c>
      <c r="D105" s="33">
        <v>5024</v>
      </c>
      <c r="E105" s="19">
        <v>5469</v>
      </c>
      <c r="F105" s="19">
        <v>3304</v>
      </c>
      <c r="G105" s="19">
        <v>3714</v>
      </c>
      <c r="H105" s="19">
        <v>3434</v>
      </c>
      <c r="I105" s="19">
        <v>4253</v>
      </c>
    </row>
    <row r="106" spans="3:9" x14ac:dyDescent="0.2">
      <c r="C106" s="1" t="s">
        <v>426</v>
      </c>
      <c r="D106" s="33">
        <v>3533</v>
      </c>
      <c r="E106" s="19">
        <v>3276</v>
      </c>
      <c r="F106" s="19">
        <v>2865</v>
      </c>
      <c r="G106" s="19">
        <v>3410</v>
      </c>
      <c r="H106" s="19">
        <v>2982</v>
      </c>
      <c r="I106" s="19">
        <v>4027</v>
      </c>
    </row>
    <row r="107" spans="3:9" x14ac:dyDescent="0.2">
      <c r="D107" s="6"/>
    </row>
    <row r="108" spans="3:9" x14ac:dyDescent="0.2">
      <c r="C108" s="1" t="s">
        <v>427</v>
      </c>
      <c r="D108" s="33">
        <v>1261</v>
      </c>
      <c r="E108" s="19">
        <v>2104</v>
      </c>
      <c r="F108" s="19">
        <v>1283</v>
      </c>
      <c r="G108" s="19">
        <v>1198</v>
      </c>
      <c r="H108" s="19">
        <v>2156</v>
      </c>
      <c r="I108" s="19">
        <v>1844</v>
      </c>
    </row>
    <row r="109" spans="3:9" x14ac:dyDescent="0.2">
      <c r="C109" s="1" t="s">
        <v>428</v>
      </c>
      <c r="D109" s="33">
        <v>938</v>
      </c>
      <c r="E109" s="19">
        <v>1996</v>
      </c>
      <c r="F109" s="19">
        <v>1255</v>
      </c>
      <c r="G109" s="19">
        <v>1192</v>
      </c>
      <c r="H109" s="19">
        <v>2064</v>
      </c>
      <c r="I109" s="19">
        <v>1774</v>
      </c>
    </row>
    <row r="110" spans="3:9" x14ac:dyDescent="0.2">
      <c r="C110" s="1" t="s">
        <v>429</v>
      </c>
      <c r="D110" s="36" t="s">
        <v>411</v>
      </c>
      <c r="E110" s="23" t="s">
        <v>411</v>
      </c>
      <c r="F110" s="23">
        <v>125</v>
      </c>
      <c r="G110" s="23">
        <v>142</v>
      </c>
      <c r="H110" s="23">
        <v>298</v>
      </c>
      <c r="I110" s="23">
        <v>256</v>
      </c>
    </row>
    <row r="111" spans="3:9" x14ac:dyDescent="0.2">
      <c r="C111" s="1" t="s">
        <v>430</v>
      </c>
      <c r="D111" s="36" t="s">
        <v>411</v>
      </c>
      <c r="E111" s="23" t="s">
        <v>411</v>
      </c>
      <c r="F111" s="23">
        <v>56</v>
      </c>
      <c r="G111" s="23">
        <v>47</v>
      </c>
      <c r="H111" s="23">
        <v>287</v>
      </c>
      <c r="I111" s="23">
        <v>696</v>
      </c>
    </row>
    <row r="112" spans="3:9" x14ac:dyDescent="0.2">
      <c r="D112" s="6"/>
    </row>
    <row r="113" spans="1:10" x14ac:dyDescent="0.2">
      <c r="C113" s="1" t="s">
        <v>431</v>
      </c>
      <c r="D113" s="33">
        <v>2102</v>
      </c>
      <c r="E113" s="19">
        <v>1857</v>
      </c>
      <c r="F113" s="19">
        <v>2194</v>
      </c>
      <c r="G113" s="19">
        <v>2289</v>
      </c>
      <c r="H113" s="19">
        <v>2513</v>
      </c>
      <c r="I113" s="19">
        <v>4331</v>
      </c>
    </row>
    <row r="114" spans="1:10" x14ac:dyDescent="0.2">
      <c r="C114" s="1" t="s">
        <v>432</v>
      </c>
      <c r="D114" s="33">
        <v>1375</v>
      </c>
      <c r="E114" s="19">
        <v>1563</v>
      </c>
      <c r="F114" s="35">
        <v>1641</v>
      </c>
      <c r="G114" s="35">
        <v>1449</v>
      </c>
      <c r="H114" s="35">
        <v>1463</v>
      </c>
      <c r="I114" s="35">
        <v>3510</v>
      </c>
    </row>
    <row r="115" spans="1:10" x14ac:dyDescent="0.2">
      <c r="D115" s="33"/>
      <c r="E115" s="19"/>
      <c r="F115" s="35"/>
      <c r="G115" s="35"/>
      <c r="H115" s="35"/>
      <c r="I115" s="35"/>
      <c r="J115" s="54"/>
    </row>
    <row r="116" spans="1:10" x14ac:dyDescent="0.2">
      <c r="C116" s="1" t="s">
        <v>433</v>
      </c>
      <c r="D116" s="33">
        <v>162125</v>
      </c>
      <c r="E116" s="19">
        <v>113331</v>
      </c>
      <c r="F116" s="19">
        <v>105481</v>
      </c>
      <c r="G116" s="19">
        <v>180596</v>
      </c>
      <c r="H116" s="19">
        <v>165561</v>
      </c>
      <c r="I116" s="19">
        <v>125308</v>
      </c>
    </row>
    <row r="117" spans="1:10" x14ac:dyDescent="0.2">
      <c r="C117" s="1" t="s">
        <v>435</v>
      </c>
      <c r="D117" s="33">
        <v>42995</v>
      </c>
      <c r="E117" s="19">
        <v>43504</v>
      </c>
      <c r="F117" s="19">
        <v>40447</v>
      </c>
      <c r="G117" s="19">
        <v>78125</v>
      </c>
      <c r="H117" s="19">
        <v>54385</v>
      </c>
      <c r="I117" s="19">
        <v>34467</v>
      </c>
    </row>
    <row r="118" spans="1:10" ht="17.25" customHeight="1" x14ac:dyDescent="0.2">
      <c r="C118" s="2" t="s">
        <v>436</v>
      </c>
      <c r="D118" s="36" t="s">
        <v>411</v>
      </c>
      <c r="E118" s="23" t="s">
        <v>411</v>
      </c>
      <c r="F118" s="23">
        <v>22711</v>
      </c>
      <c r="G118" s="23">
        <v>29116</v>
      </c>
      <c r="H118" s="23">
        <v>38729</v>
      </c>
      <c r="I118" s="23">
        <v>25238</v>
      </c>
    </row>
    <row r="119" spans="1:10" ht="17.25" customHeight="1" x14ac:dyDescent="0.2">
      <c r="C119" s="1" t="s">
        <v>437</v>
      </c>
      <c r="D119" s="36">
        <v>6107</v>
      </c>
      <c r="E119" s="23">
        <v>1977</v>
      </c>
      <c r="F119" s="23" t="s">
        <v>411</v>
      </c>
      <c r="G119" s="23" t="s">
        <v>411</v>
      </c>
      <c r="H119" s="23" t="s">
        <v>411</v>
      </c>
      <c r="I119" s="23" t="s">
        <v>411</v>
      </c>
    </row>
    <row r="120" spans="1:10" x14ac:dyDescent="0.2">
      <c r="C120" s="1" t="s">
        <v>438</v>
      </c>
      <c r="D120" s="33">
        <v>80683</v>
      </c>
      <c r="E120" s="19">
        <v>42414</v>
      </c>
      <c r="F120" s="19">
        <v>42262</v>
      </c>
      <c r="G120" s="19">
        <v>73019</v>
      </c>
      <c r="H120" s="19">
        <v>68905</v>
      </c>
      <c r="I120" s="19">
        <v>62539</v>
      </c>
    </row>
    <row r="121" spans="1:10" x14ac:dyDescent="0.2">
      <c r="D121" s="6"/>
    </row>
    <row r="122" spans="1:10" x14ac:dyDescent="0.2">
      <c r="C122" s="1" t="s">
        <v>439</v>
      </c>
      <c r="D122" s="33">
        <v>11679</v>
      </c>
      <c r="E122" s="19">
        <v>5555</v>
      </c>
      <c r="F122" s="19">
        <v>8018</v>
      </c>
      <c r="G122" s="19">
        <v>7070</v>
      </c>
      <c r="H122" s="19">
        <v>7924</v>
      </c>
      <c r="I122" s="19">
        <v>15515</v>
      </c>
    </row>
    <row r="123" spans="1:10" x14ac:dyDescent="0.2">
      <c r="C123" s="1" t="s">
        <v>440</v>
      </c>
      <c r="D123" s="36" t="s">
        <v>411</v>
      </c>
      <c r="E123" s="23" t="s">
        <v>411</v>
      </c>
      <c r="F123" s="23">
        <v>3195</v>
      </c>
      <c r="G123" s="23">
        <v>1717</v>
      </c>
      <c r="H123" s="23">
        <v>5311</v>
      </c>
      <c r="I123" s="23">
        <v>4675</v>
      </c>
    </row>
    <row r="124" spans="1:10" x14ac:dyDescent="0.2">
      <c r="C124" s="1" t="s">
        <v>441</v>
      </c>
      <c r="D124" s="33">
        <v>6602</v>
      </c>
      <c r="E124" s="19">
        <v>4921</v>
      </c>
      <c r="F124" s="19">
        <v>3994</v>
      </c>
      <c r="G124" s="19">
        <v>4758</v>
      </c>
      <c r="H124" s="19">
        <v>1995</v>
      </c>
      <c r="I124" s="19">
        <v>1936</v>
      </c>
    </row>
    <row r="125" spans="1:10" ht="18" thickBot="1" x14ac:dyDescent="0.25">
      <c r="B125" s="4"/>
      <c r="C125" s="4"/>
      <c r="D125" s="34"/>
      <c r="E125" s="4"/>
      <c r="F125" s="4"/>
      <c r="G125" s="4"/>
      <c r="H125" s="4"/>
      <c r="I125" s="4"/>
    </row>
    <row r="126" spans="1:10" x14ac:dyDescent="0.2">
      <c r="D126" s="68" t="s">
        <v>316</v>
      </c>
    </row>
    <row r="127" spans="1:10" x14ac:dyDescent="0.2">
      <c r="A127" s="1"/>
      <c r="D127" s="5"/>
    </row>
  </sheetData>
  <phoneticPr fontId="2"/>
  <pageMargins left="0.37" right="0.4" top="0.56999999999999995" bottom="0.62" header="0.51200000000000001" footer="0.51200000000000001"/>
  <pageSetup paperSize="12" scale="75" orientation="portrait" r:id="rId1"/>
  <headerFooter alignWithMargins="0"/>
  <rowBreaks count="1" manualBreakCount="1">
    <brk id="6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M01卸売</vt:lpstr>
      <vt:lpstr>M02小売</vt:lpstr>
      <vt:lpstr>M03町村</vt:lpstr>
      <vt:lpstr>M04大型</vt:lpstr>
      <vt:lpstr>M05大型</vt:lpstr>
      <vt:lpstr>M06ｻ-ﾋｽ</vt:lpstr>
      <vt:lpstr>M07国品</vt:lpstr>
      <vt:lpstr>M08品目</vt:lpstr>
      <vt:lpstr>M09国別</vt:lpstr>
      <vt:lpstr>M01卸売!Print_Area</vt:lpstr>
      <vt:lpstr>M02小売!Print_Area</vt:lpstr>
      <vt:lpstr>M03町村!Print_Area</vt:lpstr>
      <vt:lpstr>M04大型!Print_Area</vt:lpstr>
      <vt:lpstr>M05大型!Print_Area</vt:lpstr>
      <vt:lpstr>'M06ｻ-ﾋｽ'!Print_Area</vt:lpstr>
      <vt:lpstr>M07国品!Print_Area</vt:lpstr>
      <vt:lpstr>M08品目!Print_Area</vt:lpstr>
      <vt:lpstr>M09国別!Print_Area</vt:lpstr>
      <vt:lpstr>M01卸売!Print_Area_MI</vt:lpstr>
      <vt:lpstr>M02小売!Print_Area_MI</vt:lpstr>
      <vt:lpstr>M03町村!Print_Area_MI</vt:lpstr>
      <vt:lpstr>M04大型!Print_Area_MI</vt:lpstr>
      <vt:lpstr>M05大型!Print_Area_MI</vt:lpstr>
      <vt:lpstr>'M06ｻ-ﾋｽ'!Print_Area_MI</vt:lpstr>
      <vt:lpstr>M07国品!Print_Area_MI</vt:lpstr>
      <vt:lpstr>M08品目!Print_Area_MI</vt:lpstr>
      <vt:lpstr>M09国別!Print_Area_MI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2018-06-15T01:35:24Z</dcterms:created>
  <dcterms:modified xsi:type="dcterms:W3CDTF">2018-06-15T01:37:10Z</dcterms:modified>
</cp:coreProperties>
</file>