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889"/>
  </bookViews>
  <sheets>
    <sheet name="S01社保" sheetId="29" r:id="rId1"/>
    <sheet name="S02社保" sheetId="30" r:id="rId2"/>
    <sheet name="S03生保" sheetId="4" r:id="rId3"/>
    <sheet name="S04生保" sheetId="5" r:id="rId4"/>
    <sheet name="S05町村" sheetId="6" r:id="rId5"/>
    <sheet name="S06A施設" sheetId="7" r:id="rId6"/>
    <sheet name="S06B施設" sheetId="8" r:id="rId7"/>
    <sheet name="S06C施設" sheetId="9" r:id="rId8"/>
    <sheet name="S06D施設" sheetId="10" r:id="rId9"/>
    <sheet name="S07手帳" sheetId="12" r:id="rId10"/>
    <sheet name="S08A政府" sheetId="14" r:id="rId11"/>
    <sheet name="S08B政府" sheetId="15" r:id="rId12"/>
    <sheet name="S08C政府" sheetId="16" r:id="rId13"/>
    <sheet name="S09国民" sheetId="18" r:id="rId14"/>
    <sheet name="S10厚生" sheetId="19" r:id="rId15"/>
    <sheet name="S11労災" sheetId="20" r:id="rId16"/>
    <sheet name="S12雇用" sheetId="21" r:id="rId17"/>
    <sheet name="S13船員" sheetId="22" r:id="rId18"/>
    <sheet name="S14船員" sheetId="23" r:id="rId19"/>
    <sheet name="S15船員" sheetId="24" r:id="rId20"/>
    <sheet name="S16町村" sheetId="26" r:id="rId21"/>
    <sheet name="S17厚生" sheetId="27" r:id="rId22"/>
    <sheet name="S18国保" sheetId="28" r:id="rId23"/>
  </sheets>
  <definedNames>
    <definedName name="_Fill" hidden="1">S17厚生!$B$14:$B$70</definedName>
    <definedName name="_Key1" hidden="1">S17厚生!#REF!</definedName>
    <definedName name="_Order1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Regression_Int" localSheetId="19" hidden="1">1</definedName>
    <definedName name="_Regression_Int" localSheetId="20" hidden="1">1</definedName>
    <definedName name="_Regression_Int" localSheetId="21" hidden="1">1</definedName>
    <definedName name="_Regression_Int" localSheetId="22" hidden="1">1</definedName>
    <definedName name="_Sort" hidden="1">S17厚生!#REF!</definedName>
    <definedName name="_xlnm.Print_Area" localSheetId="0">S01社保!$A$1:$K$78</definedName>
    <definedName name="_xlnm.Print_Area" localSheetId="1">S02社保!$A$1:$K$62</definedName>
    <definedName name="_xlnm.Print_Area" localSheetId="2">S03生保!$A$1:$K$73</definedName>
    <definedName name="_xlnm.Print_Area" localSheetId="3">S04生保!$A$1:$K$72</definedName>
    <definedName name="_xlnm.Print_Area" localSheetId="4">S05町村!$A$1:$J$73</definedName>
    <definedName name="_xlnm.Print_Area" localSheetId="5">S06A施設!$A$1:$L$74</definedName>
    <definedName name="_xlnm.Print_Area" localSheetId="6">S06B施設!$A$1:$L$72</definedName>
    <definedName name="_xlnm.Print_Area" localSheetId="7">S06C施設!$A$1:$L$72</definedName>
    <definedName name="_xlnm.Print_Area" localSheetId="8">S06D施設!$A$1:$L$72</definedName>
    <definedName name="_xlnm.Print_Area" localSheetId="9">S07手帳!$A$1:$K$73</definedName>
    <definedName name="_xlnm.Print_Area" localSheetId="10">S08A政府!$A$2:$K$39</definedName>
    <definedName name="_xlnm.Print_Area" localSheetId="11">S08B政府!#REF!</definedName>
    <definedName name="_xlnm.Print_Area" localSheetId="12">S08C政府!$A$2:$K$39</definedName>
    <definedName name="_xlnm.Print_Area" localSheetId="13">S09国民!$A$1:$J$72</definedName>
    <definedName name="_xlnm.Print_Area" localSheetId="14">S10厚生!$A$1:$L$74</definedName>
    <definedName name="_xlnm.Print_Area" localSheetId="15">S11労災!$A$1:$L$73</definedName>
    <definedName name="_xlnm.Print_Area" localSheetId="16">S12雇用!$A$1:$K$61</definedName>
    <definedName name="_xlnm.Print_Area" localSheetId="17">S13船員!$A$1:$K$73</definedName>
    <definedName name="_xlnm.Print_Area" localSheetId="18">S14船員!$A$1:$K$72</definedName>
    <definedName name="_xlnm.Print_Area" localSheetId="19">S15船員!$A$5:$K$77</definedName>
    <definedName name="_xlnm.Print_Area" localSheetId="20">S16町村!$A$1:$K$73</definedName>
    <definedName name="_xlnm.Print_Area" localSheetId="21">S17厚生!$A$1:$I$74</definedName>
    <definedName name="_xlnm.Print_Area" localSheetId="22">S18国保!$A$1:$L$73</definedName>
    <definedName name="Print_Area_MI" localSheetId="0">S01社保!$A$1:$K$72</definedName>
    <definedName name="Print_Area_MI" localSheetId="1">S02社保!#REF!</definedName>
    <definedName name="Print_Area_MI" localSheetId="2">S03生保!$A$1:$J$73</definedName>
    <definedName name="Print_Area_MI" localSheetId="3">S04生保!$A$1:$J$34</definedName>
    <definedName name="Print_Area_MI" localSheetId="4">S05町村!$A$1:$J$73</definedName>
    <definedName name="Print_Area_MI" localSheetId="5">S06A施設!$A$1:$L$74</definedName>
    <definedName name="Print_Area_MI" localSheetId="6">S06B施設!$A$1:$L$72</definedName>
    <definedName name="Print_Area_MI" localSheetId="7">S06C施設!$A$1:$L$72</definedName>
    <definedName name="Print_Area_MI" localSheetId="8">S06D施設!$A$1:$L$72</definedName>
    <definedName name="Print_Area_MI" localSheetId="9">S07手帳!$A$1:$K$73</definedName>
    <definedName name="Print_Area_MI" localSheetId="10">S08A政府!$A$2:$K$39</definedName>
    <definedName name="Print_Area_MI" localSheetId="11">S08B政府!#REF!</definedName>
    <definedName name="Print_Area_MI" localSheetId="12">S08C政府!$A$2:$K$39</definedName>
    <definedName name="Print_Area_MI" localSheetId="13">S09国民!$A$1:$J$72</definedName>
    <definedName name="Print_Area_MI" localSheetId="14">S10厚生!$A$1:$L$72</definedName>
    <definedName name="Print_Area_MI" localSheetId="15">S11労災!$A$1:$L$71</definedName>
    <definedName name="Print_Area_MI" localSheetId="16">S12雇用!$A$1:$K$61</definedName>
    <definedName name="Print_Area_MI" localSheetId="17">S13船員!$A$1:$K$73</definedName>
    <definedName name="Print_Area_MI" localSheetId="18">S14船員!$A$1:$K$72</definedName>
    <definedName name="Print_Area_MI" localSheetId="19">S15船員!$A$5:$K$77</definedName>
    <definedName name="Print_Area_MI" localSheetId="20">S16町村!$A$1:$K$73</definedName>
    <definedName name="Print_Area_MI" localSheetId="21">S17厚生!$A$1:$I$74</definedName>
    <definedName name="Print_Area_MI" localSheetId="22">S18国保!$A$1:$L$73</definedName>
  </definedNames>
  <calcPr calcId="145621"/>
</workbook>
</file>

<file path=xl/calcChain.xml><?xml version="1.0" encoding="utf-8"?>
<calcChain xmlns="http://schemas.openxmlformats.org/spreadsheetml/2006/main">
  <c r="J52" i="30" l="1"/>
  <c r="I52" i="30"/>
  <c r="H52" i="30"/>
  <c r="G52" i="30"/>
  <c r="F52" i="30"/>
  <c r="K50" i="30"/>
  <c r="J50" i="30"/>
  <c r="I50" i="30"/>
  <c r="H50" i="30"/>
  <c r="F50" i="30"/>
  <c r="K39" i="30"/>
  <c r="J39" i="30"/>
  <c r="I39" i="30"/>
  <c r="G39" i="30"/>
  <c r="F39" i="30"/>
  <c r="K28" i="30"/>
  <c r="J28" i="30"/>
  <c r="J19" i="30" s="1"/>
  <c r="J17" i="30" s="1"/>
  <c r="J15" i="30" s="1"/>
  <c r="I28" i="30"/>
  <c r="I19" i="30" s="1"/>
  <c r="I17" i="30" s="1"/>
  <c r="I15" i="30" s="1"/>
  <c r="H28" i="30"/>
  <c r="H19" i="30" s="1"/>
  <c r="H17" i="30" s="1"/>
  <c r="H15" i="30" s="1"/>
  <c r="G28" i="30"/>
  <c r="G19" i="30" s="1"/>
  <c r="G17" i="30" s="1"/>
  <c r="G15" i="30" s="1"/>
  <c r="F28" i="30"/>
  <c r="F19" i="30" s="1"/>
  <c r="K21" i="30"/>
  <c r="K19" i="30" s="1"/>
  <c r="K17" i="30" s="1"/>
  <c r="K15" i="30" s="1"/>
  <c r="J21" i="30"/>
  <c r="I21" i="30"/>
  <c r="H21" i="30"/>
  <c r="G21" i="30"/>
  <c r="F21" i="30"/>
  <c r="F15" i="30"/>
  <c r="K67" i="29"/>
  <c r="J67" i="29"/>
  <c r="I67" i="29"/>
  <c r="H67" i="29"/>
  <c r="G67" i="29"/>
  <c r="F67" i="29"/>
  <c r="K58" i="29"/>
  <c r="J58" i="29"/>
  <c r="I58" i="29"/>
  <c r="H58" i="29"/>
  <c r="G58" i="29"/>
  <c r="F58" i="29"/>
  <c r="K52" i="29"/>
  <c r="J52" i="29"/>
  <c r="I52" i="29"/>
  <c r="H52" i="29"/>
  <c r="G52" i="29"/>
  <c r="G46" i="29" s="1"/>
  <c r="G44" i="29" s="1"/>
  <c r="F52" i="29"/>
  <c r="F46" i="29" s="1"/>
  <c r="F44" i="29" s="1"/>
  <c r="K47" i="29"/>
  <c r="K46" i="29" s="1"/>
  <c r="K44" i="29" s="1"/>
  <c r="J47" i="29"/>
  <c r="J46" i="29" s="1"/>
  <c r="J44" i="29" s="1"/>
  <c r="I47" i="29"/>
  <c r="I46" i="29" s="1"/>
  <c r="I44" i="29" s="1"/>
  <c r="H47" i="29"/>
  <c r="H46" i="29" s="1"/>
  <c r="H44" i="29" s="1"/>
  <c r="G47" i="29"/>
  <c r="F47" i="29"/>
  <c r="K39" i="29"/>
  <c r="J39" i="29"/>
  <c r="I39" i="29"/>
  <c r="H39" i="29"/>
  <c r="G39" i="29"/>
  <c r="F39" i="29"/>
  <c r="K30" i="29"/>
  <c r="J30" i="29"/>
  <c r="I30" i="29"/>
  <c r="H30" i="29"/>
  <c r="G30" i="29"/>
  <c r="F30" i="29"/>
  <c r="K24" i="29"/>
  <c r="J24" i="29"/>
  <c r="I24" i="29"/>
  <c r="H24" i="29"/>
  <c r="G24" i="29"/>
  <c r="F24" i="29"/>
  <c r="K19" i="29"/>
  <c r="J19" i="29"/>
  <c r="I19" i="29"/>
  <c r="H19" i="29"/>
  <c r="G19" i="29"/>
  <c r="F19" i="29"/>
  <c r="K18" i="29"/>
  <c r="K16" i="29" s="1"/>
  <c r="J18" i="29"/>
  <c r="J16" i="29" s="1"/>
  <c r="I18" i="29"/>
  <c r="I16" i="29" s="1"/>
  <c r="H18" i="29"/>
  <c r="H16" i="29" s="1"/>
  <c r="G18" i="29"/>
  <c r="G16" i="29" s="1"/>
  <c r="F18" i="29"/>
  <c r="F16" i="29" s="1"/>
  <c r="E71" i="27"/>
  <c r="D71" i="27"/>
  <c r="E70" i="27"/>
  <c r="D70" i="27"/>
  <c r="E69" i="27"/>
  <c r="D69" i="27"/>
  <c r="E68" i="27"/>
  <c r="D68" i="27"/>
  <c r="E67" i="27"/>
  <c r="D67" i="27"/>
  <c r="E66" i="27"/>
  <c r="D66" i="27"/>
  <c r="E65" i="27"/>
  <c r="D65" i="27"/>
  <c r="E64" i="27"/>
  <c r="D64" i="27"/>
  <c r="E62" i="27"/>
  <c r="D62" i="27"/>
  <c r="E61" i="27"/>
  <c r="D61" i="27"/>
  <c r="E60" i="27"/>
  <c r="D60" i="27"/>
  <c r="E59" i="27"/>
  <c r="D59" i="27"/>
  <c r="E58" i="27"/>
  <c r="D58" i="27"/>
  <c r="E57" i="27"/>
  <c r="D57" i="27"/>
  <c r="E56" i="27"/>
  <c r="D56" i="27"/>
  <c r="E54" i="27"/>
  <c r="D54" i="27"/>
  <c r="E53" i="27"/>
  <c r="D53" i="27"/>
  <c r="E52" i="27"/>
  <c r="D52" i="27"/>
  <c r="E51" i="27"/>
  <c r="D51" i="27"/>
  <c r="E50" i="27"/>
  <c r="D50" i="27"/>
  <c r="E49" i="27"/>
  <c r="D49" i="27"/>
  <c r="E48" i="27"/>
  <c r="D48" i="27"/>
  <c r="E47" i="27"/>
  <c r="D47" i="27"/>
  <c r="E46" i="27"/>
  <c r="D46" i="27"/>
  <c r="E45" i="27"/>
  <c r="D45" i="27"/>
  <c r="E43" i="27"/>
  <c r="D43" i="27"/>
  <c r="E42" i="27"/>
  <c r="D42" i="27"/>
  <c r="E41" i="27"/>
  <c r="D41" i="27"/>
  <c r="E40" i="27"/>
  <c r="D40" i="27"/>
  <c r="E39" i="27"/>
  <c r="D39" i="27"/>
  <c r="E37" i="27"/>
  <c r="D37" i="27"/>
  <c r="E36" i="27"/>
  <c r="D36" i="27"/>
  <c r="E35" i="27"/>
  <c r="D35" i="27"/>
  <c r="E34" i="27"/>
  <c r="D34" i="27"/>
  <c r="E33" i="27"/>
  <c r="D33" i="27"/>
  <c r="E31" i="27"/>
  <c r="D31" i="27"/>
  <c r="E30" i="27"/>
  <c r="D30" i="27"/>
  <c r="E29" i="27"/>
  <c r="D29" i="27"/>
  <c r="E28" i="27"/>
  <c r="D28" i="27"/>
  <c r="E27" i="27"/>
  <c r="D27" i="27"/>
  <c r="E26" i="27"/>
  <c r="D26" i="27"/>
  <c r="E24" i="27"/>
  <c r="D24" i="27"/>
  <c r="E23" i="27"/>
  <c r="D23" i="27"/>
  <c r="E22" i="27"/>
  <c r="E12" i="27" s="1"/>
  <c r="D22" i="27"/>
  <c r="D12" i="27" s="1"/>
  <c r="E20" i="27"/>
  <c r="D20" i="27"/>
  <c r="E19" i="27"/>
  <c r="D19" i="27"/>
  <c r="E18" i="27"/>
  <c r="D18" i="27"/>
  <c r="E17" i="27"/>
  <c r="D17" i="27"/>
  <c r="E16" i="27"/>
  <c r="D16" i="27"/>
  <c r="E15" i="27"/>
  <c r="D15" i="27"/>
  <c r="E14" i="27"/>
  <c r="D14" i="27"/>
  <c r="I12" i="27"/>
  <c r="H12" i="27"/>
  <c r="G12" i="27"/>
  <c r="F12" i="27"/>
  <c r="F70" i="26"/>
  <c r="J68" i="26"/>
  <c r="F68" i="26"/>
  <c r="J67" i="26"/>
  <c r="F67" i="26"/>
  <c r="J66" i="26"/>
  <c r="F66" i="26" s="1"/>
  <c r="J65" i="26"/>
  <c r="F65" i="26"/>
  <c r="J64" i="26"/>
  <c r="F64" i="26"/>
  <c r="J63" i="26"/>
  <c r="F63" i="26"/>
  <c r="J62" i="26"/>
  <c r="F62" i="26"/>
  <c r="J60" i="26"/>
  <c r="F60" i="26"/>
  <c r="J59" i="26"/>
  <c r="F59" i="26"/>
  <c r="J58" i="26"/>
  <c r="F58" i="26"/>
  <c r="J57" i="26"/>
  <c r="F57" i="26" s="1"/>
  <c r="J56" i="26"/>
  <c r="F56" i="26"/>
  <c r="J55" i="26"/>
  <c r="F55" i="26"/>
  <c r="J54" i="26"/>
  <c r="F54" i="26"/>
  <c r="J52" i="26"/>
  <c r="F52" i="26"/>
  <c r="J51" i="26"/>
  <c r="F51" i="26"/>
  <c r="J50" i="26"/>
  <c r="F50" i="26"/>
  <c r="J49" i="26"/>
  <c r="F49" i="26"/>
  <c r="J48" i="26"/>
  <c r="F48" i="26"/>
  <c r="J47" i="26"/>
  <c r="F47" i="26"/>
  <c r="J46" i="26"/>
  <c r="F46" i="26"/>
  <c r="J45" i="26"/>
  <c r="F45" i="26" s="1"/>
  <c r="J44" i="26"/>
  <c r="F44" i="26"/>
  <c r="J43" i="26"/>
  <c r="F43" i="26"/>
  <c r="J41" i="26"/>
  <c r="F41" i="26"/>
  <c r="J40" i="26"/>
  <c r="F40" i="26"/>
  <c r="J39" i="26"/>
  <c r="F39" i="26"/>
  <c r="J38" i="26"/>
  <c r="F38" i="26"/>
  <c r="J37" i="26"/>
  <c r="F37" i="26"/>
  <c r="J36" i="26"/>
  <c r="F36" i="26"/>
  <c r="J35" i="26"/>
  <c r="F35" i="26"/>
  <c r="J34" i="26"/>
  <c r="F34" i="26"/>
  <c r="J33" i="26"/>
  <c r="F33" i="26" s="1"/>
  <c r="J32" i="26"/>
  <c r="F32" i="26"/>
  <c r="J30" i="26"/>
  <c r="F30" i="26"/>
  <c r="J29" i="26"/>
  <c r="F29" i="26"/>
  <c r="J28" i="26"/>
  <c r="F28" i="26"/>
  <c r="J27" i="26"/>
  <c r="F27" i="26"/>
  <c r="J26" i="26"/>
  <c r="F26" i="26"/>
  <c r="J25" i="26"/>
  <c r="F25" i="26"/>
  <c r="J24" i="26"/>
  <c r="F24" i="26"/>
  <c r="J23" i="26"/>
  <c r="F23" i="26"/>
  <c r="J22" i="26"/>
  <c r="F22" i="26"/>
  <c r="J20" i="26"/>
  <c r="F20" i="26" s="1"/>
  <c r="J19" i="26"/>
  <c r="F19" i="26"/>
  <c r="J18" i="26"/>
  <c r="F18" i="26"/>
  <c r="J17" i="26"/>
  <c r="F17" i="26"/>
  <c r="J16" i="26"/>
  <c r="F16" i="26"/>
  <c r="J15" i="26"/>
  <c r="F15" i="26"/>
  <c r="J14" i="26"/>
  <c r="F14" i="26"/>
  <c r="O12" i="26"/>
  <c r="N12" i="26"/>
  <c r="M12" i="26"/>
  <c r="K12" i="26"/>
  <c r="I12" i="26"/>
  <c r="H12" i="26"/>
  <c r="G12" i="26"/>
  <c r="E12" i="26"/>
  <c r="D12" i="26"/>
  <c r="I19" i="24"/>
  <c r="F19" i="24"/>
  <c r="C19" i="24"/>
  <c r="I18" i="24"/>
  <c r="F18" i="24"/>
  <c r="C18" i="24"/>
  <c r="F17" i="24"/>
  <c r="C17" i="24"/>
  <c r="F16" i="24"/>
  <c r="C16" i="24"/>
  <c r="F15" i="24"/>
  <c r="C15" i="24"/>
  <c r="F14" i="24"/>
  <c r="C14" i="24"/>
  <c r="F12" i="24"/>
  <c r="C12" i="24"/>
  <c r="F11" i="24"/>
  <c r="C11" i="24"/>
  <c r="C34" i="23"/>
  <c r="C33" i="23"/>
  <c r="C32" i="23"/>
  <c r="C31" i="23"/>
  <c r="C30" i="23"/>
  <c r="C29" i="23"/>
  <c r="C27" i="23"/>
  <c r="C26" i="23"/>
  <c r="F20" i="22"/>
  <c r="K19" i="22"/>
  <c r="J19" i="22"/>
  <c r="F19" i="22"/>
  <c r="K18" i="22"/>
  <c r="J18" i="22"/>
  <c r="F18" i="22"/>
  <c r="K17" i="22"/>
  <c r="J17" i="22"/>
  <c r="F17" i="22"/>
  <c r="K16" i="22"/>
  <c r="J16" i="22"/>
  <c r="F16" i="22"/>
  <c r="K15" i="22"/>
  <c r="F15" i="22"/>
  <c r="K13" i="22"/>
  <c r="F13" i="22"/>
  <c r="F12" i="22"/>
  <c r="G58" i="21"/>
  <c r="G57" i="21"/>
  <c r="G56" i="21"/>
  <c r="G54" i="21"/>
  <c r="G53" i="21"/>
  <c r="G52" i="21"/>
  <c r="G50" i="21"/>
  <c r="G49" i="21"/>
  <c r="D41" i="21"/>
  <c r="D40" i="21"/>
  <c r="D39" i="21"/>
  <c r="J22" i="21" s="1"/>
  <c r="G22" i="21" s="1"/>
  <c r="F22" i="21" s="1"/>
  <c r="D37" i="21"/>
  <c r="J20" i="21" s="1"/>
  <c r="G20" i="21" s="1"/>
  <c r="F20" i="21" s="1"/>
  <c r="D36" i="21"/>
  <c r="J19" i="21" s="1"/>
  <c r="G19" i="21" s="1"/>
  <c r="F19" i="21" s="1"/>
  <c r="D35" i="21"/>
  <c r="J18" i="21" s="1"/>
  <c r="G18" i="21" s="1"/>
  <c r="F18" i="21" s="1"/>
  <c r="D33" i="21"/>
  <c r="C33" i="21"/>
  <c r="J16" i="21" s="1"/>
  <c r="G16" i="21" s="1"/>
  <c r="F16" i="21" s="1"/>
  <c r="D32" i="21"/>
  <c r="J15" i="21" s="1"/>
  <c r="G15" i="21" s="1"/>
  <c r="F15" i="21" s="1"/>
  <c r="J24" i="21"/>
  <c r="G24" i="21"/>
  <c r="F24" i="21"/>
  <c r="J23" i="21"/>
  <c r="G23" i="21"/>
  <c r="F23" i="21" s="1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42" i="19"/>
  <c r="C42" i="19"/>
  <c r="D41" i="19"/>
  <c r="C41" i="19"/>
  <c r="D40" i="19"/>
  <c r="J16" i="19" s="1"/>
  <c r="C40" i="19"/>
  <c r="I16" i="19" s="1"/>
  <c r="D39" i="19"/>
  <c r="C39" i="19"/>
  <c r="D38" i="19"/>
  <c r="C38" i="19"/>
  <c r="D37" i="19"/>
  <c r="C37" i="19"/>
  <c r="L18" i="19"/>
  <c r="K18" i="19"/>
  <c r="J18" i="19"/>
  <c r="I18" i="19"/>
  <c r="C18" i="19"/>
  <c r="L17" i="19"/>
  <c r="K17" i="19"/>
  <c r="J17" i="19"/>
  <c r="I17" i="19"/>
  <c r="C17" i="19"/>
  <c r="L16" i="19"/>
  <c r="K16" i="19"/>
  <c r="C16" i="19"/>
  <c r="L15" i="19"/>
  <c r="K15" i="19"/>
  <c r="J15" i="19"/>
  <c r="I15" i="19"/>
  <c r="C15" i="19"/>
  <c r="L14" i="19"/>
  <c r="K14" i="19"/>
  <c r="J14" i="19"/>
  <c r="I14" i="19"/>
  <c r="C14" i="19"/>
  <c r="L13" i="19"/>
  <c r="K13" i="19"/>
  <c r="J13" i="19"/>
  <c r="I13" i="19"/>
  <c r="C13" i="19"/>
  <c r="E52" i="18"/>
  <c r="E51" i="18"/>
  <c r="E50" i="18"/>
  <c r="E49" i="18"/>
  <c r="E47" i="18"/>
  <c r="E46" i="18"/>
  <c r="H22" i="18"/>
  <c r="G22" i="18"/>
  <c r="C22" i="18"/>
  <c r="H21" i="18"/>
  <c r="G21" i="18"/>
  <c r="C21" i="18"/>
  <c r="H20" i="18"/>
  <c r="G20" i="18" s="1"/>
  <c r="C20" i="18"/>
  <c r="H19" i="18"/>
  <c r="G19" i="18"/>
  <c r="C19" i="18"/>
  <c r="H17" i="18"/>
  <c r="G17" i="18"/>
  <c r="C17" i="18"/>
  <c r="H16" i="18"/>
  <c r="G16" i="18" s="1"/>
  <c r="C16" i="18"/>
  <c r="H15" i="18"/>
  <c r="G15" i="18"/>
  <c r="C15" i="18"/>
  <c r="H14" i="18"/>
  <c r="G14" i="18"/>
  <c r="C14" i="18"/>
  <c r="H13" i="18"/>
  <c r="G13" i="18"/>
  <c r="C13" i="18"/>
  <c r="D69" i="16"/>
  <c r="C69" i="16"/>
  <c r="D68" i="16"/>
  <c r="C68" i="16"/>
  <c r="D66" i="16"/>
  <c r="C66" i="16"/>
  <c r="D65" i="16"/>
  <c r="C65" i="16"/>
  <c r="D63" i="16"/>
  <c r="C63" i="16"/>
  <c r="D62" i="16"/>
  <c r="C62" i="16"/>
  <c r="D61" i="16"/>
  <c r="C61" i="16"/>
  <c r="D60" i="16"/>
  <c r="C60" i="16"/>
  <c r="D33" i="16"/>
  <c r="C33" i="16"/>
  <c r="D32" i="16"/>
  <c r="C32" i="16"/>
  <c r="D31" i="16"/>
  <c r="C31" i="16"/>
  <c r="D30" i="16"/>
  <c r="C30" i="16"/>
  <c r="D29" i="16"/>
  <c r="C29" i="16"/>
  <c r="D27" i="16"/>
  <c r="C27" i="16"/>
  <c r="D26" i="16"/>
  <c r="C26" i="16"/>
  <c r="D25" i="16"/>
  <c r="C25" i="16"/>
  <c r="D24" i="16"/>
  <c r="C24" i="16"/>
  <c r="D22" i="16"/>
  <c r="C22" i="16"/>
  <c r="D21" i="16"/>
  <c r="C21" i="16"/>
  <c r="D20" i="16"/>
  <c r="C20" i="16"/>
  <c r="D19" i="16"/>
  <c r="C19" i="16"/>
  <c r="D18" i="16"/>
  <c r="C18" i="16"/>
  <c r="D16" i="16"/>
  <c r="C16" i="16"/>
  <c r="D15" i="16"/>
  <c r="C15" i="16"/>
  <c r="D14" i="16"/>
  <c r="C14" i="16"/>
  <c r="D13" i="16"/>
  <c r="C13" i="16"/>
  <c r="D37" i="15"/>
  <c r="C37" i="15"/>
  <c r="D36" i="15"/>
  <c r="C36" i="15"/>
  <c r="D35" i="15"/>
  <c r="C35" i="15"/>
  <c r="D34" i="15"/>
  <c r="C34" i="15"/>
  <c r="D33" i="15"/>
  <c r="C33" i="15"/>
  <c r="D31" i="15"/>
  <c r="C31" i="15"/>
  <c r="D30" i="15"/>
  <c r="C30" i="15"/>
  <c r="D29" i="15"/>
  <c r="C29" i="15"/>
  <c r="D28" i="15"/>
  <c r="C28" i="15"/>
  <c r="D25" i="15"/>
  <c r="C25" i="15"/>
  <c r="D24" i="15"/>
  <c r="C24" i="15"/>
  <c r="D23" i="15"/>
  <c r="C23" i="15"/>
  <c r="D22" i="15"/>
  <c r="C22" i="15"/>
  <c r="D21" i="15"/>
  <c r="C21" i="15"/>
  <c r="D19" i="15"/>
  <c r="C19" i="15"/>
  <c r="D18" i="15"/>
  <c r="C18" i="15"/>
  <c r="D17" i="15"/>
  <c r="C17" i="15"/>
  <c r="D16" i="15"/>
  <c r="C16" i="15"/>
  <c r="G36" i="14"/>
  <c r="D36" i="14"/>
  <c r="G35" i="14"/>
  <c r="D35" i="14"/>
  <c r="G34" i="14"/>
  <c r="D34" i="14"/>
  <c r="I32" i="14"/>
  <c r="H32" i="14"/>
  <c r="G32" i="14"/>
  <c r="F32" i="14"/>
  <c r="E32" i="14"/>
  <c r="D32" i="14"/>
  <c r="G31" i="14"/>
  <c r="D31" i="14"/>
  <c r="G30" i="14"/>
  <c r="D30" i="14"/>
  <c r="G28" i="14"/>
  <c r="D28" i="14"/>
  <c r="G27" i="14"/>
  <c r="D27" i="14"/>
  <c r="G26" i="14"/>
  <c r="D26" i="14"/>
  <c r="G25" i="14"/>
  <c r="D25" i="14"/>
  <c r="G23" i="14"/>
  <c r="D23" i="14"/>
  <c r="G22" i="14"/>
  <c r="D22" i="14"/>
  <c r="G21" i="14"/>
  <c r="D21" i="14"/>
  <c r="G19" i="14"/>
  <c r="D19" i="14"/>
  <c r="G18" i="14"/>
  <c r="D18" i="14"/>
  <c r="G17" i="14"/>
  <c r="D17" i="14"/>
  <c r="E35" i="12"/>
  <c r="E34" i="12"/>
  <c r="E32" i="12"/>
  <c r="E31" i="12"/>
  <c r="E30" i="12"/>
  <c r="K28" i="12"/>
  <c r="J28" i="12"/>
  <c r="I28" i="12"/>
  <c r="H28" i="12"/>
  <c r="G28" i="12"/>
  <c r="F28" i="12"/>
  <c r="E28" i="12"/>
  <c r="E27" i="12"/>
  <c r="E26" i="12"/>
  <c r="E24" i="12"/>
  <c r="E23" i="12"/>
  <c r="E22" i="12"/>
  <c r="E20" i="12"/>
  <c r="E19" i="12"/>
  <c r="E18" i="12"/>
  <c r="E17" i="12"/>
  <c r="E15" i="12"/>
  <c r="E14" i="12"/>
  <c r="E13" i="12"/>
  <c r="E12" i="12"/>
  <c r="C21" i="10"/>
  <c r="J20" i="10"/>
  <c r="C20" i="10"/>
  <c r="L18" i="10"/>
  <c r="K18" i="10"/>
  <c r="J18" i="10"/>
  <c r="I18" i="10"/>
  <c r="G18" i="10"/>
  <c r="F18" i="10"/>
  <c r="C18" i="10"/>
  <c r="C17" i="10"/>
  <c r="J16" i="10"/>
  <c r="C16" i="10"/>
  <c r="J15" i="10"/>
  <c r="C15" i="10"/>
  <c r="J14" i="10"/>
  <c r="C14" i="10"/>
  <c r="J13" i="10"/>
  <c r="C13" i="10"/>
  <c r="J12" i="10"/>
  <c r="C12" i="10"/>
  <c r="C27" i="9"/>
  <c r="C26" i="9"/>
  <c r="C25" i="9"/>
  <c r="C24" i="9"/>
  <c r="C22" i="9"/>
  <c r="C21" i="9"/>
  <c r="C20" i="9"/>
  <c r="J18" i="9"/>
  <c r="I18" i="9"/>
  <c r="H18" i="9"/>
  <c r="G18" i="9"/>
  <c r="F18" i="9"/>
  <c r="E18" i="9"/>
  <c r="C18" i="9"/>
  <c r="C17" i="9"/>
  <c r="C16" i="9"/>
  <c r="C15" i="9"/>
  <c r="C14" i="9"/>
  <c r="C13" i="9"/>
  <c r="C12" i="9"/>
  <c r="C23" i="8"/>
  <c r="J22" i="8"/>
  <c r="C22" i="8"/>
  <c r="J21" i="8"/>
  <c r="C21" i="8"/>
  <c r="J20" i="8"/>
  <c r="C20" i="8"/>
  <c r="L18" i="8"/>
  <c r="K18" i="8"/>
  <c r="J18" i="8"/>
  <c r="I18" i="8"/>
  <c r="H18" i="8"/>
  <c r="G18" i="8"/>
  <c r="F18" i="8"/>
  <c r="C18" i="8" s="1"/>
  <c r="E18" i="8"/>
  <c r="J17" i="8"/>
  <c r="C17" i="8"/>
  <c r="J16" i="8"/>
  <c r="C16" i="8"/>
  <c r="J15" i="8"/>
  <c r="C15" i="8"/>
  <c r="J14" i="8"/>
  <c r="C14" i="8"/>
  <c r="J13" i="8"/>
  <c r="C13" i="8"/>
  <c r="J12" i="8"/>
  <c r="C12" i="8"/>
  <c r="J71" i="7"/>
  <c r="C71" i="7"/>
  <c r="J70" i="7"/>
  <c r="C70" i="7"/>
  <c r="L68" i="7"/>
  <c r="K68" i="7"/>
  <c r="J68" i="7"/>
  <c r="I68" i="7"/>
  <c r="G68" i="7"/>
  <c r="E68" i="7"/>
  <c r="C68" i="7"/>
  <c r="J67" i="7"/>
  <c r="C67" i="7"/>
  <c r="J66" i="7"/>
  <c r="C66" i="7"/>
  <c r="J65" i="7"/>
  <c r="C65" i="7"/>
  <c r="J64" i="7"/>
  <c r="C64" i="7"/>
  <c r="J63" i="7"/>
  <c r="C63" i="7"/>
  <c r="J62" i="7"/>
  <c r="C62" i="7"/>
  <c r="J53" i="7"/>
  <c r="C53" i="7"/>
  <c r="J52" i="7"/>
  <c r="C52" i="7"/>
  <c r="J51" i="7"/>
  <c r="C51" i="7"/>
  <c r="C50" i="7"/>
  <c r="C49" i="7"/>
  <c r="J48" i="7"/>
  <c r="C48" i="7"/>
  <c r="J47" i="7"/>
  <c r="C47" i="7"/>
  <c r="L45" i="7"/>
  <c r="K45" i="7"/>
  <c r="J45" i="7"/>
  <c r="I45" i="7"/>
  <c r="G45" i="7"/>
  <c r="E45" i="7"/>
  <c r="C45" i="7"/>
  <c r="J44" i="7"/>
  <c r="C44" i="7"/>
  <c r="J43" i="7"/>
  <c r="C43" i="7"/>
  <c r="J42" i="7"/>
  <c r="C42" i="7"/>
  <c r="J41" i="7"/>
  <c r="C41" i="7"/>
  <c r="J40" i="7"/>
  <c r="C40" i="7"/>
  <c r="J39" i="7"/>
  <c r="C39" i="7"/>
  <c r="C30" i="7"/>
  <c r="C29" i="7"/>
  <c r="C28" i="7"/>
  <c r="C27" i="7"/>
  <c r="C26" i="7"/>
  <c r="C25" i="7"/>
  <c r="C24" i="7"/>
  <c r="C23" i="7"/>
  <c r="C22" i="7"/>
  <c r="C21" i="7"/>
  <c r="C19" i="7" s="1"/>
  <c r="L19" i="7"/>
  <c r="K19" i="7"/>
  <c r="J19" i="7"/>
  <c r="I19" i="7"/>
  <c r="G19" i="7"/>
  <c r="E19" i="7"/>
  <c r="C18" i="7"/>
  <c r="C17" i="7"/>
  <c r="C16" i="7"/>
  <c r="C15" i="7"/>
  <c r="C14" i="7"/>
  <c r="C13" i="7"/>
  <c r="J12" i="6"/>
  <c r="I12" i="6"/>
  <c r="H12" i="6"/>
  <c r="G12" i="6"/>
  <c r="F12" i="6"/>
  <c r="E12" i="6"/>
  <c r="D12" i="6"/>
  <c r="C12" i="6"/>
  <c r="C30" i="5"/>
  <c r="C29" i="5"/>
  <c r="C28" i="5"/>
  <c r="C27" i="5"/>
  <c r="C25" i="5"/>
  <c r="C24" i="5"/>
  <c r="C23" i="5"/>
  <c r="C22" i="5"/>
  <c r="C19" i="5"/>
  <c r="C14" i="5"/>
  <c r="C13" i="5"/>
  <c r="C12" i="5"/>
  <c r="C11" i="5"/>
  <c r="C41" i="4"/>
  <c r="C40" i="4"/>
  <c r="C39" i="4"/>
  <c r="C38" i="4"/>
  <c r="C36" i="4"/>
  <c r="C35" i="4"/>
  <c r="C20" i="4"/>
  <c r="C19" i="4"/>
  <c r="C18" i="4"/>
  <c r="C17" i="4"/>
  <c r="C15" i="4"/>
  <c r="C13" i="4"/>
  <c r="C12" i="4"/>
  <c r="F12" i="26" l="1"/>
  <c r="J12" i="26"/>
</calcChain>
</file>

<file path=xl/sharedStrings.xml><?xml version="1.0" encoding="utf-8"?>
<sst xmlns="http://schemas.openxmlformats.org/spreadsheetml/2006/main" count="2147" uniqueCount="740">
  <si>
    <t>Ｓ-03 生活保護被保護世帯</t>
  </si>
  <si>
    <t>Ａ．世帯類型別被保護世帯数（停止中を除く）</t>
  </si>
  <si>
    <t xml:space="preserve">          単位：世帯</t>
    <phoneticPr fontId="4"/>
  </si>
  <si>
    <t>単身者世帯</t>
  </si>
  <si>
    <t>　 ２人以上の世帯</t>
  </si>
  <si>
    <t>　 　年度</t>
  </si>
  <si>
    <t xml:space="preserve">  注3）</t>
    <phoneticPr fontId="4"/>
  </si>
  <si>
    <t xml:space="preserve">  注1）</t>
  </si>
  <si>
    <t xml:space="preserve"> 傷病</t>
    <phoneticPr fontId="4"/>
  </si>
  <si>
    <t>その他</t>
    <phoneticPr fontId="4"/>
  </si>
  <si>
    <t xml:space="preserve">  注2）</t>
  </si>
  <si>
    <t xml:space="preserve"> 総 数</t>
    <phoneticPr fontId="4"/>
  </si>
  <si>
    <t>高年齢世帯</t>
    <phoneticPr fontId="4"/>
  </si>
  <si>
    <t xml:space="preserve"> 障害世帯</t>
    <phoneticPr fontId="4"/>
  </si>
  <si>
    <t>の世帯</t>
    <phoneticPr fontId="4"/>
  </si>
  <si>
    <t>母子世帯</t>
    <phoneticPr fontId="4"/>
  </si>
  <si>
    <t>障害世帯</t>
    <phoneticPr fontId="4"/>
  </si>
  <si>
    <t>昭和55年度1980</t>
  </si>
  <si>
    <t>　　60　  1985</t>
  </si>
  <si>
    <t xml:space="preserve">平成 2　  1990  </t>
  </si>
  <si>
    <t>　　 7　  1995</t>
  </si>
  <si>
    <t>　　 9　  1997</t>
  </si>
  <si>
    <t>　　10　  1998</t>
  </si>
  <si>
    <t>　　11　  1999</t>
  </si>
  <si>
    <t>　　12　 2000</t>
    <phoneticPr fontId="4"/>
  </si>
  <si>
    <t>注1)男子65歳以上,女子60歳以上の者のみの世帯,又はこれらに18歳未満の者がいる世帯。</t>
    <phoneticPr fontId="4"/>
  </si>
  <si>
    <t>注2)配偶者のいない20歳以上60歳未満の女子と20歳未満のその子のみの世帯,又はこれらに</t>
    <phoneticPr fontId="4"/>
  </si>
  <si>
    <t xml:space="preserve">    18歳未満の者がいる世帯。</t>
  </si>
  <si>
    <t>注3)平均して集計した数字なので,内訳とは必ずしも一致しない。</t>
    <phoneticPr fontId="4"/>
  </si>
  <si>
    <t>資料：県社会福祉課</t>
  </si>
  <si>
    <t>Ｂ．労働力類型別被保護世帯数</t>
  </si>
  <si>
    <t>世帯主が働いている世帯</t>
  </si>
  <si>
    <t xml:space="preserve"> 世帯員が</t>
  </si>
  <si>
    <t>働いてい</t>
    <phoneticPr fontId="4"/>
  </si>
  <si>
    <t>年度</t>
  </si>
  <si>
    <t>　注）</t>
  </si>
  <si>
    <t>その他の</t>
  </si>
  <si>
    <t>働いてい</t>
  </si>
  <si>
    <t>る者のい</t>
    <phoneticPr fontId="4"/>
  </si>
  <si>
    <t>停止中</t>
    <phoneticPr fontId="4"/>
  </si>
  <si>
    <t>総 数</t>
  </si>
  <si>
    <t>常用勤労者</t>
    <phoneticPr fontId="4"/>
  </si>
  <si>
    <t>日雇労働者</t>
    <phoneticPr fontId="4"/>
  </si>
  <si>
    <t>内職者</t>
    <phoneticPr fontId="4"/>
  </si>
  <si>
    <t xml:space="preserve"> 就業者</t>
    <phoneticPr fontId="4"/>
  </si>
  <si>
    <t xml:space="preserve"> る世帯</t>
  </si>
  <si>
    <t>ない世帯</t>
    <phoneticPr fontId="4"/>
  </si>
  <si>
    <t>注）平均して集計した数字なので,内訳とは必ずしも一致しない。</t>
    <phoneticPr fontId="4"/>
  </si>
  <si>
    <t>Ｓ-04 扶助の種類別生活保護被保護人員及び保護費</t>
  </si>
  <si>
    <t>生活扶助</t>
    <phoneticPr fontId="4"/>
  </si>
  <si>
    <t>住宅扶助</t>
    <phoneticPr fontId="4"/>
  </si>
  <si>
    <t>教育扶助</t>
    <phoneticPr fontId="4"/>
  </si>
  <si>
    <t>介護扶助</t>
    <rPh sb="0" eb="2">
      <t>カイゴ</t>
    </rPh>
    <phoneticPr fontId="4"/>
  </si>
  <si>
    <t>医療扶助</t>
    <phoneticPr fontId="4"/>
  </si>
  <si>
    <t>出産扶助</t>
    <phoneticPr fontId="4"/>
  </si>
  <si>
    <t>生業扶助</t>
    <phoneticPr fontId="4"/>
  </si>
  <si>
    <t>被保護人員 （人）</t>
    <rPh sb="7" eb="8">
      <t>ヒト</t>
    </rPh>
    <phoneticPr fontId="4"/>
  </si>
  <si>
    <t>－</t>
    <phoneticPr fontId="4"/>
  </si>
  <si>
    <t>－</t>
    <phoneticPr fontId="4"/>
  </si>
  <si>
    <t>　　12　 2000</t>
    <phoneticPr fontId="4"/>
  </si>
  <si>
    <t xml:space="preserve">  保護費</t>
  </si>
  <si>
    <t>（百万円）</t>
  </si>
  <si>
    <t xml:space="preserve">        注）被保護人員の総数は,平均の集計値のため，内訳とは必ずしも一致しない。又停止中の者を含む。</t>
    <rPh sb="10" eb="11">
      <t>ヒ</t>
    </rPh>
    <rPh sb="11" eb="13">
      <t>ホゴ</t>
    </rPh>
    <rPh sb="13" eb="15">
      <t>ジンイン</t>
    </rPh>
    <rPh sb="16" eb="18">
      <t>ソウスウ</t>
    </rPh>
    <rPh sb="44" eb="45">
      <t>マタ</t>
    </rPh>
    <rPh sb="45" eb="48">
      <t>テイシチュウ</t>
    </rPh>
    <rPh sb="49" eb="50">
      <t>モノ</t>
    </rPh>
    <rPh sb="51" eb="52">
      <t>フク</t>
    </rPh>
    <phoneticPr fontId="4"/>
  </si>
  <si>
    <t xml:space="preserve">        資料：県社会福祉課</t>
    <phoneticPr fontId="4"/>
  </si>
  <si>
    <t>葬祭扶助</t>
  </si>
  <si>
    <t>Ｓ-05 市町村別生活保護の状況</t>
  </si>
  <si>
    <t>被保護世帯数及び被保護人員数は年度平均値</t>
  </si>
  <si>
    <t xml:space="preserve">          被保護世帯(停止中を含む)</t>
  </si>
  <si>
    <t xml:space="preserve">          被保護人員(停止中を含む)</t>
  </si>
  <si>
    <t xml:space="preserve">  市町村</t>
  </si>
  <si>
    <t xml:space="preserve"> 1997</t>
  </si>
  <si>
    <t xml:space="preserve"> 1998</t>
  </si>
  <si>
    <t xml:space="preserve"> 1999</t>
  </si>
  <si>
    <t xml:space="preserve"> 平成 9年度</t>
  </si>
  <si>
    <t xml:space="preserve"> 平成10年度</t>
  </si>
  <si>
    <t xml:space="preserve"> 平成11年度</t>
  </si>
  <si>
    <t xml:space="preserve"> 平成12年度</t>
    <phoneticPr fontId="4"/>
  </si>
  <si>
    <t>世帯</t>
  </si>
  <si>
    <t>人</t>
  </si>
  <si>
    <t>県計 (注</t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</si>
  <si>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</si>
  <si>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</si>
  <si>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</si>
  <si>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</si>
  <si>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</si>
  <si>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</si>
  <si>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</si>
  <si>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 xml:space="preserve"> </t>
    <phoneticPr fontId="4"/>
  </si>
  <si>
    <t>下 津 町</t>
  </si>
  <si>
    <t>野 上 町</t>
  </si>
  <si>
    <t>美 里 町</t>
  </si>
  <si>
    <t>打 田 町</t>
  </si>
  <si>
    <t>粉 河 町</t>
  </si>
  <si>
    <t>那 賀 町</t>
  </si>
  <si>
    <t>桃 山 町</t>
  </si>
  <si>
    <t>貴志川町</t>
  </si>
  <si>
    <t>岩 出 町</t>
  </si>
  <si>
    <t>かつらぎ町</t>
  </si>
  <si>
    <t>高野口町</t>
  </si>
  <si>
    <t>九度山町</t>
  </si>
  <si>
    <t>高 野 町</t>
  </si>
  <si>
    <t>花 園 村</t>
  </si>
  <si>
    <t>湯 浅 町</t>
  </si>
  <si>
    <t>広 川 町</t>
  </si>
  <si>
    <t>吉 備 町</t>
  </si>
  <si>
    <t>金 屋 町</t>
  </si>
  <si>
    <t>清 水 町</t>
  </si>
  <si>
    <t>美 浜 町</t>
  </si>
  <si>
    <t>日 高 町</t>
  </si>
  <si>
    <t>由 良 町</t>
  </si>
  <si>
    <t>川 辺 町</t>
  </si>
  <si>
    <t>中 津 村</t>
  </si>
  <si>
    <t>美 山 村</t>
  </si>
  <si>
    <t>龍 神 村</t>
  </si>
  <si>
    <t>南部川村</t>
  </si>
  <si>
    <t>南 部 町</t>
  </si>
  <si>
    <t>印 南 町</t>
  </si>
  <si>
    <t>白 浜 町</t>
  </si>
  <si>
    <t>中辺路町</t>
  </si>
  <si>
    <t>大 塔 村</t>
  </si>
  <si>
    <t>上富田町</t>
  </si>
  <si>
    <t>日置川町</t>
  </si>
  <si>
    <t>すさみ町</t>
  </si>
  <si>
    <t>串 本 町</t>
  </si>
  <si>
    <t>那智勝浦町</t>
  </si>
  <si>
    <t>太 地 町</t>
  </si>
  <si>
    <t>古 座 町</t>
  </si>
  <si>
    <t>古座川町</t>
  </si>
  <si>
    <t>熊野川町</t>
  </si>
  <si>
    <t>本 宮 町</t>
  </si>
  <si>
    <t>北 山 村</t>
  </si>
  <si>
    <t>注）県,市町村別に平均し,集計した数字なので,県計とは必ずしも一致しない。</t>
    <phoneticPr fontId="4"/>
  </si>
  <si>
    <t>Ｓ-06 主な社会福祉施設</t>
  </si>
  <si>
    <t>Ａ．障害福祉施設</t>
  </si>
  <si>
    <t>身体障害者更生援護施設( 4月 1日現在)</t>
  </si>
  <si>
    <t>施設数</t>
  </si>
  <si>
    <t xml:space="preserve">   施設の種類</t>
  </si>
  <si>
    <t xml:space="preserve"> 入 所</t>
  </si>
  <si>
    <t xml:space="preserve"> 在所者</t>
  </si>
  <si>
    <t xml:space="preserve"> 通所者</t>
  </si>
  <si>
    <t xml:space="preserve">   国</t>
  </si>
  <si>
    <t xml:space="preserve">   県</t>
  </si>
  <si>
    <t xml:space="preserve"> 市町村</t>
  </si>
  <si>
    <t xml:space="preserve">  法人</t>
  </si>
  <si>
    <t xml:space="preserve"> その他</t>
  </si>
  <si>
    <t>定 員</t>
  </si>
  <si>
    <t xml:space="preserve">   男</t>
  </si>
  <si>
    <t>所</t>
  </si>
  <si>
    <t xml:space="preserve">  平成 7年 1995</t>
    <phoneticPr fontId="4"/>
  </si>
  <si>
    <t xml:space="preserve">       8   1996</t>
  </si>
  <si>
    <t xml:space="preserve">       9   1997</t>
  </si>
  <si>
    <t xml:space="preserve">      10   1998</t>
  </si>
  <si>
    <t xml:space="preserve">      11   1999</t>
  </si>
  <si>
    <t xml:space="preserve">      12   2000</t>
  </si>
  <si>
    <t xml:space="preserve">     13   2001</t>
    <phoneticPr fontId="4"/>
  </si>
  <si>
    <t>肢体不自由者更生施設</t>
  </si>
  <si>
    <t>重度身障者更生援護施設</t>
  </si>
  <si>
    <t>身体障害者授産施設</t>
  </si>
  <si>
    <t>身体障害者通所授産施設</t>
  </si>
  <si>
    <t>身体障害者福祉工場</t>
  </si>
  <si>
    <t>身体障害者療護施設</t>
  </si>
  <si>
    <t>補装具製作施設</t>
  </si>
  <si>
    <t>点字図書館</t>
  </si>
  <si>
    <t>聴覚障害者情報提供施設</t>
    <rPh sb="0" eb="2">
      <t>チョウカク</t>
    </rPh>
    <rPh sb="2" eb="5">
      <t>ショウガイシャ</t>
    </rPh>
    <rPh sb="5" eb="7">
      <t>ジョウホウ</t>
    </rPh>
    <rPh sb="7" eb="9">
      <t>テイキョウ</t>
    </rPh>
    <rPh sb="9" eb="11">
      <t>シセツ</t>
    </rPh>
    <phoneticPr fontId="4"/>
  </si>
  <si>
    <t>盲人ホーム</t>
  </si>
  <si>
    <t>資料：県障害福祉課</t>
  </si>
  <si>
    <t xml:space="preserve">    児童福祉施設( 4月 1日現在)</t>
  </si>
  <si>
    <t xml:space="preserve"> 注）</t>
  </si>
  <si>
    <t xml:space="preserve"> 総 数</t>
  </si>
  <si>
    <t xml:space="preserve">   女</t>
  </si>
  <si>
    <t>知的障害児施設</t>
  </si>
  <si>
    <t>知的障害児通園施設</t>
  </si>
  <si>
    <t>盲児施設</t>
  </si>
  <si>
    <t>ろうあ児施設</t>
  </si>
  <si>
    <t>肢体不自由児施設</t>
  </si>
  <si>
    <t>肢体不自由児通園施設</t>
  </si>
  <si>
    <t>重症心身障害児施設</t>
  </si>
  <si>
    <t>注）国立の重症心身障害児施設を除く。</t>
  </si>
  <si>
    <t xml:space="preserve">    知的障害者援護施設( 4月 1日現在)</t>
  </si>
  <si>
    <t>知的障害者更生施設</t>
  </si>
  <si>
    <t>知的障害者授産施設</t>
  </si>
  <si>
    <t>　Ｓ-06 主な社会福祉施設－続き－</t>
  </si>
  <si>
    <t>Ｂ．老人福祉施設( 3月末日現在)</t>
  </si>
  <si>
    <t xml:space="preserve"> 施設数</t>
  </si>
  <si>
    <t>総 数</t>
    <phoneticPr fontId="4"/>
  </si>
  <si>
    <t>定 員</t>
    <phoneticPr fontId="4"/>
  </si>
  <si>
    <t xml:space="preserve">       8　 1996</t>
  </si>
  <si>
    <t xml:space="preserve">       9　 1997</t>
  </si>
  <si>
    <t xml:space="preserve">      10　 1998</t>
  </si>
  <si>
    <t xml:space="preserve">      11　 1999</t>
  </si>
  <si>
    <t xml:space="preserve">      12　 2000</t>
  </si>
  <si>
    <t xml:space="preserve">     13　 2001</t>
    <phoneticPr fontId="4"/>
  </si>
  <si>
    <t>養護老人ホーム</t>
  </si>
  <si>
    <t>特別養護老人ﾎｰﾑ</t>
  </si>
  <si>
    <t>軽費老人ホーム</t>
  </si>
  <si>
    <t>老人休養ホーム</t>
  </si>
  <si>
    <t>資料：県長寿社会推進課</t>
  </si>
  <si>
    <t>Ｃ．児童福祉施設( 3月末日現在)</t>
  </si>
  <si>
    <t>在所者</t>
  </si>
  <si>
    <t>市町村</t>
  </si>
  <si>
    <t>法人</t>
    <phoneticPr fontId="4"/>
  </si>
  <si>
    <t>総数</t>
  </si>
  <si>
    <t>･･･</t>
  </si>
  <si>
    <t>･･･</t>
    <phoneticPr fontId="4"/>
  </si>
  <si>
    <t>助産施設</t>
  </si>
  <si>
    <t>乳児院</t>
  </si>
  <si>
    <t>母子生活支援施設</t>
  </si>
  <si>
    <t>　　　　　(注2</t>
    <rPh sb="6" eb="7">
      <t>チュウ</t>
    </rPh>
    <phoneticPr fontId="4"/>
  </si>
  <si>
    <t>保育所 (注1</t>
    <phoneticPr fontId="4"/>
  </si>
  <si>
    <t>児童養護施設</t>
  </si>
  <si>
    <t>児童自立支援施設</t>
  </si>
  <si>
    <t>児童館</t>
  </si>
  <si>
    <t>母子福祉施設</t>
  </si>
  <si>
    <t>母子福祉センタ－</t>
  </si>
  <si>
    <t>母子休養ホーム</t>
  </si>
  <si>
    <t xml:space="preserve">    資料：県子育て推進課</t>
    <rPh sb="8" eb="9">
      <t>コ</t>
    </rPh>
    <rPh sb="9" eb="10">
      <t>ソダ</t>
    </rPh>
    <rPh sb="11" eb="13">
      <t>スイシン</t>
    </rPh>
    <phoneticPr fontId="4"/>
  </si>
  <si>
    <t>注１）ここで言う保育所とは,僻地及び休止中のものを含む｡</t>
    <phoneticPr fontId="4"/>
  </si>
  <si>
    <t>注２）母子生活支援施設の定員,在所者総数は世帯数。</t>
    <phoneticPr fontId="4"/>
  </si>
  <si>
    <t>Ｄ．保護施設( 3月末日現在)</t>
  </si>
  <si>
    <t>在所者</t>
    <phoneticPr fontId="4"/>
  </si>
  <si>
    <t>人,床</t>
  </si>
  <si>
    <t>救護施設</t>
  </si>
  <si>
    <t>医療保護施設 (注</t>
    <phoneticPr fontId="4"/>
  </si>
  <si>
    <t>注）医療保護施設の定員はベッド数｡</t>
  </si>
  <si>
    <t>Ｓ-07 身体障害者手帳交付状況</t>
  </si>
  <si>
    <t xml:space="preserve">   単位：人</t>
    <phoneticPr fontId="4"/>
  </si>
  <si>
    <t xml:space="preserve">      障害の種類</t>
  </si>
  <si>
    <t>　総 数</t>
  </si>
  <si>
    <t>１級</t>
  </si>
  <si>
    <t>２級</t>
  </si>
  <si>
    <t>３級</t>
  </si>
  <si>
    <t>４級</t>
  </si>
  <si>
    <t>５級</t>
  </si>
  <si>
    <t>６級</t>
  </si>
  <si>
    <t xml:space="preserve">      昭和63年 1988.4.1</t>
    <phoneticPr fontId="4"/>
  </si>
  <si>
    <t xml:space="preserve">      平成元   1989.4.1</t>
  </si>
  <si>
    <t xml:space="preserve">           2   1990.4.1</t>
  </si>
  <si>
    <t xml:space="preserve">           3   1991.4.1</t>
  </si>
  <si>
    <t xml:space="preserve">           4   1992.4.1</t>
  </si>
  <si>
    <t xml:space="preserve">           5   1993.4.1</t>
  </si>
  <si>
    <t xml:space="preserve">           6   1994.4.1</t>
  </si>
  <si>
    <t xml:space="preserve">           7   1995.4.1</t>
  </si>
  <si>
    <t xml:space="preserve">           8   1996.4.1</t>
  </si>
  <si>
    <t xml:space="preserve">           9   1997.3.31</t>
  </si>
  <si>
    <t xml:space="preserve">          10   1998.3.31</t>
  </si>
  <si>
    <t xml:space="preserve">          11   1999.3.31</t>
  </si>
  <si>
    <t xml:space="preserve">          12   2000.3.31</t>
  </si>
  <si>
    <t xml:space="preserve">         13  2000.3.31</t>
    <phoneticPr fontId="4"/>
  </si>
  <si>
    <t xml:space="preserve">  視覚</t>
  </si>
  <si>
    <t xml:space="preserve">  聴覚・平衡</t>
  </si>
  <si>
    <t xml:space="preserve">  音声・言語・そしゃく</t>
  </si>
  <si>
    <t>－</t>
    <phoneticPr fontId="4"/>
  </si>
  <si>
    <t xml:space="preserve">  肢体不自由</t>
  </si>
  <si>
    <t xml:space="preserve">  内部障害</t>
  </si>
  <si>
    <t>Ｓ-08 政府管掌健康保険</t>
  </si>
  <si>
    <t xml:space="preserve">  昭和59年10月の制度改正に伴い従来の「日雇労働者健康保険制度」が廃</t>
  </si>
  <si>
    <t>止になり，「政府管掌健康保険」に取り入れられた。このため，59年10月</t>
  </si>
  <si>
    <t>以降は，「政府管掌健康保険（一般被保険者）」と「政府管掌健康保険</t>
  </si>
  <si>
    <t>（日雇特例被保険者）」の区分となっている。</t>
  </si>
  <si>
    <t>Ａ．適用状況（一般被保険者）</t>
  </si>
  <si>
    <t xml:space="preserve">      被保険者</t>
  </si>
  <si>
    <t xml:space="preserve">   平均標準報酬月額</t>
  </si>
  <si>
    <t>事業所数</t>
  </si>
  <si>
    <t xml:space="preserve"> 任意</t>
  </si>
  <si>
    <t xml:space="preserve"> 強制適用</t>
  </si>
  <si>
    <t xml:space="preserve"> 包括適用</t>
  </si>
  <si>
    <t xml:space="preserve"> 男</t>
  </si>
  <si>
    <t xml:space="preserve"> 女</t>
  </si>
  <si>
    <t>件</t>
  </si>
  <si>
    <t>円</t>
  </si>
  <si>
    <t>昭和40年度末1965</t>
  </si>
  <si>
    <t xml:space="preserve">    45      1970</t>
  </si>
  <si>
    <t xml:space="preserve">    50      1975</t>
  </si>
  <si>
    <t xml:space="preserve">    55      1980</t>
  </si>
  <si>
    <t xml:space="preserve">    60      1985</t>
  </si>
  <si>
    <t>平成 2      1990</t>
  </si>
  <si>
    <t xml:space="preserve">     5      1993</t>
  </si>
  <si>
    <t xml:space="preserve">     6      1994</t>
  </si>
  <si>
    <t xml:space="preserve">     7      1995</t>
  </si>
  <si>
    <t xml:space="preserve">     8      1996</t>
  </si>
  <si>
    <t xml:space="preserve">     9      1997</t>
  </si>
  <si>
    <t xml:space="preserve">    10      1998</t>
  </si>
  <si>
    <t xml:space="preserve"> 　 11    1999</t>
    <phoneticPr fontId="4"/>
  </si>
  <si>
    <t xml:space="preserve">      和歌山東</t>
  </si>
  <si>
    <t xml:space="preserve">      和歌山西</t>
  </si>
  <si>
    <t xml:space="preserve">      田辺</t>
  </si>
  <si>
    <t>資料：和歌山社会保険事務局「社会保険事業年報」</t>
    <rPh sb="3" eb="6">
      <t>ワカヤマ</t>
    </rPh>
    <rPh sb="6" eb="8">
      <t>シャカイ</t>
    </rPh>
    <rPh sb="8" eb="10">
      <t>ホケン</t>
    </rPh>
    <rPh sb="10" eb="13">
      <t>ジムキョク</t>
    </rPh>
    <phoneticPr fontId="4"/>
  </si>
  <si>
    <t>Ｓ-08 政府管掌健康保険－続き－</t>
  </si>
  <si>
    <t>Ｂ．現金給付の決定状況（一般被保険者）</t>
  </si>
  <si>
    <t xml:space="preserve">          現金給付</t>
  </si>
  <si>
    <t xml:space="preserve">     現金給付</t>
  </si>
  <si>
    <t xml:space="preserve">  入院時</t>
  </si>
  <si>
    <t xml:space="preserve">       総数</t>
  </si>
  <si>
    <t>　 　療養費</t>
  </si>
  <si>
    <t>　高額療養費</t>
  </si>
  <si>
    <t>　  看護費</t>
  </si>
  <si>
    <t xml:space="preserve">  食事療養費</t>
  </si>
  <si>
    <t>　　移送費</t>
  </si>
  <si>
    <t xml:space="preserve"> 件数</t>
  </si>
  <si>
    <t xml:space="preserve"> 金額</t>
  </si>
  <si>
    <t>百万円</t>
  </si>
  <si>
    <t>被保険者</t>
  </si>
  <si>
    <t>昭和50 1975</t>
  </si>
  <si>
    <t xml:space="preserve">    55 1980</t>
  </si>
  <si>
    <t xml:space="preserve">    60 1985</t>
  </si>
  <si>
    <t>平成 2 1990</t>
  </si>
  <si>
    <t xml:space="preserve">   　7 1995</t>
  </si>
  <si>
    <t xml:space="preserve">   　8 1996</t>
  </si>
  <si>
    <t xml:space="preserve">   　9 1997</t>
  </si>
  <si>
    <t xml:space="preserve">    10 1998</t>
  </si>
  <si>
    <t xml:space="preserve">   11 1999</t>
    <phoneticPr fontId="4"/>
  </si>
  <si>
    <t>被扶養者</t>
  </si>
  <si>
    <t xml:space="preserve">  現金給付（続き）</t>
  </si>
  <si>
    <t>　 傷病手当金</t>
  </si>
  <si>
    <t>　 　埋葬料</t>
  </si>
  <si>
    <t>　　分娩費</t>
  </si>
  <si>
    <t>　出産手当金</t>
  </si>
  <si>
    <t xml:space="preserve">  育児手当金</t>
  </si>
  <si>
    <t>出産育児一時金</t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</si>
  <si>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4"/>
  </si>
  <si>
    <t>Ｃ．現物給付の決定状況（一般被保険者）</t>
  </si>
  <si>
    <t>　     現物給付</t>
  </si>
  <si>
    <t>　   現物給付</t>
  </si>
  <si>
    <t>　       総数</t>
  </si>
  <si>
    <t>　　　 一般診療</t>
  </si>
  <si>
    <t>　　  歯科診療</t>
  </si>
  <si>
    <t>　　　 調  剤</t>
    <rPh sb="4" eb="5">
      <t>チョウ</t>
    </rPh>
    <phoneticPr fontId="4"/>
  </si>
  <si>
    <t>金額</t>
  </si>
  <si>
    <t xml:space="preserve">    件数</t>
  </si>
  <si>
    <t xml:space="preserve">   件数</t>
  </si>
  <si>
    <t xml:space="preserve">   金額</t>
  </si>
  <si>
    <t xml:space="preserve"> 昭和50年度 1975</t>
  </si>
  <si>
    <t xml:space="preserve">     55     1980</t>
  </si>
  <si>
    <t xml:space="preserve">     60     1985</t>
  </si>
  <si>
    <t xml:space="preserve"> 平成 2   　1990</t>
  </si>
  <si>
    <t xml:space="preserve">   　 7     1995</t>
  </si>
  <si>
    <t xml:space="preserve">   　 8     1996</t>
  </si>
  <si>
    <t xml:space="preserve">   　 9     1997</t>
  </si>
  <si>
    <t xml:space="preserve">   　10     1998</t>
  </si>
  <si>
    <t xml:space="preserve">   　11    1999</t>
    <phoneticPr fontId="4"/>
  </si>
  <si>
    <t xml:space="preserve">  Ｄ．保険料徴収状況（一般被保険者）</t>
  </si>
  <si>
    <t>Ｅ．適用状況（日雇特例被保険者）</t>
  </si>
  <si>
    <t xml:space="preserve"> 被保険者</t>
  </si>
  <si>
    <t xml:space="preserve">  有効被保険者</t>
  </si>
  <si>
    <t xml:space="preserve">  保険料</t>
  </si>
  <si>
    <t xml:space="preserve"> 一人当り</t>
  </si>
  <si>
    <t xml:space="preserve"> 印紙購入</t>
  </si>
  <si>
    <t xml:space="preserve">  手帳数</t>
  </si>
  <si>
    <t xml:space="preserve">  収納済額</t>
  </si>
  <si>
    <t xml:space="preserve"> 保険料</t>
  </si>
  <si>
    <t xml:space="preserve"> 通帳数</t>
  </si>
  <si>
    <t xml:space="preserve">  うち男</t>
  </si>
  <si>
    <t>Ｆ．保険給付及び徴収保険料（日雇特例被保険者）</t>
  </si>
  <si>
    <t xml:space="preserve">    保険給付 総数　</t>
  </si>
  <si>
    <t xml:space="preserve">      被保険者分</t>
  </si>
  <si>
    <t xml:space="preserve">     被扶養者分</t>
  </si>
  <si>
    <t xml:space="preserve"> 平均賃金</t>
  </si>
  <si>
    <t xml:space="preserve">   日額</t>
  </si>
  <si>
    <t xml:space="preserve">  収入額</t>
  </si>
  <si>
    <t xml:space="preserve"> 平成 2 　  1990</t>
  </si>
  <si>
    <t xml:space="preserve">    　7     1995</t>
  </si>
  <si>
    <t xml:space="preserve">    　8     1996</t>
  </si>
  <si>
    <t>Ｓ-09 国民年金</t>
  </si>
  <si>
    <t xml:space="preserve">  年度末現</t>
  </si>
  <si>
    <t xml:space="preserve">  注１）</t>
  </si>
  <si>
    <t>保険料</t>
    <phoneticPr fontId="4"/>
  </si>
  <si>
    <t xml:space="preserve"> ①+②+③+④</t>
  </si>
  <si>
    <t xml:space="preserve"> ①国民年金</t>
  </si>
  <si>
    <t xml:space="preserve">  在被保険</t>
  </si>
  <si>
    <t xml:space="preserve"> (A)第1号</t>
  </si>
  <si>
    <t xml:space="preserve">  (B)</t>
  </si>
  <si>
    <t>収納額</t>
    <phoneticPr fontId="4"/>
  </si>
  <si>
    <t xml:space="preserve">  給付総額</t>
  </si>
  <si>
    <t xml:space="preserve">   給付額</t>
  </si>
  <si>
    <t xml:space="preserve">    老齢・通算老齢</t>
  </si>
  <si>
    <t xml:space="preserve">  者総数</t>
  </si>
  <si>
    <t>･任意加入</t>
  </si>
  <si>
    <t xml:space="preserve">   第３号</t>
  </si>
  <si>
    <t xml:space="preserve"> 受給権者</t>
  </si>
  <si>
    <t>昭和50年1975</t>
  </si>
  <si>
    <t xml:space="preserve">    55  1980</t>
  </si>
  <si>
    <t xml:space="preserve">    60  1985</t>
  </si>
  <si>
    <t>平成 2  1990</t>
  </si>
  <si>
    <t xml:space="preserve">     7  1995</t>
  </si>
  <si>
    <t xml:space="preserve">     8  1996</t>
  </si>
  <si>
    <t xml:space="preserve">     9  1997</t>
  </si>
  <si>
    <t xml:space="preserve">    10  1998</t>
  </si>
  <si>
    <t xml:space="preserve">   11  1999</t>
    <phoneticPr fontId="4"/>
  </si>
  <si>
    <t>① 国民年金給付額（続き）</t>
  </si>
  <si>
    <t xml:space="preserve">         障害</t>
  </si>
  <si>
    <t xml:space="preserve">     母子・準母子</t>
  </si>
  <si>
    <t xml:space="preserve">          遺児</t>
  </si>
  <si>
    <t xml:space="preserve">        寡婦</t>
  </si>
  <si>
    <t xml:space="preserve">    金額</t>
  </si>
  <si>
    <t>　 ② 死亡・特別</t>
  </si>
  <si>
    <t xml:space="preserve"> ③基礎年金</t>
  </si>
  <si>
    <t xml:space="preserve">      一時金給付</t>
  </si>
  <si>
    <t xml:space="preserve">         老齢</t>
  </si>
  <si>
    <t xml:space="preserve">      障害(拠出)</t>
  </si>
  <si>
    <t>障害(福祉)</t>
  </si>
  <si>
    <t xml:space="preserve">  受給権者</t>
  </si>
  <si>
    <t xml:space="preserve">    ③ 基礎年金給付(続き)</t>
  </si>
  <si>
    <t xml:space="preserve">   注2)</t>
  </si>
  <si>
    <t xml:space="preserve"> 障害(福祉)</t>
  </si>
  <si>
    <t xml:space="preserve">        遺族</t>
  </si>
  <si>
    <t>　　　 　寡婦</t>
  </si>
  <si>
    <t xml:space="preserve">   ④ 福祉年金給付額</t>
  </si>
  <si>
    <t>注１）昭和60年度以前は(A)は「強制加入」(B)は「任意加入」の被保険者数。</t>
  </si>
  <si>
    <t xml:space="preserve">  ２）障害及び母子福祉年金は，昭和61年度から障害､遺族の各基礎年金に切替。</t>
  </si>
  <si>
    <t>資料：和歌山社会保険事務局「国民年金事業年報」</t>
    <rPh sb="3" eb="6">
      <t>ワカヤマ</t>
    </rPh>
    <rPh sb="6" eb="8">
      <t>シャカイ</t>
    </rPh>
    <rPh sb="8" eb="10">
      <t>ホケン</t>
    </rPh>
    <rPh sb="10" eb="13">
      <t>ジムキョク</t>
    </rPh>
    <phoneticPr fontId="4"/>
  </si>
  <si>
    <t>Ｓ-10 厚生年金保険</t>
  </si>
  <si>
    <t>受給権者数は各年度末現在。</t>
  </si>
  <si>
    <t xml:space="preserve">    厚生年金</t>
  </si>
  <si>
    <t xml:space="preserve"> 事業所</t>
  </si>
  <si>
    <t xml:space="preserve"> 被保険</t>
  </si>
  <si>
    <t>平均標準</t>
  </si>
  <si>
    <t xml:space="preserve">  総数</t>
  </si>
  <si>
    <t>強制適用</t>
  </si>
  <si>
    <t>任意包括</t>
    <phoneticPr fontId="4"/>
  </si>
  <si>
    <t xml:space="preserve"> 者総数</t>
  </si>
  <si>
    <t>報酬月額</t>
  </si>
  <si>
    <t>収納済額</t>
  </si>
  <si>
    <t xml:space="preserve">      総数</t>
  </si>
  <si>
    <t xml:space="preserve">     新法計</t>
  </si>
  <si>
    <t xml:space="preserve">  適用</t>
  </si>
  <si>
    <t xml:space="preserve"> 年金額</t>
  </si>
  <si>
    <t>受給権者</t>
    <phoneticPr fontId="4"/>
  </si>
  <si>
    <t>平成 6年度1994</t>
    <phoneticPr fontId="4"/>
  </si>
  <si>
    <t xml:space="preserve">     7    1995</t>
  </si>
  <si>
    <t xml:space="preserve">     8    1996</t>
  </si>
  <si>
    <t xml:space="preserve">     9    1997</t>
  </si>
  <si>
    <t xml:space="preserve">    10    1998</t>
  </si>
  <si>
    <t xml:space="preserve">    11   1999</t>
    <phoneticPr fontId="4"/>
  </si>
  <si>
    <t xml:space="preserve">    新法（続き）</t>
  </si>
  <si>
    <t xml:space="preserve">     老齢厚生</t>
  </si>
  <si>
    <t xml:space="preserve">     障害厚生</t>
  </si>
  <si>
    <t xml:space="preserve">     遺族厚生</t>
  </si>
  <si>
    <t xml:space="preserve">     障害基礎</t>
  </si>
  <si>
    <t xml:space="preserve">    遺族基礎</t>
  </si>
  <si>
    <t>年金額</t>
    <phoneticPr fontId="4"/>
  </si>
  <si>
    <t>受給権者</t>
  </si>
  <si>
    <t xml:space="preserve">      旧法</t>
  </si>
  <si>
    <t xml:space="preserve">     旧法計</t>
  </si>
  <si>
    <t xml:space="preserve">      老齢</t>
  </si>
  <si>
    <t xml:space="preserve">    通算老齢</t>
  </si>
  <si>
    <t xml:space="preserve">      障害</t>
  </si>
  <si>
    <t>　 遺族・通算遺族</t>
    <phoneticPr fontId="4"/>
  </si>
  <si>
    <t>Ｓ-11 労働者災害補償保険</t>
  </si>
  <si>
    <t>労働者災害補償保険</t>
  </si>
  <si>
    <t xml:space="preserve"> 新規受</t>
  </si>
  <si>
    <t>給付総数</t>
    <phoneticPr fontId="4"/>
  </si>
  <si>
    <t>療養(補償)給付</t>
    <phoneticPr fontId="4"/>
  </si>
  <si>
    <t>休業(補償)給付</t>
    <phoneticPr fontId="4"/>
  </si>
  <si>
    <r>
      <t>障害(補償)給付（注</t>
    </r>
    <r>
      <rPr>
        <sz val="11"/>
        <color theme="1"/>
        <rFont val="ＭＳ Ｐゴシック"/>
        <family val="2"/>
        <charset val="128"/>
        <scheme val="minor"/>
      </rPr>
      <t>1</t>
    </r>
    <rPh sb="9" eb="10">
      <t>チュウ</t>
    </rPh>
    <phoneticPr fontId="4"/>
  </si>
  <si>
    <t xml:space="preserve"> 給者数</t>
  </si>
  <si>
    <t xml:space="preserve">  件数</t>
  </si>
  <si>
    <t xml:space="preserve">  金額</t>
  </si>
  <si>
    <r>
      <t xml:space="preserve">平成 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年度1993</t>
    </r>
    <phoneticPr fontId="4"/>
  </si>
  <si>
    <t xml:space="preserve">    11    1999</t>
  </si>
  <si>
    <t xml:space="preserve">   12    2000</t>
    <phoneticPr fontId="4"/>
  </si>
  <si>
    <t>労働者災害補償保険（続き）</t>
  </si>
  <si>
    <r>
      <t>遺族(補償)給付</t>
    </r>
    <r>
      <rPr>
        <sz val="11"/>
        <color theme="1"/>
        <rFont val="ＭＳ Ｐゴシック"/>
        <family val="2"/>
        <charset val="128"/>
        <scheme val="minor"/>
      </rPr>
      <t xml:space="preserve"> (注1</t>
    </r>
    <rPh sb="10" eb="11">
      <t>チュウ</t>
    </rPh>
    <phoneticPr fontId="4"/>
  </si>
  <si>
    <t>葬祭</t>
    <phoneticPr fontId="4"/>
  </si>
  <si>
    <r>
      <t xml:space="preserve">年金給付等 </t>
    </r>
    <r>
      <rPr>
        <sz val="11"/>
        <color theme="1"/>
        <rFont val="ＭＳ Ｐゴシック"/>
        <family val="2"/>
        <charset val="128"/>
        <scheme val="minor"/>
      </rPr>
      <t xml:space="preserve"> (</t>
    </r>
    <r>
      <rPr>
        <sz val="14"/>
        <rFont val="ＭＳ 明朝"/>
        <family val="1"/>
        <charset val="128"/>
      </rPr>
      <t>注2</t>
    </r>
    <rPh sb="8" eb="9">
      <t>チュウ</t>
    </rPh>
    <phoneticPr fontId="4"/>
  </si>
  <si>
    <t xml:space="preserve">      件</t>
  </si>
  <si>
    <t xml:space="preserve">  百万円</t>
  </si>
  <si>
    <r>
      <t>　　　　注1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>
      <rPr>
        <sz val="14"/>
        <rFont val="ＭＳ 明朝"/>
        <family val="1"/>
        <charset val="128"/>
      </rPr>
      <t xml:space="preserve"> 障害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給付・遺族</t>
    </r>
    <r>
      <rPr>
        <sz val="11"/>
        <color theme="1"/>
        <rFont val="ＭＳ Ｐゴシック"/>
        <family val="2"/>
        <charset val="128"/>
        <scheme val="minor"/>
      </rPr>
      <t>(補償)</t>
    </r>
    <r>
      <rPr>
        <sz val="14"/>
        <rFont val="ＭＳ 明朝"/>
        <family val="1"/>
        <charset val="128"/>
      </rPr>
      <t>給付に一時金を含む。</t>
    </r>
    <rPh sb="4" eb="5">
      <t>チュウ</t>
    </rPh>
    <rPh sb="9" eb="11">
      <t>ショウガイ</t>
    </rPh>
    <rPh sb="12" eb="14">
      <t>ホショウ</t>
    </rPh>
    <rPh sb="15" eb="17">
      <t>キュウフ</t>
    </rPh>
    <rPh sb="18" eb="20">
      <t>イゾク</t>
    </rPh>
    <rPh sb="21" eb="23">
      <t>ホショウ</t>
    </rPh>
    <rPh sb="24" eb="26">
      <t>キュウフ</t>
    </rPh>
    <rPh sb="27" eb="30">
      <t>イチジキン</t>
    </rPh>
    <rPh sb="31" eb="32">
      <t>フク</t>
    </rPh>
    <phoneticPr fontId="4"/>
  </si>
  <si>
    <r>
      <t>　　　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）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年金給付等欄には,新規傷病（補償）給付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障害（補償）給付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遺族（補償）給付対象者を含む。</t>
    </r>
    <rPh sb="5" eb="6">
      <t>チュウ</t>
    </rPh>
    <rPh sb="9" eb="11">
      <t>ネンキン</t>
    </rPh>
    <rPh sb="11" eb="13">
      <t>キュウフ</t>
    </rPh>
    <rPh sb="13" eb="14">
      <t>トウ</t>
    </rPh>
    <rPh sb="14" eb="15">
      <t>ラン</t>
    </rPh>
    <rPh sb="18" eb="20">
      <t>シンキ</t>
    </rPh>
    <rPh sb="20" eb="22">
      <t>ショウビョウ</t>
    </rPh>
    <rPh sb="23" eb="25">
      <t>ホショウ</t>
    </rPh>
    <rPh sb="26" eb="28">
      <t>キュウフ</t>
    </rPh>
    <rPh sb="29" eb="31">
      <t>ショウガイ</t>
    </rPh>
    <rPh sb="32" eb="34">
      <t>ホショウ</t>
    </rPh>
    <rPh sb="35" eb="37">
      <t>キュウフ</t>
    </rPh>
    <rPh sb="38" eb="40">
      <t>イゾク</t>
    </rPh>
    <rPh sb="41" eb="43">
      <t>ホショウ</t>
    </rPh>
    <rPh sb="44" eb="46">
      <t>キュウフ</t>
    </rPh>
    <rPh sb="46" eb="49">
      <t>タイショウシャ</t>
    </rPh>
    <rPh sb="50" eb="51">
      <t>フク</t>
    </rPh>
    <phoneticPr fontId="4"/>
  </si>
  <si>
    <t>　　　　資料：和歌山労働局</t>
    <rPh sb="4" eb="6">
      <t>シリョウ</t>
    </rPh>
    <rPh sb="7" eb="10">
      <t>ワカヤマ</t>
    </rPh>
    <rPh sb="10" eb="13">
      <t>ロウドウキョク</t>
    </rPh>
    <phoneticPr fontId="4"/>
  </si>
  <si>
    <t>Ｓ-12 雇用保険</t>
  </si>
  <si>
    <t>短時間労働被保険者分を含む。「実人員」は，年度の月平均。</t>
  </si>
  <si>
    <t xml:space="preserve">     年度末現在</t>
  </si>
  <si>
    <t>雇用勘定</t>
  </si>
  <si>
    <t xml:space="preserve"> 一般求職</t>
  </si>
  <si>
    <t xml:space="preserve">     適用状況</t>
  </si>
  <si>
    <t>保険料</t>
  </si>
  <si>
    <t>失業給付金</t>
  </si>
  <si>
    <t xml:space="preserve"> 者給付支</t>
  </si>
  <si>
    <t xml:space="preserve"> 一般受給</t>
  </si>
  <si>
    <t xml:space="preserve">    基本手当,</t>
  </si>
  <si>
    <t xml:space="preserve"> 支給総額</t>
  </si>
  <si>
    <t xml:space="preserve"> 給総額</t>
  </si>
  <si>
    <t xml:space="preserve"> 資格決定</t>
  </si>
  <si>
    <t xml:space="preserve">    延長給付</t>
  </si>
  <si>
    <t xml:space="preserve"> 基本手当</t>
  </si>
  <si>
    <t xml:space="preserve"> 事業所数</t>
  </si>
  <si>
    <t xml:space="preserve"> 数</t>
  </si>
  <si>
    <t xml:space="preserve"> 実人員</t>
  </si>
  <si>
    <t xml:space="preserve"> 支給金額</t>
  </si>
  <si>
    <t>昭和60年度1985</t>
  </si>
  <si>
    <t>平成 2    1990</t>
  </si>
  <si>
    <t xml:space="preserve">     6    1994</t>
  </si>
  <si>
    <r>
      <t xml:space="preserve">    10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1998</t>
    </r>
    <phoneticPr fontId="4"/>
  </si>
  <si>
    <t xml:space="preserve"> 　 11   1999</t>
    <phoneticPr fontId="4"/>
  </si>
  <si>
    <t>失業給付金－続き－</t>
  </si>
  <si>
    <t>一般求職者給付－続き－</t>
  </si>
  <si>
    <t xml:space="preserve">      基本手当,延長給付－続き－</t>
  </si>
  <si>
    <t>高年齢求職者給付金</t>
  </si>
  <si>
    <t xml:space="preserve"> 延長給付</t>
  </si>
  <si>
    <t>技能習得</t>
  </si>
  <si>
    <t xml:space="preserve"> 寄宿手当</t>
  </si>
  <si>
    <t>傷病手当</t>
  </si>
  <si>
    <t>個別延長</t>
  </si>
  <si>
    <t>訓練延長</t>
  </si>
  <si>
    <t>手当</t>
  </si>
  <si>
    <t xml:space="preserve"> 受給者数</t>
  </si>
  <si>
    <t xml:space="preserve">    10    1998</t>
    <phoneticPr fontId="4"/>
  </si>
  <si>
    <t xml:space="preserve"> （旧法による福祉施設給付金を含む）</t>
  </si>
  <si>
    <t xml:space="preserve">     特例一時金</t>
  </si>
  <si>
    <t xml:space="preserve">   日雇求職者給付</t>
  </si>
  <si>
    <t xml:space="preserve"> 就職促進給付</t>
  </si>
  <si>
    <t>受給者</t>
  </si>
  <si>
    <t xml:space="preserve"> 常用就職</t>
  </si>
  <si>
    <t xml:space="preserve"> 再就職</t>
  </si>
  <si>
    <t xml:space="preserve"> 広域求職</t>
  </si>
  <si>
    <t>受給者数</t>
  </si>
  <si>
    <t>支給金額</t>
  </si>
  <si>
    <t>実人員</t>
  </si>
  <si>
    <t xml:space="preserve"> 支度金</t>
  </si>
  <si>
    <t xml:space="preserve"> 移転費</t>
  </si>
  <si>
    <t xml:space="preserve"> 活動費</t>
  </si>
  <si>
    <t>資料：和歌山労働局職業安定部「職業安定統計年報」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ブ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4"/>
  </si>
  <si>
    <t>Ｓ-13 国民健康保険</t>
  </si>
  <si>
    <t>保険料:税</t>
  </si>
  <si>
    <t xml:space="preserve"> 歳入</t>
  </si>
  <si>
    <t xml:space="preserve">  保険給 </t>
  </si>
  <si>
    <t xml:space="preserve">  一般被保険者分</t>
  </si>
  <si>
    <t xml:space="preserve"> 退職被保</t>
  </si>
  <si>
    <t xml:space="preserve">  世帯数</t>
  </si>
  <si>
    <t xml:space="preserve"> 決算額</t>
  </si>
  <si>
    <t xml:space="preserve">  付総額</t>
  </si>
  <si>
    <t>療養給付費</t>
  </si>
  <si>
    <t xml:space="preserve"> 療養費</t>
  </si>
  <si>
    <t>高額療養費</t>
  </si>
  <si>
    <t>その他</t>
  </si>
  <si>
    <t xml:space="preserve"> 険者分</t>
  </si>
  <si>
    <r>
      <t xml:space="preserve">    10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1998</t>
    </r>
    <phoneticPr fontId="4"/>
  </si>
  <si>
    <t>資料：県国民健康保険室「国民健康保険事業状況（紀州の国保）」</t>
    <rPh sb="4" eb="6">
      <t>コクミン</t>
    </rPh>
    <rPh sb="6" eb="8">
      <t>ケンコウ</t>
    </rPh>
    <rPh sb="10" eb="11">
      <t>シツ</t>
    </rPh>
    <phoneticPr fontId="4"/>
  </si>
  <si>
    <t>Ｓ-14 船員保険</t>
  </si>
  <si>
    <t xml:space="preserve">        ＝年度末現在適用状況＝</t>
  </si>
  <si>
    <t xml:space="preserve"> 普通保険</t>
  </si>
  <si>
    <t>失業保険</t>
  </si>
  <si>
    <t xml:space="preserve">  船舶所</t>
  </si>
  <si>
    <t xml:space="preserve">   注1)被保険者数</t>
  </si>
  <si>
    <t>注2)平均標準報酬月額</t>
  </si>
  <si>
    <t xml:space="preserve"> 船舶所</t>
  </si>
  <si>
    <t xml:space="preserve"> 被保険 </t>
  </si>
  <si>
    <t xml:space="preserve"> 平均標準</t>
  </si>
  <si>
    <t xml:space="preserve">  有者数</t>
  </si>
  <si>
    <t xml:space="preserve"> 任意継続</t>
  </si>
  <si>
    <t xml:space="preserve"> 有者数</t>
  </si>
  <si>
    <t>者数</t>
  </si>
  <si>
    <t xml:space="preserve"> 報酬月額</t>
  </si>
  <si>
    <t xml:space="preserve"> 収納済額</t>
  </si>
  <si>
    <t xml:space="preserve">    10    1998</t>
    <phoneticPr fontId="4"/>
  </si>
  <si>
    <t xml:space="preserve">    11   1999</t>
    <phoneticPr fontId="4"/>
  </si>
  <si>
    <t>旧法 年金受給権者</t>
  </si>
  <si>
    <t xml:space="preserve"> 疾病部門</t>
  </si>
  <si>
    <t xml:space="preserve">     被保険者分</t>
  </si>
  <si>
    <t>注3)</t>
  </si>
  <si>
    <t>　　失業給付支払</t>
  </si>
  <si>
    <t xml:space="preserve"> 給付総額</t>
  </si>
  <si>
    <t>給付金額</t>
  </si>
  <si>
    <t>人数</t>
  </si>
  <si>
    <t xml:space="preserve">  年金額</t>
  </si>
  <si>
    <t>－</t>
    <phoneticPr fontId="4"/>
  </si>
  <si>
    <r>
      <t xml:space="preserve">    10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1998</t>
    </r>
    <phoneticPr fontId="4"/>
  </si>
  <si>
    <t>注1）「任意継続」は，疾病部門と年金部門の合計。注2）疾病部門の額。注3）年度末現在。</t>
  </si>
  <si>
    <t>Ｓ-15 組合管掌健康保険</t>
  </si>
  <si>
    <t xml:space="preserve">   被保険者数(年度末現在)</t>
  </si>
  <si>
    <t xml:space="preserve">   被扶養者数(年度末現在)</t>
  </si>
  <si>
    <t xml:space="preserve">      平均標準報酬月額</t>
  </si>
  <si>
    <t xml:space="preserve">     計</t>
  </si>
  <si>
    <t xml:space="preserve"> 本部組合</t>
  </si>
  <si>
    <t xml:space="preserve"> 支部組合</t>
  </si>
  <si>
    <t>支部組合</t>
  </si>
  <si>
    <t xml:space="preserve">    計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</si>
  <si>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10 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1998</t>
    </r>
    <phoneticPr fontId="4"/>
  </si>
  <si>
    <t>Ｓ-16 市町村別国民年金の状況</t>
  </si>
  <si>
    <t xml:space="preserve">  (年度末)</t>
  </si>
  <si>
    <t xml:space="preserve"> 年金給付</t>
  </si>
  <si>
    <t xml:space="preserve">     老齢年金給付</t>
  </si>
  <si>
    <t xml:space="preserve">  短期年金給付 （注</t>
    <phoneticPr fontId="4"/>
  </si>
  <si>
    <t>国民年金</t>
    <rPh sb="0" eb="2">
      <t>コクミン</t>
    </rPh>
    <rPh sb="2" eb="4">
      <t>ネンキン</t>
    </rPh>
    <phoneticPr fontId="4"/>
  </si>
  <si>
    <t>被保険者数</t>
    <phoneticPr fontId="4"/>
  </si>
  <si>
    <t>総額</t>
  </si>
  <si>
    <t xml:space="preserve"> 基礎年金</t>
  </si>
  <si>
    <t xml:space="preserve"> 国民年金</t>
  </si>
  <si>
    <t>福祉年金</t>
    <phoneticPr fontId="4"/>
  </si>
  <si>
    <t>障害外合計</t>
    <rPh sb="0" eb="2">
      <t>ショウガイ</t>
    </rPh>
    <rPh sb="2" eb="3">
      <t>ホカ</t>
    </rPh>
    <rPh sb="3" eb="5">
      <t>ゴウケイ</t>
    </rPh>
    <phoneticPr fontId="4"/>
  </si>
  <si>
    <t>死亡一時金</t>
    <rPh sb="0" eb="2">
      <t>シボウ</t>
    </rPh>
    <rPh sb="2" eb="5">
      <t>イチジキン</t>
    </rPh>
    <phoneticPr fontId="4"/>
  </si>
  <si>
    <t>特別一時金</t>
    <rPh sb="0" eb="2">
      <t>トクベツ</t>
    </rPh>
    <rPh sb="2" eb="5">
      <t>イチジキン</t>
    </rPh>
    <phoneticPr fontId="4"/>
  </si>
  <si>
    <t xml:space="preserve"> 百万円</t>
  </si>
  <si>
    <t>平成11年度1999</t>
    <phoneticPr fontId="4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</si>
  <si>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</si>
  <si>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</si>
  <si>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</si>
  <si>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</si>
  <si>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</si>
  <si>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</si>
  <si>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</si>
  <si>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下 津 町</t>
  </si>
  <si>
    <t xml:space="preserve">  野 上 町</t>
  </si>
  <si>
    <t xml:space="preserve">  美 里 町</t>
  </si>
  <si>
    <t xml:space="preserve">  打 田 町</t>
  </si>
  <si>
    <t xml:space="preserve">  粉 河 町</t>
  </si>
  <si>
    <t xml:space="preserve">  那 賀 町</t>
  </si>
  <si>
    <t xml:space="preserve">  桃 山 町</t>
  </si>
  <si>
    <t xml:space="preserve">  貴志川町</t>
  </si>
  <si>
    <t xml:space="preserve">  岩 出 町</t>
  </si>
  <si>
    <t xml:space="preserve">  かつらぎ町</t>
  </si>
  <si>
    <t xml:space="preserve">  高野口町</t>
  </si>
  <si>
    <t xml:space="preserve">  九度山町</t>
  </si>
  <si>
    <t xml:space="preserve">  高 野 町</t>
  </si>
  <si>
    <t xml:space="preserve">  花 園 村</t>
  </si>
  <si>
    <t xml:space="preserve">  湯 浅 町</t>
  </si>
  <si>
    <t xml:space="preserve">  広 川 町</t>
  </si>
  <si>
    <t xml:space="preserve">  吉 備 町</t>
  </si>
  <si>
    <t xml:space="preserve">  金 屋 町</t>
  </si>
  <si>
    <t xml:space="preserve">  清 水 町</t>
  </si>
  <si>
    <t xml:space="preserve">  美 浜 町</t>
  </si>
  <si>
    <t xml:space="preserve">  日 高 町</t>
  </si>
  <si>
    <t xml:space="preserve">  由 良 町</t>
  </si>
  <si>
    <t xml:space="preserve">  川 辺 町</t>
  </si>
  <si>
    <t xml:space="preserve">  中 津 村</t>
  </si>
  <si>
    <t xml:space="preserve">  美 山 村</t>
  </si>
  <si>
    <t xml:space="preserve">  龍 神 村</t>
  </si>
  <si>
    <t xml:space="preserve">  南部川村</t>
  </si>
  <si>
    <t xml:space="preserve">  南 部 町</t>
  </si>
  <si>
    <t xml:space="preserve">  印 南 町</t>
  </si>
  <si>
    <t xml:space="preserve">  白 浜 町</t>
  </si>
  <si>
    <t xml:space="preserve">  中辺路町</t>
  </si>
  <si>
    <t xml:space="preserve">  大 塔 村</t>
  </si>
  <si>
    <t xml:space="preserve">  上富田町</t>
  </si>
  <si>
    <t xml:space="preserve">  日置川町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</si>
  <si>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</si>
  <si>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</si>
  <si>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</si>
  <si>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</si>
  <si>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 座 町</t>
  </si>
  <si>
    <t xml:space="preserve">  古座川町</t>
  </si>
  <si>
    <t xml:space="preserve">  熊野川町</t>
  </si>
  <si>
    <t xml:space="preserve">  本 宮 町</t>
  </si>
  <si>
    <t xml:space="preserve">  北 山 村</t>
  </si>
  <si>
    <t xml:space="preserve">  住所不明</t>
  </si>
  <si>
    <t>－</t>
    <phoneticPr fontId="4"/>
  </si>
  <si>
    <t xml:space="preserve">  資料:和歌山社会保険事務局｢事業年報｣</t>
    <rPh sb="5" eb="8">
      <t>ワカヤマ</t>
    </rPh>
    <rPh sb="8" eb="10">
      <t>シャカイ</t>
    </rPh>
    <rPh sb="10" eb="12">
      <t>ホケン</t>
    </rPh>
    <rPh sb="12" eb="15">
      <t>ジムキョク</t>
    </rPh>
    <phoneticPr fontId="4"/>
  </si>
  <si>
    <t>　注)国民年金=障害･母子･準母子･寡婦･遺児年金+死亡･特別一時金。</t>
    <phoneticPr fontId="4"/>
  </si>
  <si>
    <t>Ｓ-17 市町村別厚生年金の状況</t>
  </si>
  <si>
    <t xml:space="preserve">            合計</t>
  </si>
  <si>
    <t xml:space="preserve">  注1)新法小計（新制度分）</t>
  </si>
  <si>
    <t xml:space="preserve">    旧法小計（旧制度分）</t>
  </si>
  <si>
    <t>年度末受給権者</t>
  </si>
  <si>
    <t xml:space="preserve">   総年金額</t>
  </si>
  <si>
    <t>平成11年度1999</t>
    <phoneticPr fontId="4"/>
  </si>
  <si>
    <t>　住所不明</t>
    <rPh sb="1" eb="3">
      <t>ジュウショ</t>
    </rPh>
    <rPh sb="3" eb="5">
      <t>フメイ</t>
    </rPh>
    <phoneticPr fontId="4"/>
  </si>
  <si>
    <r>
      <t>資料：和歌山社会保険事務局「社会保険事業年報」 　</t>
    </r>
    <r>
      <rPr>
        <sz val="11"/>
        <color theme="1"/>
        <rFont val="ＭＳ Ｐゴシック"/>
        <family val="2"/>
        <charset val="128"/>
        <scheme val="minor"/>
      </rPr>
      <t xml:space="preserve">  注１）昭和６１年からの新年金制度。</t>
    </r>
    <rPh sb="3" eb="6">
      <t>ワカヤマ</t>
    </rPh>
    <rPh sb="6" eb="8">
      <t>シャカイ</t>
    </rPh>
    <rPh sb="10" eb="13">
      <t>ジムキョク</t>
    </rPh>
    <rPh sb="27" eb="28">
      <t>チュウ</t>
    </rPh>
    <rPh sb="30" eb="32">
      <t>ショウワ</t>
    </rPh>
    <rPh sb="34" eb="35">
      <t>ネン</t>
    </rPh>
    <rPh sb="38" eb="39">
      <t>シン</t>
    </rPh>
    <rPh sb="39" eb="41">
      <t>ネンキン</t>
    </rPh>
    <rPh sb="41" eb="43">
      <t>セイド</t>
    </rPh>
    <phoneticPr fontId="4"/>
  </si>
  <si>
    <t>Ｓ-18 市町村別国民健康保険の事業状況</t>
  </si>
  <si>
    <t xml:space="preserve"> 年度末現在適用状況</t>
  </si>
  <si>
    <t xml:space="preserve"> 保険給付</t>
  </si>
  <si>
    <t>一般被保険者分</t>
  </si>
  <si>
    <t xml:space="preserve"> 退職被保険者分</t>
  </si>
  <si>
    <t xml:space="preserve">  市町村等</t>
  </si>
  <si>
    <t>収入額</t>
    <phoneticPr fontId="4"/>
  </si>
  <si>
    <t xml:space="preserve"> 費総額</t>
    <phoneticPr fontId="4"/>
  </si>
  <si>
    <t xml:space="preserve">  療養</t>
    <phoneticPr fontId="4"/>
  </si>
  <si>
    <t xml:space="preserve"> 高額</t>
  </si>
  <si>
    <t>療養諸</t>
    <phoneticPr fontId="4"/>
  </si>
  <si>
    <t>被保険者数</t>
  </si>
  <si>
    <t>給付費</t>
  </si>
  <si>
    <t>療養費</t>
    <phoneticPr fontId="4"/>
  </si>
  <si>
    <t xml:space="preserve"> 費（注2</t>
  </si>
  <si>
    <t xml:space="preserve">  御坊市外(注1</t>
  </si>
  <si>
    <t xml:space="preserve"> 医師国保組合</t>
  </si>
  <si>
    <t xml:space="preserve"> 歯科医師 〃</t>
  </si>
  <si>
    <t xml:space="preserve"> 薬剤師   〃</t>
  </si>
  <si>
    <t xml:space="preserve">      資料:県国民健康保険室「国民健康保険事業状況(紀州の国保)」</t>
    <rPh sb="10" eb="12">
      <t>コクミン</t>
    </rPh>
    <rPh sb="12" eb="14">
      <t>ケンコウ</t>
    </rPh>
    <rPh sb="16" eb="17">
      <t>シツ</t>
    </rPh>
    <phoneticPr fontId="4"/>
  </si>
  <si>
    <t xml:space="preserve">   注1）御坊市,美浜町,日高町,川辺町</t>
  </si>
  <si>
    <t xml:space="preserve">   注2）移送費を含む。</t>
  </si>
  <si>
    <t xml:space="preserve">  Ｓ　社会保障</t>
  </si>
  <si>
    <t>Ｓ-01 社会保障の負担額(県内社会保障基金の受取額)</t>
  </si>
  <si>
    <t xml:space="preserve">  社会保障基金が県内分として受け取った負担額である。国民年金，国民健康保険，</t>
  </si>
  <si>
    <t>農業者年金基金については加入者は雇用者ではないが，負担額を便宜上｢雇用者負担｣</t>
  </si>
  <si>
    <t>に計上した。本表の分類は，S-02 社会保障の給付額部分と対応している。</t>
  </si>
  <si>
    <t>単位:百万円</t>
  </si>
  <si>
    <t>1994</t>
  </si>
  <si>
    <t>1995</t>
  </si>
  <si>
    <t>1996</t>
  </si>
  <si>
    <t xml:space="preserve"> 平成 6年度</t>
  </si>
  <si>
    <t xml:space="preserve"> 平成 7年度</t>
  </si>
  <si>
    <t xml:space="preserve"> 平成 8年度</t>
  </si>
  <si>
    <t xml:space="preserve"> 平成11年度</t>
    <phoneticPr fontId="4"/>
  </si>
  <si>
    <t xml:space="preserve">      負担額 総数</t>
  </si>
  <si>
    <t xml:space="preserve"> １．特別会計</t>
  </si>
  <si>
    <t>　   (1) 厚生保険(除児童手当)</t>
  </si>
  <si>
    <t xml:space="preserve">        　a 健康保険</t>
  </si>
  <si>
    <t xml:space="preserve">          b 厚生年金</t>
  </si>
  <si>
    <t xml:space="preserve">  　 (2) 国民年金</t>
  </si>
  <si>
    <t xml:space="preserve">     (3) 労働保険</t>
  </si>
  <si>
    <t xml:space="preserve">        　a 労災保険</t>
  </si>
  <si>
    <t xml:space="preserve">      　  b 雇用保険</t>
  </si>
  <si>
    <r>
      <t xml:space="preserve">     (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) 船員保険</t>
    </r>
    <rPh sb="9" eb="11">
      <t>センイン</t>
    </rPh>
    <phoneticPr fontId="4"/>
  </si>
  <si>
    <t xml:space="preserve"> ２．国民健康保険</t>
  </si>
  <si>
    <t xml:space="preserve"> ３．共済組合</t>
  </si>
  <si>
    <t xml:space="preserve">     (1) 国家公務員共済組合</t>
  </si>
  <si>
    <t xml:space="preserve"> 　  (2) 地方公務員共済組合</t>
  </si>
  <si>
    <t>　   (3) 旧公共企業体共済組合</t>
  </si>
  <si>
    <t xml:space="preserve">     (4) その他</t>
  </si>
  <si>
    <t xml:space="preserve"> ４．組合管掌健康保険</t>
  </si>
  <si>
    <t xml:space="preserve"> ５．児童手当</t>
  </si>
  <si>
    <t xml:space="preserve"> ６．基      金</t>
  </si>
  <si>
    <t xml:space="preserve">     (1) 年金基金</t>
  </si>
  <si>
    <t xml:space="preserve">     (2) 災害補償基金</t>
  </si>
  <si>
    <t xml:space="preserve">      うち雇用者負担額 総数</t>
  </si>
  <si>
    <t xml:space="preserve">     (4) 船員保険</t>
  </si>
  <si>
    <t>資料：県統計課「県民経済計算」</t>
  </si>
  <si>
    <t>|::</t>
  </si>
  <si>
    <t>Ｓ-02 社会保障関係の給付額(県民の受取額)</t>
  </si>
  <si>
    <t xml:space="preserve">  県民が県内及び県外の社会保障基金から受け取った給付額及び</t>
  </si>
  <si>
    <t>生活保護，恩給等の社会扶助金である。本表の分類は，S-01 社会</t>
  </si>
  <si>
    <t>保障の負担額部分と対応している。</t>
  </si>
  <si>
    <t xml:space="preserve">          </t>
    <phoneticPr fontId="4"/>
  </si>
  <si>
    <t xml:space="preserve">          単位:百万円</t>
  </si>
  <si>
    <t>1997</t>
  </si>
  <si>
    <t xml:space="preserve"> 平成11年度</t>
    <phoneticPr fontId="4"/>
  </si>
  <si>
    <t xml:space="preserve">      給付額 総数</t>
  </si>
  <si>
    <t>Ａ．社会保障給付額</t>
  </si>
  <si>
    <t xml:space="preserve">   １．特別会計</t>
  </si>
  <si>
    <t xml:space="preserve">     (3) 労働保険</t>
    <phoneticPr fontId="4"/>
  </si>
  <si>
    <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(4) 船員保険</t>
    </r>
    <phoneticPr fontId="4"/>
  </si>
  <si>
    <t xml:space="preserve">   ２．国民健康保険</t>
  </si>
  <si>
    <t xml:space="preserve">   ３．老人保健医療</t>
  </si>
  <si>
    <t xml:space="preserve">   ４．共済組合</t>
  </si>
  <si>
    <t xml:space="preserve">   ５．組合管掌健康保険</t>
  </si>
  <si>
    <t xml:space="preserve">   ６．児童手当</t>
  </si>
  <si>
    <t xml:space="preserve">   ７．基      金</t>
  </si>
  <si>
    <t>Ｂ．社会扶助金</t>
  </si>
  <si>
    <t>うち 恩給</t>
  </si>
  <si>
    <t>Ｃ．無基金雇用者福祉給付</t>
  </si>
  <si>
    <t>うち 公務災害補償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</si>
</sst>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i/>
      <sz val="14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78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3" fillId="0" borderId="1" xfId="1" applyFont="1" applyBorder="1" applyAlignment="1" applyProtection="1">
      <alignment horizontal="left"/>
    </xf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center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Protection="1"/>
    <xf numFmtId="37" fontId="1" fillId="0" borderId="0" xfId="1" applyFont="1" applyProtection="1">
      <protection locked="0"/>
    </xf>
    <xf numFmtId="37" fontId="3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5" xfId="1" applyFont="1" applyBorder="1"/>
    <xf numFmtId="37" fontId="1" fillId="0" borderId="1" xfId="1" applyFont="1" applyBorder="1" applyProtection="1">
      <protection locked="0"/>
    </xf>
    <xf numFmtId="37" fontId="1" fillId="0" borderId="0" xfId="1" applyFont="1" applyAlignment="1" applyProtection="1">
      <alignment horizontal="center"/>
    </xf>
    <xf numFmtId="37" fontId="1" fillId="0" borderId="2" xfId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49" fontId="1" fillId="0" borderId="2" xfId="1" applyNumberFormat="1" applyFont="1" applyBorder="1" applyAlignment="1" applyProtection="1">
      <alignment horizontal="center"/>
    </xf>
    <xf numFmtId="37" fontId="1" fillId="0" borderId="6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center"/>
    </xf>
    <xf numFmtId="37" fontId="3" fillId="0" borderId="0" xfId="1" applyFont="1" applyProtection="1"/>
    <xf numFmtId="37" fontId="3" fillId="0" borderId="1" xfId="1" applyFont="1" applyBorder="1" applyProtection="1"/>
    <xf numFmtId="37" fontId="3" fillId="0" borderId="5" xfId="1" applyFont="1" applyBorder="1" applyProtection="1"/>
    <xf numFmtId="37" fontId="1" fillId="0" borderId="1" xfId="1" applyFont="1" applyBorder="1" applyAlignment="1">
      <alignment horizontal="right"/>
    </xf>
    <xf numFmtId="37" fontId="1" fillId="0" borderId="4" xfId="1" applyFont="1" applyBorder="1" applyAlignment="1" applyProtection="1">
      <alignment horizontal="right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Protection="1"/>
    <xf numFmtId="37" fontId="3" fillId="0" borderId="0" xfId="1" applyFont="1" applyAlignment="1" applyProtection="1">
      <alignment horizontal="right"/>
    </xf>
    <xf numFmtId="37" fontId="3" fillId="0" borderId="0" xfId="1" applyFont="1" applyAlignment="1" applyProtection="1">
      <alignment horizontal="right"/>
      <protection locked="0"/>
    </xf>
    <xf numFmtId="37" fontId="5" fillId="0" borderId="0" xfId="1" applyFont="1" applyAlignment="1" applyProtection="1">
      <alignment horizontal="right"/>
      <protection locked="0"/>
    </xf>
    <xf numFmtId="37" fontId="6" fillId="0" borderId="0" xfId="1" applyFont="1" applyAlignment="1" applyProtection="1">
      <alignment horizontal="right"/>
      <protection locked="0"/>
    </xf>
    <xf numFmtId="3" fontId="1" fillId="0" borderId="0" xfId="1" applyNumberFormat="1" applyFont="1" applyAlignment="1"/>
    <xf numFmtId="3" fontId="1" fillId="0" borderId="0" xfId="1" applyNumberFormat="1" applyFont="1" applyAlignment="1">
      <alignment horizontal="right"/>
    </xf>
    <xf numFmtId="37" fontId="1" fillId="0" borderId="0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0" xfId="1" applyFont="1" applyBorder="1" applyProtection="1"/>
    <xf numFmtId="37" fontId="3" fillId="0" borderId="4" xfId="1" applyFont="1" applyBorder="1" applyProtection="1"/>
    <xf numFmtId="37" fontId="1" fillId="0" borderId="5" xfId="1" applyFont="1" applyBorder="1" applyProtection="1">
      <protection locked="0"/>
    </xf>
    <xf numFmtId="37" fontId="1" fillId="0" borderId="0" xfId="1" applyFont="1" applyAlignment="1"/>
    <xf numFmtId="37" fontId="1" fillId="0" borderId="0" xfId="1" applyFont="1" applyAlignment="1">
      <alignment horizontal="left"/>
    </xf>
    <xf numFmtId="37" fontId="1" fillId="0" borderId="3" xfId="1" applyFont="1" applyBorder="1" applyAlignment="1" applyProtection="1"/>
    <xf numFmtId="37" fontId="3" fillId="0" borderId="0" xfId="1" applyFont="1" applyAlignment="1" applyProtection="1">
      <alignment horizontal="left"/>
      <protection locked="0"/>
    </xf>
    <xf numFmtId="176" fontId="1" fillId="0" borderId="2" xfId="1" applyNumberFormat="1" applyFont="1" applyBorder="1" applyProtection="1"/>
    <xf numFmtId="37" fontId="1" fillId="0" borderId="0" xfId="1" applyNumberFormat="1" applyFont="1" applyProtection="1">
      <protection locked="0"/>
    </xf>
    <xf numFmtId="37" fontId="1" fillId="0" borderId="0" xfId="1" applyNumberFormat="1" applyFont="1" applyProtection="1"/>
    <xf numFmtId="37" fontId="1" fillId="0" borderId="1" xfId="1" applyNumberFormat="1" applyFont="1" applyBorder="1" applyProtection="1">
      <protection locked="0"/>
    </xf>
    <xf numFmtId="37" fontId="1" fillId="0" borderId="1" xfId="1" applyNumberFormat="1" applyFont="1" applyBorder="1" applyProtection="1"/>
    <xf numFmtId="37" fontId="1" fillId="0" borderId="11" xfId="1" applyFont="1" applyBorder="1"/>
    <xf numFmtId="37" fontId="1" fillId="0" borderId="12" xfId="1" applyFont="1" applyBorder="1"/>
    <xf numFmtId="37" fontId="7" fillId="0" borderId="0" xfId="1" applyFont="1" applyAlignment="1" applyProtection="1">
      <alignment horizontal="left"/>
    </xf>
    <xf numFmtId="37" fontId="1" fillId="0" borderId="1" xfId="1" applyFont="1" applyBorder="1" applyAlignment="1" applyProtection="1">
      <alignment horizontal="right"/>
    </xf>
    <xf numFmtId="37" fontId="1" fillId="0" borderId="6" xfId="1" applyFont="1" applyBorder="1"/>
    <xf numFmtId="37" fontId="1" fillId="0" borderId="0" xfId="1" applyFont="1" applyAlignment="1" applyProtection="1">
      <alignment horizontal="left"/>
    </xf>
    <xf numFmtId="37" fontId="1" fillId="0" borderId="0" xfId="1" applyAlignment="1"/>
    <xf numFmtId="37" fontId="1" fillId="0" borderId="13" xfId="1" applyBorder="1" applyAlignment="1"/>
    <xf numFmtId="37" fontId="1" fillId="0" borderId="11" xfId="1" applyFont="1" applyBorder="1" applyAlignment="1" applyProtection="1">
      <alignment horizontal="left"/>
    </xf>
    <xf numFmtId="37" fontId="1" fillId="0" borderId="11" xfId="1" applyBorder="1" applyAlignment="1"/>
    <xf numFmtId="37" fontId="1" fillId="0" borderId="3" xfId="1" applyFont="1" applyBorder="1" applyAlignment="1" applyProtection="1">
      <alignment horizontal="center"/>
    </xf>
    <xf numFmtId="37" fontId="1" fillId="0" borderId="7" xfId="1" applyFont="1" applyBorder="1" applyAlignment="1" applyProtection="1">
      <alignment horizontal="center"/>
    </xf>
    <xf numFmtId="37" fontId="1" fillId="0" borderId="8" xfId="1" applyFont="1" applyBorder="1" applyAlignment="1" applyProtection="1">
      <alignment horizontal="center"/>
    </xf>
    <xf numFmtId="37" fontId="1" fillId="0" borderId="9" xfId="1" applyFont="1" applyBorder="1" applyAlignment="1" applyProtection="1">
      <alignment horizontal="center"/>
    </xf>
    <xf numFmtId="37" fontId="1" fillId="0" borderId="10" xfId="1" applyBorder="1" applyAlignment="1"/>
    <xf numFmtId="37" fontId="1" fillId="0" borderId="8" xfId="1" applyFont="1" applyBorder="1" applyAlignment="1" applyProtection="1">
      <alignment horizontal="center" shrinkToFit="1"/>
    </xf>
    <xf numFmtId="37" fontId="1" fillId="0" borderId="9" xfId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89"/>
  <sheetViews>
    <sheetView showGridLines="0" tabSelected="1" zoomScale="75" zoomScaleNormal="100" workbookViewId="0">
      <selection activeCell="A78" sqref="A78:K133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4" width="13.375" style="2" customWidth="1"/>
    <col min="5" max="256" width="14.625" style="2"/>
    <col min="257" max="257" width="13.375" style="2" customWidth="1"/>
    <col min="258" max="258" width="3.375" style="2" customWidth="1"/>
    <col min="259" max="260" width="13.375" style="2" customWidth="1"/>
    <col min="261" max="512" width="14.625" style="2"/>
    <col min="513" max="513" width="13.375" style="2" customWidth="1"/>
    <col min="514" max="514" width="3.375" style="2" customWidth="1"/>
    <col min="515" max="516" width="13.375" style="2" customWidth="1"/>
    <col min="517" max="768" width="14.625" style="2"/>
    <col min="769" max="769" width="13.375" style="2" customWidth="1"/>
    <col min="770" max="770" width="3.375" style="2" customWidth="1"/>
    <col min="771" max="772" width="13.375" style="2" customWidth="1"/>
    <col min="773" max="1024" width="14.625" style="2"/>
    <col min="1025" max="1025" width="13.375" style="2" customWidth="1"/>
    <col min="1026" max="1026" width="3.375" style="2" customWidth="1"/>
    <col min="1027" max="1028" width="13.375" style="2" customWidth="1"/>
    <col min="1029" max="1280" width="14.625" style="2"/>
    <col min="1281" max="1281" width="13.375" style="2" customWidth="1"/>
    <col min="1282" max="1282" width="3.375" style="2" customWidth="1"/>
    <col min="1283" max="1284" width="13.375" style="2" customWidth="1"/>
    <col min="1285" max="1536" width="14.625" style="2"/>
    <col min="1537" max="1537" width="13.375" style="2" customWidth="1"/>
    <col min="1538" max="1538" width="3.375" style="2" customWidth="1"/>
    <col min="1539" max="1540" width="13.375" style="2" customWidth="1"/>
    <col min="1541" max="1792" width="14.625" style="2"/>
    <col min="1793" max="1793" width="13.375" style="2" customWidth="1"/>
    <col min="1794" max="1794" width="3.375" style="2" customWidth="1"/>
    <col min="1795" max="1796" width="13.375" style="2" customWidth="1"/>
    <col min="1797" max="2048" width="14.625" style="2"/>
    <col min="2049" max="2049" width="13.375" style="2" customWidth="1"/>
    <col min="2050" max="2050" width="3.375" style="2" customWidth="1"/>
    <col min="2051" max="2052" width="13.375" style="2" customWidth="1"/>
    <col min="2053" max="2304" width="14.625" style="2"/>
    <col min="2305" max="2305" width="13.375" style="2" customWidth="1"/>
    <col min="2306" max="2306" width="3.375" style="2" customWidth="1"/>
    <col min="2307" max="2308" width="13.375" style="2" customWidth="1"/>
    <col min="2309" max="2560" width="14.625" style="2"/>
    <col min="2561" max="2561" width="13.375" style="2" customWidth="1"/>
    <col min="2562" max="2562" width="3.375" style="2" customWidth="1"/>
    <col min="2563" max="2564" width="13.375" style="2" customWidth="1"/>
    <col min="2565" max="2816" width="14.625" style="2"/>
    <col min="2817" max="2817" width="13.375" style="2" customWidth="1"/>
    <col min="2818" max="2818" width="3.375" style="2" customWidth="1"/>
    <col min="2819" max="2820" width="13.375" style="2" customWidth="1"/>
    <col min="2821" max="3072" width="14.625" style="2"/>
    <col min="3073" max="3073" width="13.375" style="2" customWidth="1"/>
    <col min="3074" max="3074" width="3.375" style="2" customWidth="1"/>
    <col min="3075" max="3076" width="13.375" style="2" customWidth="1"/>
    <col min="3077" max="3328" width="14.625" style="2"/>
    <col min="3329" max="3329" width="13.375" style="2" customWidth="1"/>
    <col min="3330" max="3330" width="3.375" style="2" customWidth="1"/>
    <col min="3331" max="3332" width="13.375" style="2" customWidth="1"/>
    <col min="3333" max="3584" width="14.625" style="2"/>
    <col min="3585" max="3585" width="13.375" style="2" customWidth="1"/>
    <col min="3586" max="3586" width="3.375" style="2" customWidth="1"/>
    <col min="3587" max="3588" width="13.375" style="2" customWidth="1"/>
    <col min="3589" max="3840" width="14.625" style="2"/>
    <col min="3841" max="3841" width="13.375" style="2" customWidth="1"/>
    <col min="3842" max="3842" width="3.375" style="2" customWidth="1"/>
    <col min="3843" max="3844" width="13.375" style="2" customWidth="1"/>
    <col min="3845" max="4096" width="14.625" style="2"/>
    <col min="4097" max="4097" width="13.375" style="2" customWidth="1"/>
    <col min="4098" max="4098" width="3.375" style="2" customWidth="1"/>
    <col min="4099" max="4100" width="13.375" style="2" customWidth="1"/>
    <col min="4101" max="4352" width="14.625" style="2"/>
    <col min="4353" max="4353" width="13.375" style="2" customWidth="1"/>
    <col min="4354" max="4354" width="3.375" style="2" customWidth="1"/>
    <col min="4355" max="4356" width="13.375" style="2" customWidth="1"/>
    <col min="4357" max="4608" width="14.625" style="2"/>
    <col min="4609" max="4609" width="13.375" style="2" customWidth="1"/>
    <col min="4610" max="4610" width="3.375" style="2" customWidth="1"/>
    <col min="4611" max="4612" width="13.375" style="2" customWidth="1"/>
    <col min="4613" max="4864" width="14.625" style="2"/>
    <col min="4865" max="4865" width="13.375" style="2" customWidth="1"/>
    <col min="4866" max="4866" width="3.375" style="2" customWidth="1"/>
    <col min="4867" max="4868" width="13.375" style="2" customWidth="1"/>
    <col min="4869" max="5120" width="14.625" style="2"/>
    <col min="5121" max="5121" width="13.375" style="2" customWidth="1"/>
    <col min="5122" max="5122" width="3.375" style="2" customWidth="1"/>
    <col min="5123" max="5124" width="13.375" style="2" customWidth="1"/>
    <col min="5125" max="5376" width="14.625" style="2"/>
    <col min="5377" max="5377" width="13.375" style="2" customWidth="1"/>
    <col min="5378" max="5378" width="3.375" style="2" customWidth="1"/>
    <col min="5379" max="5380" width="13.375" style="2" customWidth="1"/>
    <col min="5381" max="5632" width="14.625" style="2"/>
    <col min="5633" max="5633" width="13.375" style="2" customWidth="1"/>
    <col min="5634" max="5634" width="3.375" style="2" customWidth="1"/>
    <col min="5635" max="5636" width="13.375" style="2" customWidth="1"/>
    <col min="5637" max="5888" width="14.625" style="2"/>
    <col min="5889" max="5889" width="13.375" style="2" customWidth="1"/>
    <col min="5890" max="5890" width="3.375" style="2" customWidth="1"/>
    <col min="5891" max="5892" width="13.375" style="2" customWidth="1"/>
    <col min="5893" max="6144" width="14.625" style="2"/>
    <col min="6145" max="6145" width="13.375" style="2" customWidth="1"/>
    <col min="6146" max="6146" width="3.375" style="2" customWidth="1"/>
    <col min="6147" max="6148" width="13.375" style="2" customWidth="1"/>
    <col min="6149" max="6400" width="14.625" style="2"/>
    <col min="6401" max="6401" width="13.375" style="2" customWidth="1"/>
    <col min="6402" max="6402" width="3.375" style="2" customWidth="1"/>
    <col min="6403" max="6404" width="13.375" style="2" customWidth="1"/>
    <col min="6405" max="6656" width="14.625" style="2"/>
    <col min="6657" max="6657" width="13.375" style="2" customWidth="1"/>
    <col min="6658" max="6658" width="3.375" style="2" customWidth="1"/>
    <col min="6659" max="6660" width="13.375" style="2" customWidth="1"/>
    <col min="6661" max="6912" width="14.625" style="2"/>
    <col min="6913" max="6913" width="13.375" style="2" customWidth="1"/>
    <col min="6914" max="6914" width="3.375" style="2" customWidth="1"/>
    <col min="6915" max="6916" width="13.375" style="2" customWidth="1"/>
    <col min="6917" max="7168" width="14.625" style="2"/>
    <col min="7169" max="7169" width="13.375" style="2" customWidth="1"/>
    <col min="7170" max="7170" width="3.375" style="2" customWidth="1"/>
    <col min="7171" max="7172" width="13.375" style="2" customWidth="1"/>
    <col min="7173" max="7424" width="14.625" style="2"/>
    <col min="7425" max="7425" width="13.375" style="2" customWidth="1"/>
    <col min="7426" max="7426" width="3.375" style="2" customWidth="1"/>
    <col min="7427" max="7428" width="13.375" style="2" customWidth="1"/>
    <col min="7429" max="7680" width="14.625" style="2"/>
    <col min="7681" max="7681" width="13.375" style="2" customWidth="1"/>
    <col min="7682" max="7682" width="3.375" style="2" customWidth="1"/>
    <col min="7683" max="7684" width="13.375" style="2" customWidth="1"/>
    <col min="7685" max="7936" width="14.625" style="2"/>
    <col min="7937" max="7937" width="13.375" style="2" customWidth="1"/>
    <col min="7938" max="7938" width="3.375" style="2" customWidth="1"/>
    <col min="7939" max="7940" width="13.375" style="2" customWidth="1"/>
    <col min="7941" max="8192" width="14.625" style="2"/>
    <col min="8193" max="8193" width="13.375" style="2" customWidth="1"/>
    <col min="8194" max="8194" width="3.375" style="2" customWidth="1"/>
    <col min="8195" max="8196" width="13.375" style="2" customWidth="1"/>
    <col min="8197" max="8448" width="14.625" style="2"/>
    <col min="8449" max="8449" width="13.375" style="2" customWidth="1"/>
    <col min="8450" max="8450" width="3.375" style="2" customWidth="1"/>
    <col min="8451" max="8452" width="13.375" style="2" customWidth="1"/>
    <col min="8453" max="8704" width="14.625" style="2"/>
    <col min="8705" max="8705" width="13.375" style="2" customWidth="1"/>
    <col min="8706" max="8706" width="3.375" style="2" customWidth="1"/>
    <col min="8707" max="8708" width="13.375" style="2" customWidth="1"/>
    <col min="8709" max="8960" width="14.625" style="2"/>
    <col min="8961" max="8961" width="13.375" style="2" customWidth="1"/>
    <col min="8962" max="8962" width="3.375" style="2" customWidth="1"/>
    <col min="8963" max="8964" width="13.375" style="2" customWidth="1"/>
    <col min="8965" max="9216" width="14.625" style="2"/>
    <col min="9217" max="9217" width="13.375" style="2" customWidth="1"/>
    <col min="9218" max="9218" width="3.375" style="2" customWidth="1"/>
    <col min="9219" max="9220" width="13.375" style="2" customWidth="1"/>
    <col min="9221" max="9472" width="14.625" style="2"/>
    <col min="9473" max="9473" width="13.375" style="2" customWidth="1"/>
    <col min="9474" max="9474" width="3.375" style="2" customWidth="1"/>
    <col min="9475" max="9476" width="13.375" style="2" customWidth="1"/>
    <col min="9477" max="9728" width="14.625" style="2"/>
    <col min="9729" max="9729" width="13.375" style="2" customWidth="1"/>
    <col min="9730" max="9730" width="3.375" style="2" customWidth="1"/>
    <col min="9731" max="9732" width="13.375" style="2" customWidth="1"/>
    <col min="9733" max="9984" width="14.625" style="2"/>
    <col min="9985" max="9985" width="13.375" style="2" customWidth="1"/>
    <col min="9986" max="9986" width="3.375" style="2" customWidth="1"/>
    <col min="9987" max="9988" width="13.375" style="2" customWidth="1"/>
    <col min="9989" max="10240" width="14.625" style="2"/>
    <col min="10241" max="10241" width="13.375" style="2" customWidth="1"/>
    <col min="10242" max="10242" width="3.375" style="2" customWidth="1"/>
    <col min="10243" max="10244" width="13.375" style="2" customWidth="1"/>
    <col min="10245" max="10496" width="14.625" style="2"/>
    <col min="10497" max="10497" width="13.375" style="2" customWidth="1"/>
    <col min="10498" max="10498" width="3.375" style="2" customWidth="1"/>
    <col min="10499" max="10500" width="13.375" style="2" customWidth="1"/>
    <col min="10501" max="10752" width="14.625" style="2"/>
    <col min="10753" max="10753" width="13.375" style="2" customWidth="1"/>
    <col min="10754" max="10754" width="3.375" style="2" customWidth="1"/>
    <col min="10755" max="10756" width="13.375" style="2" customWidth="1"/>
    <col min="10757" max="11008" width="14.625" style="2"/>
    <col min="11009" max="11009" width="13.375" style="2" customWidth="1"/>
    <col min="11010" max="11010" width="3.375" style="2" customWidth="1"/>
    <col min="11011" max="11012" width="13.375" style="2" customWidth="1"/>
    <col min="11013" max="11264" width="14.625" style="2"/>
    <col min="11265" max="11265" width="13.375" style="2" customWidth="1"/>
    <col min="11266" max="11266" width="3.375" style="2" customWidth="1"/>
    <col min="11267" max="11268" width="13.375" style="2" customWidth="1"/>
    <col min="11269" max="11520" width="14.625" style="2"/>
    <col min="11521" max="11521" width="13.375" style="2" customWidth="1"/>
    <col min="11522" max="11522" width="3.375" style="2" customWidth="1"/>
    <col min="11523" max="11524" width="13.375" style="2" customWidth="1"/>
    <col min="11525" max="11776" width="14.625" style="2"/>
    <col min="11777" max="11777" width="13.375" style="2" customWidth="1"/>
    <col min="11778" max="11778" width="3.375" style="2" customWidth="1"/>
    <col min="11779" max="11780" width="13.375" style="2" customWidth="1"/>
    <col min="11781" max="12032" width="14.625" style="2"/>
    <col min="12033" max="12033" width="13.375" style="2" customWidth="1"/>
    <col min="12034" max="12034" width="3.375" style="2" customWidth="1"/>
    <col min="12035" max="12036" width="13.375" style="2" customWidth="1"/>
    <col min="12037" max="12288" width="14.625" style="2"/>
    <col min="12289" max="12289" width="13.375" style="2" customWidth="1"/>
    <col min="12290" max="12290" width="3.375" style="2" customWidth="1"/>
    <col min="12291" max="12292" width="13.375" style="2" customWidth="1"/>
    <col min="12293" max="12544" width="14.625" style="2"/>
    <col min="12545" max="12545" width="13.375" style="2" customWidth="1"/>
    <col min="12546" max="12546" width="3.375" style="2" customWidth="1"/>
    <col min="12547" max="12548" width="13.375" style="2" customWidth="1"/>
    <col min="12549" max="12800" width="14.625" style="2"/>
    <col min="12801" max="12801" width="13.375" style="2" customWidth="1"/>
    <col min="12802" max="12802" width="3.375" style="2" customWidth="1"/>
    <col min="12803" max="12804" width="13.375" style="2" customWidth="1"/>
    <col min="12805" max="13056" width="14.625" style="2"/>
    <col min="13057" max="13057" width="13.375" style="2" customWidth="1"/>
    <col min="13058" max="13058" width="3.375" style="2" customWidth="1"/>
    <col min="13059" max="13060" width="13.375" style="2" customWidth="1"/>
    <col min="13061" max="13312" width="14.625" style="2"/>
    <col min="13313" max="13313" width="13.375" style="2" customWidth="1"/>
    <col min="13314" max="13314" width="3.375" style="2" customWidth="1"/>
    <col min="13315" max="13316" width="13.375" style="2" customWidth="1"/>
    <col min="13317" max="13568" width="14.625" style="2"/>
    <col min="13569" max="13569" width="13.375" style="2" customWidth="1"/>
    <col min="13570" max="13570" width="3.375" style="2" customWidth="1"/>
    <col min="13571" max="13572" width="13.375" style="2" customWidth="1"/>
    <col min="13573" max="13824" width="14.625" style="2"/>
    <col min="13825" max="13825" width="13.375" style="2" customWidth="1"/>
    <col min="13826" max="13826" width="3.375" style="2" customWidth="1"/>
    <col min="13827" max="13828" width="13.375" style="2" customWidth="1"/>
    <col min="13829" max="14080" width="14.625" style="2"/>
    <col min="14081" max="14081" width="13.375" style="2" customWidth="1"/>
    <col min="14082" max="14082" width="3.375" style="2" customWidth="1"/>
    <col min="14083" max="14084" width="13.375" style="2" customWidth="1"/>
    <col min="14085" max="14336" width="14.625" style="2"/>
    <col min="14337" max="14337" width="13.375" style="2" customWidth="1"/>
    <col min="14338" max="14338" width="3.375" style="2" customWidth="1"/>
    <col min="14339" max="14340" width="13.375" style="2" customWidth="1"/>
    <col min="14341" max="14592" width="14.625" style="2"/>
    <col min="14593" max="14593" width="13.375" style="2" customWidth="1"/>
    <col min="14594" max="14594" width="3.375" style="2" customWidth="1"/>
    <col min="14595" max="14596" width="13.375" style="2" customWidth="1"/>
    <col min="14597" max="14848" width="14.625" style="2"/>
    <col min="14849" max="14849" width="13.375" style="2" customWidth="1"/>
    <col min="14850" max="14850" width="3.375" style="2" customWidth="1"/>
    <col min="14851" max="14852" width="13.375" style="2" customWidth="1"/>
    <col min="14853" max="15104" width="14.625" style="2"/>
    <col min="15105" max="15105" width="13.375" style="2" customWidth="1"/>
    <col min="15106" max="15106" width="3.375" style="2" customWidth="1"/>
    <col min="15107" max="15108" width="13.375" style="2" customWidth="1"/>
    <col min="15109" max="15360" width="14.625" style="2"/>
    <col min="15361" max="15361" width="13.375" style="2" customWidth="1"/>
    <col min="15362" max="15362" width="3.375" style="2" customWidth="1"/>
    <col min="15363" max="15364" width="13.375" style="2" customWidth="1"/>
    <col min="15365" max="15616" width="14.625" style="2"/>
    <col min="15617" max="15617" width="13.375" style="2" customWidth="1"/>
    <col min="15618" max="15618" width="3.375" style="2" customWidth="1"/>
    <col min="15619" max="15620" width="13.375" style="2" customWidth="1"/>
    <col min="15621" max="15872" width="14.625" style="2"/>
    <col min="15873" max="15873" width="13.375" style="2" customWidth="1"/>
    <col min="15874" max="15874" width="3.375" style="2" customWidth="1"/>
    <col min="15875" max="15876" width="13.375" style="2" customWidth="1"/>
    <col min="15877" max="16128" width="14.625" style="2"/>
    <col min="16129" max="16129" width="13.375" style="2" customWidth="1"/>
    <col min="16130" max="16130" width="3.375" style="2" customWidth="1"/>
    <col min="16131" max="16132" width="13.375" style="2" customWidth="1"/>
    <col min="16133" max="16384" width="14.625" style="2"/>
  </cols>
  <sheetData>
    <row r="1" spans="1:11" x14ac:dyDescent="0.2">
      <c r="A1" s="1"/>
    </row>
    <row r="6" spans="1:11" ht="28.5" x14ac:dyDescent="0.3">
      <c r="F6" s="63" t="s">
        <v>679</v>
      </c>
    </row>
    <row r="8" spans="1:11" x14ac:dyDescent="0.2">
      <c r="E8" s="3" t="s">
        <v>680</v>
      </c>
    </row>
    <row r="10" spans="1:11" x14ac:dyDescent="0.2">
      <c r="D10" s="1" t="s">
        <v>681</v>
      </c>
    </row>
    <row r="11" spans="1:11" x14ac:dyDescent="0.2">
      <c r="D11" s="1" t="s">
        <v>682</v>
      </c>
    </row>
    <row r="12" spans="1:11" ht="18" thickBot="1" x14ac:dyDescent="0.25">
      <c r="B12" s="4"/>
      <c r="C12" s="4"/>
      <c r="D12" s="6" t="s">
        <v>683</v>
      </c>
      <c r="E12" s="4"/>
      <c r="F12" s="4"/>
      <c r="G12" s="4"/>
      <c r="H12" s="4"/>
      <c r="I12" s="4"/>
      <c r="J12" s="4"/>
      <c r="K12" s="64" t="s">
        <v>684</v>
      </c>
    </row>
    <row r="13" spans="1:11" x14ac:dyDescent="0.2">
      <c r="F13" s="12" t="s">
        <v>685</v>
      </c>
      <c r="G13" s="12" t="s">
        <v>686</v>
      </c>
      <c r="H13" s="12" t="s">
        <v>687</v>
      </c>
      <c r="I13" s="12" t="s">
        <v>70</v>
      </c>
      <c r="J13" s="12" t="s">
        <v>71</v>
      </c>
      <c r="K13" s="24">
        <v>1999</v>
      </c>
    </row>
    <row r="14" spans="1:11" x14ac:dyDescent="0.2">
      <c r="B14" s="10"/>
      <c r="C14" s="10"/>
      <c r="D14" s="10"/>
      <c r="E14" s="10"/>
      <c r="F14" s="14" t="s">
        <v>688</v>
      </c>
      <c r="G14" s="14" t="s">
        <v>689</v>
      </c>
      <c r="H14" s="14" t="s">
        <v>690</v>
      </c>
      <c r="I14" s="14" t="s">
        <v>73</v>
      </c>
      <c r="J14" s="14" t="s">
        <v>74</v>
      </c>
      <c r="K14" s="14" t="s">
        <v>691</v>
      </c>
    </row>
    <row r="15" spans="1:11" x14ac:dyDescent="0.2">
      <c r="F15" s="65"/>
    </row>
    <row r="16" spans="1:11" x14ac:dyDescent="0.2">
      <c r="C16" s="3" t="s">
        <v>692</v>
      </c>
      <c r="D16" s="28"/>
      <c r="E16" s="28"/>
      <c r="F16" s="17">
        <f t="shared" ref="F16:K16" si="0">F18+F29+F30+F36+F37+F39</f>
        <v>331453</v>
      </c>
      <c r="G16" s="28">
        <f t="shared" si="0"/>
        <v>352518</v>
      </c>
      <c r="H16" s="28">
        <f t="shared" si="0"/>
        <v>361539</v>
      </c>
      <c r="I16" s="28">
        <f t="shared" si="0"/>
        <v>372102</v>
      </c>
      <c r="J16" s="28">
        <f t="shared" si="0"/>
        <v>369749</v>
      </c>
      <c r="K16" s="28">
        <f t="shared" si="0"/>
        <v>357658</v>
      </c>
    </row>
    <row r="17" spans="3:12" x14ac:dyDescent="0.2">
      <c r="F17" s="7"/>
    </row>
    <row r="18" spans="3:12" x14ac:dyDescent="0.2">
      <c r="C18" s="1" t="s">
        <v>693</v>
      </c>
      <c r="F18" s="15">
        <f t="shared" ref="F18:K18" si="1">F19+F23+F24+F27</f>
        <v>172073</v>
      </c>
      <c r="G18" s="34">
        <f t="shared" si="1"/>
        <v>184614</v>
      </c>
      <c r="H18" s="34">
        <f t="shared" si="1"/>
        <v>190087</v>
      </c>
      <c r="I18" s="34">
        <f t="shared" si="1"/>
        <v>195932</v>
      </c>
      <c r="J18" s="34">
        <f t="shared" si="1"/>
        <v>193010</v>
      </c>
      <c r="K18" s="34">
        <f t="shared" si="1"/>
        <v>181798</v>
      </c>
      <c r="L18" s="16"/>
    </row>
    <row r="19" spans="3:12" x14ac:dyDescent="0.2">
      <c r="C19" s="66" t="s">
        <v>694</v>
      </c>
      <c r="D19" s="67"/>
      <c r="E19" s="68"/>
      <c r="F19" s="15">
        <f t="shared" ref="F19:K19" si="2">F20+F21</f>
        <v>133828</v>
      </c>
      <c r="G19" s="34">
        <f t="shared" si="2"/>
        <v>146163</v>
      </c>
      <c r="H19" s="34">
        <f t="shared" si="2"/>
        <v>151078</v>
      </c>
      <c r="I19" s="34">
        <f t="shared" si="2"/>
        <v>156745</v>
      </c>
      <c r="J19" s="34">
        <f t="shared" si="2"/>
        <v>154358</v>
      </c>
      <c r="K19" s="34">
        <f t="shared" si="2"/>
        <v>144209</v>
      </c>
      <c r="L19" s="16"/>
    </row>
    <row r="20" spans="3:12" x14ac:dyDescent="0.2">
      <c r="C20" s="1" t="s">
        <v>695</v>
      </c>
      <c r="F20" s="22">
        <v>43034</v>
      </c>
      <c r="G20" s="16">
        <v>44285</v>
      </c>
      <c r="H20" s="16">
        <v>45599</v>
      </c>
      <c r="I20" s="16">
        <v>47163</v>
      </c>
      <c r="J20" s="16">
        <v>47713</v>
      </c>
      <c r="K20" s="16">
        <v>46906</v>
      </c>
    </row>
    <row r="21" spans="3:12" x14ac:dyDescent="0.2">
      <c r="C21" s="1" t="s">
        <v>696</v>
      </c>
      <c r="F21" s="22">
        <v>90794</v>
      </c>
      <c r="G21" s="16">
        <v>101878</v>
      </c>
      <c r="H21" s="16">
        <v>105479</v>
      </c>
      <c r="I21" s="16">
        <v>109582</v>
      </c>
      <c r="J21" s="16">
        <v>106645</v>
      </c>
      <c r="K21" s="16">
        <v>97303</v>
      </c>
      <c r="L21" s="16"/>
    </row>
    <row r="22" spans="3:12" x14ac:dyDescent="0.2">
      <c r="F22" s="22"/>
      <c r="G22" s="16"/>
      <c r="H22" s="16"/>
      <c r="I22" s="16"/>
      <c r="J22" s="16"/>
      <c r="K22" s="16"/>
    </row>
    <row r="23" spans="3:12" x14ac:dyDescent="0.2">
      <c r="C23" s="66" t="s">
        <v>697</v>
      </c>
      <c r="D23" s="67"/>
      <c r="F23" s="22">
        <v>17098</v>
      </c>
      <c r="G23" s="16">
        <v>17959</v>
      </c>
      <c r="H23" s="16">
        <v>18785</v>
      </c>
      <c r="I23" s="16">
        <v>19045</v>
      </c>
      <c r="J23" s="16">
        <v>19482</v>
      </c>
      <c r="K23" s="16">
        <v>19456</v>
      </c>
      <c r="L23" s="16"/>
    </row>
    <row r="24" spans="3:12" x14ac:dyDescent="0.2">
      <c r="C24" s="66" t="s">
        <v>698</v>
      </c>
      <c r="D24" s="67"/>
      <c r="F24" s="15">
        <f t="shared" ref="F24:K24" si="3">F25+F26</f>
        <v>20242</v>
      </c>
      <c r="G24" s="34">
        <f t="shared" si="3"/>
        <v>19641</v>
      </c>
      <c r="H24" s="34">
        <f t="shared" si="3"/>
        <v>19373</v>
      </c>
      <c r="I24" s="34">
        <f t="shared" si="3"/>
        <v>19335</v>
      </c>
      <c r="J24" s="34">
        <f t="shared" si="3"/>
        <v>18399</v>
      </c>
      <c r="K24" s="34">
        <f t="shared" si="3"/>
        <v>17401</v>
      </c>
      <c r="L24" s="16"/>
    </row>
    <row r="25" spans="3:12" x14ac:dyDescent="0.2">
      <c r="C25" s="1" t="s">
        <v>699</v>
      </c>
      <c r="F25" s="22">
        <v>11368</v>
      </c>
      <c r="G25" s="16">
        <v>10688</v>
      </c>
      <c r="H25" s="16">
        <v>10324</v>
      </c>
      <c r="I25" s="16">
        <v>10208</v>
      </c>
      <c r="J25" s="16">
        <v>9332</v>
      </c>
      <c r="K25" s="16">
        <v>8724</v>
      </c>
      <c r="L25" s="16"/>
    </row>
    <row r="26" spans="3:12" x14ac:dyDescent="0.2">
      <c r="C26" s="1" t="s">
        <v>700</v>
      </c>
      <c r="F26" s="22">
        <v>8874</v>
      </c>
      <c r="G26" s="16">
        <v>8953</v>
      </c>
      <c r="H26" s="16">
        <v>9049</v>
      </c>
      <c r="I26" s="16">
        <v>9127</v>
      </c>
      <c r="J26" s="16">
        <v>9067</v>
      </c>
      <c r="K26" s="16">
        <v>8677</v>
      </c>
    </row>
    <row r="27" spans="3:12" x14ac:dyDescent="0.2">
      <c r="C27" s="66" t="s">
        <v>701</v>
      </c>
      <c r="D27" s="67"/>
      <c r="F27" s="22">
        <v>905</v>
      </c>
      <c r="G27" s="16">
        <v>851</v>
      </c>
      <c r="H27" s="16">
        <v>851</v>
      </c>
      <c r="I27" s="16">
        <v>807</v>
      </c>
      <c r="J27" s="16">
        <v>771</v>
      </c>
      <c r="K27" s="16">
        <v>732</v>
      </c>
      <c r="L27" s="16"/>
    </row>
    <row r="28" spans="3:12" x14ac:dyDescent="0.2">
      <c r="F28" s="22"/>
      <c r="G28" s="16"/>
      <c r="H28" s="16"/>
      <c r="I28" s="16"/>
      <c r="J28" s="16"/>
      <c r="K28" s="16"/>
    </row>
    <row r="29" spans="3:12" x14ac:dyDescent="0.2">
      <c r="C29" s="1" t="s">
        <v>702</v>
      </c>
      <c r="F29" s="22">
        <v>28303</v>
      </c>
      <c r="G29" s="16">
        <v>29069</v>
      </c>
      <c r="H29" s="16">
        <v>29232</v>
      </c>
      <c r="I29" s="16">
        <v>30337</v>
      </c>
      <c r="J29" s="16">
        <v>30157</v>
      </c>
      <c r="K29" s="16">
        <v>30630</v>
      </c>
    </row>
    <row r="30" spans="3:12" x14ac:dyDescent="0.2">
      <c r="C30" s="1" t="s">
        <v>703</v>
      </c>
      <c r="F30" s="15">
        <f t="shared" ref="F30:K30" si="4">SUM(F31:F34)</f>
        <v>80702</v>
      </c>
      <c r="G30" s="34">
        <f t="shared" si="4"/>
        <v>86519</v>
      </c>
      <c r="H30" s="34">
        <f t="shared" si="4"/>
        <v>88493</v>
      </c>
      <c r="I30" s="34">
        <f t="shared" si="4"/>
        <v>87930</v>
      </c>
      <c r="J30" s="34">
        <f t="shared" si="4"/>
        <v>88764</v>
      </c>
      <c r="K30" s="34">
        <f t="shared" si="4"/>
        <v>89671</v>
      </c>
      <c r="L30" s="16"/>
    </row>
    <row r="31" spans="3:12" x14ac:dyDescent="0.2">
      <c r="C31" s="1" t="s">
        <v>704</v>
      </c>
      <c r="F31" s="22">
        <v>11004</v>
      </c>
      <c r="G31" s="16">
        <v>11533</v>
      </c>
      <c r="H31" s="16">
        <v>11609</v>
      </c>
      <c r="I31" s="16">
        <v>11954</v>
      </c>
      <c r="J31" s="16">
        <v>12148</v>
      </c>
      <c r="K31" s="16">
        <v>12103</v>
      </c>
      <c r="L31" s="16"/>
    </row>
    <row r="32" spans="3:12" x14ac:dyDescent="0.2">
      <c r="C32" s="1" t="s">
        <v>705</v>
      </c>
      <c r="F32" s="22">
        <v>56856</v>
      </c>
      <c r="G32" s="16">
        <v>60913</v>
      </c>
      <c r="H32" s="16">
        <v>63495</v>
      </c>
      <c r="I32" s="16">
        <v>65613</v>
      </c>
      <c r="J32" s="16">
        <v>65741</v>
      </c>
      <c r="K32" s="16">
        <v>66255</v>
      </c>
      <c r="L32" s="16"/>
    </row>
    <row r="33" spans="3:12" x14ac:dyDescent="0.2">
      <c r="C33" s="1" t="s">
        <v>706</v>
      </c>
      <c r="F33" s="22">
        <v>7257</v>
      </c>
      <c r="G33" s="16">
        <v>7680</v>
      </c>
      <c r="H33" s="16">
        <v>6903</v>
      </c>
      <c r="I33" s="16">
        <v>3605</v>
      </c>
      <c r="J33" s="16">
        <v>4105</v>
      </c>
      <c r="K33" s="16">
        <v>4560</v>
      </c>
      <c r="L33" s="16"/>
    </row>
    <row r="34" spans="3:12" x14ac:dyDescent="0.2">
      <c r="C34" s="1" t="s">
        <v>707</v>
      </c>
      <c r="F34" s="22">
        <v>5585</v>
      </c>
      <c r="G34" s="16">
        <v>6393</v>
      </c>
      <c r="H34" s="16">
        <v>6486</v>
      </c>
      <c r="I34" s="16">
        <v>6758</v>
      </c>
      <c r="J34" s="16">
        <v>6770</v>
      </c>
      <c r="K34" s="16">
        <v>6753</v>
      </c>
    </row>
    <row r="35" spans="3:12" x14ac:dyDescent="0.2">
      <c r="F35" s="22"/>
      <c r="G35" s="16"/>
      <c r="H35" s="16"/>
      <c r="I35" s="16"/>
      <c r="J35" s="16"/>
      <c r="K35" s="16"/>
      <c r="L35" s="16"/>
    </row>
    <row r="36" spans="3:12" x14ac:dyDescent="0.2">
      <c r="C36" s="1" t="s">
        <v>708</v>
      </c>
      <c r="F36" s="22">
        <v>32720</v>
      </c>
      <c r="G36" s="16">
        <v>33470</v>
      </c>
      <c r="H36" s="16">
        <v>34300</v>
      </c>
      <c r="I36" s="16">
        <v>36464</v>
      </c>
      <c r="J36" s="16">
        <v>36698</v>
      </c>
      <c r="K36" s="16">
        <v>36214</v>
      </c>
      <c r="L36" s="16"/>
    </row>
    <row r="37" spans="3:12" x14ac:dyDescent="0.2">
      <c r="C37" s="1" t="s">
        <v>709</v>
      </c>
      <c r="F37" s="22">
        <v>879</v>
      </c>
      <c r="G37" s="16">
        <v>857</v>
      </c>
      <c r="H37" s="16">
        <v>843</v>
      </c>
      <c r="I37" s="16">
        <v>833</v>
      </c>
      <c r="J37" s="16">
        <v>808</v>
      </c>
      <c r="K37" s="16">
        <v>756</v>
      </c>
    </row>
    <row r="38" spans="3:12" x14ac:dyDescent="0.2">
      <c r="F38" s="7"/>
      <c r="L38" s="16"/>
    </row>
    <row r="39" spans="3:12" x14ac:dyDescent="0.2">
      <c r="C39" s="1" t="s">
        <v>710</v>
      </c>
      <c r="F39" s="15">
        <f t="shared" ref="F39:K39" si="5">F40+F41</f>
        <v>16776</v>
      </c>
      <c r="G39" s="34">
        <f t="shared" si="5"/>
        <v>17989</v>
      </c>
      <c r="H39" s="34">
        <f t="shared" si="5"/>
        <v>18584</v>
      </c>
      <c r="I39" s="34">
        <f t="shared" si="5"/>
        <v>20606</v>
      </c>
      <c r="J39" s="34">
        <f t="shared" si="5"/>
        <v>20312</v>
      </c>
      <c r="K39" s="34">
        <f t="shared" si="5"/>
        <v>18589</v>
      </c>
      <c r="L39" s="16"/>
    </row>
    <row r="40" spans="3:12" x14ac:dyDescent="0.2">
      <c r="C40" s="1" t="s">
        <v>711</v>
      </c>
      <c r="F40" s="22">
        <v>16377</v>
      </c>
      <c r="G40" s="16">
        <v>17586</v>
      </c>
      <c r="H40" s="16">
        <v>18176</v>
      </c>
      <c r="I40" s="16">
        <v>20187</v>
      </c>
      <c r="J40" s="16">
        <v>19892</v>
      </c>
      <c r="K40" s="16">
        <v>18171</v>
      </c>
    </row>
    <row r="41" spans="3:12" x14ac:dyDescent="0.2">
      <c r="C41" s="1" t="s">
        <v>712</v>
      </c>
      <c r="F41" s="22">
        <v>399</v>
      </c>
      <c r="G41" s="16">
        <v>403</v>
      </c>
      <c r="H41" s="16">
        <v>408</v>
      </c>
      <c r="I41" s="16">
        <v>419</v>
      </c>
      <c r="J41" s="16">
        <v>420</v>
      </c>
      <c r="K41" s="16">
        <v>418</v>
      </c>
    </row>
    <row r="42" spans="3:12" x14ac:dyDescent="0.2">
      <c r="C42" s="10"/>
      <c r="D42" s="10"/>
      <c r="E42" s="10"/>
      <c r="F42" s="8"/>
      <c r="G42" s="10"/>
      <c r="H42" s="10"/>
      <c r="I42" s="10"/>
      <c r="J42" s="10"/>
      <c r="K42" s="10"/>
    </row>
    <row r="43" spans="3:12" x14ac:dyDescent="0.2">
      <c r="F43" s="7"/>
    </row>
    <row r="44" spans="3:12" x14ac:dyDescent="0.2">
      <c r="C44" s="3" t="s">
        <v>713</v>
      </c>
      <c r="D44" s="28"/>
      <c r="E44" s="28"/>
      <c r="F44" s="17">
        <f t="shared" ref="F44:K44" si="6">F46+F57+F58+F64+F65+F67</f>
        <v>169132</v>
      </c>
      <c r="G44" s="28">
        <f t="shared" si="6"/>
        <v>180984</v>
      </c>
      <c r="H44" s="28">
        <f t="shared" si="6"/>
        <v>186098</v>
      </c>
      <c r="I44" s="28">
        <f t="shared" si="6"/>
        <v>191560</v>
      </c>
      <c r="J44" s="28">
        <f t="shared" si="6"/>
        <v>190712</v>
      </c>
      <c r="K44" s="28">
        <f t="shared" si="6"/>
        <v>185387</v>
      </c>
    </row>
    <row r="45" spans="3:12" x14ac:dyDescent="0.2">
      <c r="F45" s="7"/>
    </row>
    <row r="46" spans="3:12" x14ac:dyDescent="0.2">
      <c r="C46" s="1" t="s">
        <v>693</v>
      </c>
      <c r="F46" s="15">
        <f t="shared" ref="F46:K46" si="7">F47+F51+F52+F55</f>
        <v>88554</v>
      </c>
      <c r="G46" s="34">
        <f t="shared" si="7"/>
        <v>95605</v>
      </c>
      <c r="H46" s="34">
        <f t="shared" si="7"/>
        <v>98931</v>
      </c>
      <c r="I46" s="34">
        <f t="shared" si="7"/>
        <v>102045</v>
      </c>
      <c r="J46" s="34">
        <f t="shared" si="7"/>
        <v>101255</v>
      </c>
      <c r="K46" s="34">
        <f t="shared" si="7"/>
        <v>95958</v>
      </c>
    </row>
    <row r="47" spans="3:12" x14ac:dyDescent="0.2">
      <c r="C47" s="1" t="s">
        <v>694</v>
      </c>
      <c r="F47" s="15">
        <f t="shared" ref="F47:K47" si="8">F48+F49</f>
        <v>66768</v>
      </c>
      <c r="G47" s="34">
        <f t="shared" si="8"/>
        <v>72934</v>
      </c>
      <c r="H47" s="34">
        <f t="shared" si="8"/>
        <v>75386</v>
      </c>
      <c r="I47" s="34">
        <f t="shared" si="8"/>
        <v>78213</v>
      </c>
      <c r="J47" s="34">
        <f t="shared" si="8"/>
        <v>77026</v>
      </c>
      <c r="K47" s="34">
        <f t="shared" si="8"/>
        <v>71962</v>
      </c>
    </row>
    <row r="48" spans="3:12" x14ac:dyDescent="0.2">
      <c r="C48" s="1" t="s">
        <v>695</v>
      </c>
      <c r="F48" s="22">
        <v>21371</v>
      </c>
      <c r="G48" s="16">
        <v>21995</v>
      </c>
      <c r="H48" s="16">
        <v>22647</v>
      </c>
      <c r="I48" s="16">
        <v>23422</v>
      </c>
      <c r="J48" s="16">
        <v>23704</v>
      </c>
      <c r="K48" s="16">
        <v>23311</v>
      </c>
    </row>
    <row r="49" spans="3:11" x14ac:dyDescent="0.2">
      <c r="C49" s="1" t="s">
        <v>696</v>
      </c>
      <c r="F49" s="22">
        <v>45397</v>
      </c>
      <c r="G49" s="16">
        <v>50939</v>
      </c>
      <c r="H49" s="16">
        <v>52739</v>
      </c>
      <c r="I49" s="16">
        <v>54791</v>
      </c>
      <c r="J49" s="16">
        <v>53322</v>
      </c>
      <c r="K49" s="16">
        <v>48651</v>
      </c>
    </row>
    <row r="50" spans="3:11" x14ac:dyDescent="0.2">
      <c r="F50" s="22"/>
      <c r="G50" s="16"/>
      <c r="H50" s="16"/>
      <c r="I50" s="16"/>
      <c r="J50" s="16"/>
      <c r="K50" s="16"/>
    </row>
    <row r="51" spans="3:11" x14ac:dyDescent="0.2">
      <c r="C51" s="1" t="s">
        <v>697</v>
      </c>
      <c r="F51" s="22">
        <v>17098</v>
      </c>
      <c r="G51" s="16">
        <v>17959</v>
      </c>
      <c r="H51" s="16">
        <v>18785</v>
      </c>
      <c r="I51" s="16">
        <v>19045</v>
      </c>
      <c r="J51" s="16">
        <v>19482</v>
      </c>
      <c r="K51" s="16">
        <v>19456</v>
      </c>
    </row>
    <row r="52" spans="3:11" x14ac:dyDescent="0.2">
      <c r="C52" s="1" t="s">
        <v>698</v>
      </c>
      <c r="F52" s="15">
        <f t="shared" ref="F52:K52" si="9">F53+F54</f>
        <v>4437</v>
      </c>
      <c r="G52" s="34">
        <f t="shared" si="9"/>
        <v>4476</v>
      </c>
      <c r="H52" s="34">
        <f t="shared" si="9"/>
        <v>4524</v>
      </c>
      <c r="I52" s="34">
        <f t="shared" si="9"/>
        <v>4563</v>
      </c>
      <c r="J52" s="34">
        <f t="shared" si="9"/>
        <v>4533</v>
      </c>
      <c r="K52" s="34">
        <f t="shared" si="9"/>
        <v>4338</v>
      </c>
    </row>
    <row r="53" spans="3:11" x14ac:dyDescent="0.2">
      <c r="C53" s="1" t="s">
        <v>699</v>
      </c>
      <c r="F53" s="48" t="s">
        <v>57</v>
      </c>
      <c r="G53" s="23" t="s">
        <v>57</v>
      </c>
      <c r="H53" s="23" t="s">
        <v>57</v>
      </c>
      <c r="I53" s="23" t="s">
        <v>57</v>
      </c>
      <c r="J53" s="23" t="s">
        <v>57</v>
      </c>
      <c r="K53" s="23" t="s">
        <v>57</v>
      </c>
    </row>
    <row r="54" spans="3:11" x14ac:dyDescent="0.2">
      <c r="C54" s="1" t="s">
        <v>700</v>
      </c>
      <c r="F54" s="22">
        <v>4437</v>
      </c>
      <c r="G54" s="16">
        <v>4476</v>
      </c>
      <c r="H54" s="16">
        <v>4524</v>
      </c>
      <c r="I54" s="16">
        <v>4563</v>
      </c>
      <c r="J54" s="16">
        <v>4533</v>
      </c>
      <c r="K54" s="16">
        <v>4338</v>
      </c>
    </row>
    <row r="55" spans="3:11" x14ac:dyDescent="0.2">
      <c r="C55" s="1" t="s">
        <v>714</v>
      </c>
      <c r="F55" s="22">
        <v>251</v>
      </c>
      <c r="G55" s="16">
        <v>236</v>
      </c>
      <c r="H55" s="16">
        <v>236</v>
      </c>
      <c r="I55" s="16">
        <v>224</v>
      </c>
      <c r="J55" s="16">
        <v>214</v>
      </c>
      <c r="K55" s="16">
        <v>202</v>
      </c>
    </row>
    <row r="56" spans="3:11" x14ac:dyDescent="0.2">
      <c r="F56" s="22"/>
      <c r="G56" s="16"/>
      <c r="H56" s="16"/>
      <c r="I56" s="16"/>
      <c r="J56" s="16"/>
      <c r="K56" s="16"/>
    </row>
    <row r="57" spans="3:11" x14ac:dyDescent="0.2">
      <c r="C57" s="1" t="s">
        <v>702</v>
      </c>
      <c r="F57" s="22">
        <v>28303</v>
      </c>
      <c r="G57" s="16">
        <v>29069</v>
      </c>
      <c r="H57" s="16">
        <v>29232</v>
      </c>
      <c r="I57" s="16">
        <v>30337</v>
      </c>
      <c r="J57" s="16">
        <v>30157</v>
      </c>
      <c r="K57" s="16">
        <v>30630</v>
      </c>
    </row>
    <row r="58" spans="3:11" x14ac:dyDescent="0.2">
      <c r="C58" s="1" t="s">
        <v>703</v>
      </c>
      <c r="F58" s="15">
        <f t="shared" ref="F58:K58" si="10">SUM(F59:F62)</f>
        <v>31266</v>
      </c>
      <c r="G58" s="34">
        <f t="shared" si="10"/>
        <v>34490</v>
      </c>
      <c r="H58" s="34">
        <f t="shared" si="10"/>
        <v>35516</v>
      </c>
      <c r="I58" s="34">
        <f t="shared" si="10"/>
        <v>35027</v>
      </c>
      <c r="J58" s="34">
        <f t="shared" si="10"/>
        <v>35179</v>
      </c>
      <c r="K58" s="34">
        <f t="shared" si="10"/>
        <v>35650</v>
      </c>
    </row>
    <row r="59" spans="3:11" x14ac:dyDescent="0.2">
      <c r="C59" s="1" t="s">
        <v>704</v>
      </c>
      <c r="F59" s="22">
        <v>3417</v>
      </c>
      <c r="G59" s="16">
        <v>3726</v>
      </c>
      <c r="H59" s="16">
        <v>3840</v>
      </c>
      <c r="I59" s="16">
        <v>3960</v>
      </c>
      <c r="J59" s="16">
        <v>4025</v>
      </c>
      <c r="K59" s="16">
        <v>4010</v>
      </c>
    </row>
    <row r="60" spans="3:11" x14ac:dyDescent="0.2">
      <c r="C60" s="1" t="s">
        <v>705</v>
      </c>
      <c r="F60" s="22">
        <v>23159</v>
      </c>
      <c r="G60" s="16">
        <v>25500</v>
      </c>
      <c r="H60" s="16">
        <v>26530</v>
      </c>
      <c r="I60" s="16">
        <v>27654</v>
      </c>
      <c r="J60" s="16">
        <v>27734</v>
      </c>
      <c r="K60" s="16">
        <v>28229</v>
      </c>
    </row>
    <row r="61" spans="3:11" x14ac:dyDescent="0.2">
      <c r="C61" s="1" t="s">
        <v>706</v>
      </c>
      <c r="F61" s="22">
        <v>1879</v>
      </c>
      <c r="G61" s="16">
        <v>2034</v>
      </c>
      <c r="H61" s="16">
        <v>1869</v>
      </c>
      <c r="I61" s="23" t="s">
        <v>57</v>
      </c>
      <c r="J61" s="23" t="s">
        <v>57</v>
      </c>
      <c r="K61" s="23" t="s">
        <v>57</v>
      </c>
    </row>
    <row r="62" spans="3:11" x14ac:dyDescent="0.2">
      <c r="C62" s="1" t="s">
        <v>707</v>
      </c>
      <c r="F62" s="22">
        <v>2811</v>
      </c>
      <c r="G62" s="16">
        <v>3230</v>
      </c>
      <c r="H62" s="16">
        <v>3277</v>
      </c>
      <c r="I62" s="16">
        <v>3413</v>
      </c>
      <c r="J62" s="16">
        <v>3420</v>
      </c>
      <c r="K62" s="16">
        <v>3411</v>
      </c>
    </row>
    <row r="63" spans="3:11" x14ac:dyDescent="0.2">
      <c r="F63" s="22"/>
      <c r="G63" s="16"/>
      <c r="H63" s="16"/>
      <c r="I63" s="16"/>
      <c r="J63" s="16"/>
      <c r="K63" s="16"/>
    </row>
    <row r="64" spans="3:11" x14ac:dyDescent="0.2">
      <c r="C64" s="1" t="s">
        <v>708</v>
      </c>
      <c r="F64" s="22">
        <v>14232</v>
      </c>
      <c r="G64" s="16">
        <v>14572</v>
      </c>
      <c r="H64" s="16">
        <v>14948</v>
      </c>
      <c r="I64" s="16">
        <v>15892</v>
      </c>
      <c r="J64" s="16">
        <v>15994</v>
      </c>
      <c r="K64" s="16">
        <v>15782</v>
      </c>
    </row>
    <row r="65" spans="1:11" x14ac:dyDescent="0.2">
      <c r="C65" s="1" t="s">
        <v>709</v>
      </c>
      <c r="F65" s="48" t="s">
        <v>57</v>
      </c>
      <c r="G65" s="23" t="s">
        <v>57</v>
      </c>
      <c r="H65" s="23" t="s">
        <v>57</v>
      </c>
      <c r="I65" s="23" t="s">
        <v>57</v>
      </c>
      <c r="J65" s="23" t="s">
        <v>57</v>
      </c>
      <c r="K65" s="23" t="s">
        <v>57</v>
      </c>
    </row>
    <row r="66" spans="1:11" x14ac:dyDescent="0.2">
      <c r="F66" s="7"/>
    </row>
    <row r="67" spans="1:11" x14ac:dyDescent="0.2">
      <c r="C67" s="1" t="s">
        <v>710</v>
      </c>
      <c r="F67" s="15">
        <f t="shared" ref="F67:K67" si="11">F68+F69</f>
        <v>6777</v>
      </c>
      <c r="G67" s="34">
        <f t="shared" si="11"/>
        <v>7248</v>
      </c>
      <c r="H67" s="34">
        <f t="shared" si="11"/>
        <v>7471</v>
      </c>
      <c r="I67" s="34">
        <f t="shared" si="11"/>
        <v>8259</v>
      </c>
      <c r="J67" s="34">
        <f t="shared" si="11"/>
        <v>8127</v>
      </c>
      <c r="K67" s="34">
        <f t="shared" si="11"/>
        <v>7367</v>
      </c>
    </row>
    <row r="68" spans="1:11" x14ac:dyDescent="0.2">
      <c r="C68" s="1" t="s">
        <v>711</v>
      </c>
      <c r="F68" s="22">
        <v>6777</v>
      </c>
      <c r="G68" s="16">
        <v>7248</v>
      </c>
      <c r="H68" s="16">
        <v>7471</v>
      </c>
      <c r="I68" s="16">
        <v>8259</v>
      </c>
      <c r="J68" s="16">
        <v>8127</v>
      </c>
      <c r="K68" s="16">
        <v>7367</v>
      </c>
    </row>
    <row r="69" spans="1:11" x14ac:dyDescent="0.2">
      <c r="C69" s="1" t="s">
        <v>712</v>
      </c>
      <c r="F69" s="48" t="s">
        <v>57</v>
      </c>
      <c r="G69" s="23" t="s">
        <v>57</v>
      </c>
      <c r="H69" s="23" t="s">
        <v>57</v>
      </c>
      <c r="I69" s="23" t="s">
        <v>57</v>
      </c>
      <c r="J69" s="23" t="s">
        <v>57</v>
      </c>
      <c r="K69" s="23" t="s">
        <v>57</v>
      </c>
    </row>
    <row r="70" spans="1:11" ht="18" thickBot="1" x14ac:dyDescent="0.25">
      <c r="B70" s="4"/>
      <c r="C70" s="4"/>
      <c r="D70" s="4"/>
      <c r="E70" s="4"/>
      <c r="F70" s="19"/>
      <c r="G70" s="4"/>
      <c r="H70" s="4"/>
      <c r="I70" s="4"/>
      <c r="J70" s="4"/>
      <c r="K70" s="4"/>
    </row>
    <row r="71" spans="1:11" x14ac:dyDescent="0.2">
      <c r="F71" s="1" t="s">
        <v>715</v>
      </c>
    </row>
    <row r="72" spans="1:11" x14ac:dyDescent="0.2">
      <c r="A72" s="1"/>
    </row>
    <row r="73" spans="1:11" x14ac:dyDescent="0.2">
      <c r="A73" s="1"/>
    </row>
    <row r="89" spans="1:1" x14ac:dyDescent="0.2">
      <c r="A89" s="1" t="s">
        <v>716</v>
      </c>
    </row>
  </sheetData>
  <mergeCells count="4">
    <mergeCell ref="C19:E19"/>
    <mergeCell ref="C23:D23"/>
    <mergeCell ref="C24:D24"/>
    <mergeCell ref="C27:D27"/>
  </mergeCells>
  <phoneticPr fontId="2"/>
  <pageMargins left="0.32" right="0.28000000000000003" top="0.55000000000000004" bottom="0.53" header="0.51200000000000001" footer="0.51200000000000001"/>
  <pageSetup paperSize="12" scale="75" orientation="portrait" horizontalDpi="4294967292" verticalDpi="400" r:id="rId1"/>
  <headerFooter alignWithMargins="0"/>
  <rowBreaks count="1" manualBreakCount="1">
    <brk id="7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75" workbookViewId="0">
      <selection activeCell="B29" sqref="B29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224</v>
      </c>
    </row>
    <row r="7" spans="1:12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6" t="s">
        <v>225</v>
      </c>
    </row>
    <row r="8" spans="1:12" x14ac:dyDescent="0.2">
      <c r="E8" s="7"/>
      <c r="F8" s="10"/>
      <c r="G8" s="10"/>
      <c r="H8" s="10"/>
      <c r="I8" s="10"/>
      <c r="J8" s="10"/>
      <c r="K8" s="10"/>
    </row>
    <row r="9" spans="1:12" x14ac:dyDescent="0.2">
      <c r="B9" s="1" t="s">
        <v>226</v>
      </c>
      <c r="E9" s="11" t="s">
        <v>227</v>
      </c>
      <c r="F9" s="7"/>
      <c r="G9" s="7"/>
      <c r="H9" s="7"/>
      <c r="I9" s="7"/>
      <c r="J9" s="7"/>
      <c r="K9" s="7"/>
      <c r="L9" s="41"/>
    </row>
    <row r="10" spans="1:12" x14ac:dyDescent="0.2">
      <c r="B10" s="10"/>
      <c r="C10" s="10"/>
      <c r="D10" s="10"/>
      <c r="E10" s="8"/>
      <c r="F10" s="13" t="s">
        <v>228</v>
      </c>
      <c r="G10" s="13" t="s">
        <v>229</v>
      </c>
      <c r="H10" s="13" t="s">
        <v>230</v>
      </c>
      <c r="I10" s="13" t="s">
        <v>231</v>
      </c>
      <c r="J10" s="13" t="s">
        <v>232</v>
      </c>
      <c r="K10" s="13" t="s">
        <v>233</v>
      </c>
      <c r="L10" s="41"/>
    </row>
    <row r="11" spans="1:12" x14ac:dyDescent="0.2">
      <c r="E11" s="7"/>
    </row>
    <row r="12" spans="1:12" x14ac:dyDescent="0.2">
      <c r="B12" s="1" t="s">
        <v>234</v>
      </c>
      <c r="E12" s="15">
        <f>SUM(F12:K12)</f>
        <v>38826</v>
      </c>
      <c r="F12" s="16">
        <v>6655</v>
      </c>
      <c r="G12" s="16">
        <v>8480</v>
      </c>
      <c r="H12" s="16">
        <v>6915</v>
      </c>
      <c r="I12" s="16">
        <v>7505</v>
      </c>
      <c r="J12" s="16">
        <v>5285</v>
      </c>
      <c r="K12" s="16">
        <v>3986</v>
      </c>
    </row>
    <row r="13" spans="1:12" x14ac:dyDescent="0.2">
      <c r="B13" s="1" t="s">
        <v>235</v>
      </c>
      <c r="E13" s="15">
        <f>SUM(F13:K13)</f>
        <v>39980</v>
      </c>
      <c r="F13" s="16">
        <v>7026</v>
      </c>
      <c r="G13" s="16">
        <v>8769</v>
      </c>
      <c r="H13" s="16">
        <v>7054</v>
      </c>
      <c r="I13" s="16">
        <v>7759</v>
      </c>
      <c r="J13" s="16">
        <v>5355</v>
      </c>
      <c r="K13" s="16">
        <v>4017</v>
      </c>
    </row>
    <row r="14" spans="1:12" x14ac:dyDescent="0.2">
      <c r="B14" s="1" t="s">
        <v>236</v>
      </c>
      <c r="E14" s="15">
        <f>SUM(F14:K14)</f>
        <v>41444</v>
      </c>
      <c r="F14" s="16">
        <v>7519</v>
      </c>
      <c r="G14" s="16">
        <v>9024</v>
      </c>
      <c r="H14" s="16">
        <v>7219</v>
      </c>
      <c r="I14" s="16">
        <v>8081</v>
      </c>
      <c r="J14" s="16">
        <v>5455</v>
      </c>
      <c r="K14" s="16">
        <v>4146</v>
      </c>
    </row>
    <row r="15" spans="1:12" x14ac:dyDescent="0.2">
      <c r="B15" s="1" t="s">
        <v>237</v>
      </c>
      <c r="E15" s="15">
        <f>SUM(F15:K15)</f>
        <v>42360</v>
      </c>
      <c r="F15" s="16">
        <v>7927</v>
      </c>
      <c r="G15" s="16">
        <v>9173</v>
      </c>
      <c r="H15" s="16">
        <v>7342</v>
      </c>
      <c r="I15" s="16">
        <v>8349</v>
      </c>
      <c r="J15" s="16">
        <v>5451</v>
      </c>
      <c r="K15" s="16">
        <v>4118</v>
      </c>
    </row>
    <row r="16" spans="1:12" x14ac:dyDescent="0.2">
      <c r="B16" s="1"/>
      <c r="E16" s="15"/>
      <c r="F16" s="16"/>
      <c r="G16" s="16"/>
      <c r="H16" s="16"/>
      <c r="I16" s="16"/>
      <c r="J16" s="16"/>
      <c r="K16" s="16"/>
    </row>
    <row r="17" spans="2:11" x14ac:dyDescent="0.2">
      <c r="B17" s="1" t="s">
        <v>238</v>
      </c>
      <c r="E17" s="15">
        <f>SUM(F17:K17)</f>
        <v>43323</v>
      </c>
      <c r="F17" s="16">
        <v>8259</v>
      </c>
      <c r="G17" s="16">
        <v>9308</v>
      </c>
      <c r="H17" s="16">
        <v>7534</v>
      </c>
      <c r="I17" s="16">
        <v>8628</v>
      </c>
      <c r="J17" s="16">
        <v>5481</v>
      </c>
      <c r="K17" s="16">
        <v>4113</v>
      </c>
    </row>
    <row r="18" spans="2:11" x14ac:dyDescent="0.2">
      <c r="B18" s="1" t="s">
        <v>239</v>
      </c>
      <c r="E18" s="15">
        <f>SUM(F18:K18)</f>
        <v>42614</v>
      </c>
      <c r="F18" s="16">
        <v>8261</v>
      </c>
      <c r="G18" s="16">
        <v>9143</v>
      </c>
      <c r="H18" s="16">
        <v>7410</v>
      </c>
      <c r="I18" s="16">
        <v>8459</v>
      </c>
      <c r="J18" s="16">
        <v>5297</v>
      </c>
      <c r="K18" s="16">
        <v>4044</v>
      </c>
    </row>
    <row r="19" spans="2:11" x14ac:dyDescent="0.2">
      <c r="B19" s="1" t="s">
        <v>240</v>
      </c>
      <c r="E19" s="15">
        <f>SUM(F19:K19)</f>
        <v>43406</v>
      </c>
      <c r="F19" s="16">
        <v>8558</v>
      </c>
      <c r="G19" s="16">
        <v>9333</v>
      </c>
      <c r="H19" s="16">
        <v>7533</v>
      </c>
      <c r="I19" s="16">
        <v>8647</v>
      </c>
      <c r="J19" s="16">
        <v>5250</v>
      </c>
      <c r="K19" s="16">
        <v>4085</v>
      </c>
    </row>
    <row r="20" spans="2:11" x14ac:dyDescent="0.2">
      <c r="B20" s="1" t="s">
        <v>241</v>
      </c>
      <c r="E20" s="15">
        <f>SUM(F20:K20)</f>
        <v>44326</v>
      </c>
      <c r="F20" s="16">
        <v>8869</v>
      </c>
      <c r="G20" s="16">
        <v>9418</v>
      </c>
      <c r="H20" s="16">
        <v>7642</v>
      </c>
      <c r="I20" s="16">
        <v>8934</v>
      </c>
      <c r="J20" s="16">
        <v>5281</v>
      </c>
      <c r="K20" s="16">
        <v>4182</v>
      </c>
    </row>
    <row r="21" spans="2:11" x14ac:dyDescent="0.2">
      <c r="B21" s="1"/>
      <c r="E21" s="15"/>
      <c r="F21" s="16"/>
      <c r="G21" s="16"/>
      <c r="H21" s="16"/>
      <c r="I21" s="16"/>
      <c r="J21" s="16"/>
      <c r="K21" s="16"/>
    </row>
    <row r="22" spans="2:11" x14ac:dyDescent="0.2">
      <c r="B22" s="1" t="s">
        <v>242</v>
      </c>
      <c r="E22" s="15">
        <f>SUM(F22:K22)</f>
        <v>45504</v>
      </c>
      <c r="F22" s="16">
        <v>10254</v>
      </c>
      <c r="G22" s="16">
        <v>9290</v>
      </c>
      <c r="H22" s="16">
        <v>7398</v>
      </c>
      <c r="I22" s="16">
        <v>9333</v>
      </c>
      <c r="J22" s="16">
        <v>5061</v>
      </c>
      <c r="K22" s="16">
        <v>4168</v>
      </c>
    </row>
    <row r="23" spans="2:11" x14ac:dyDescent="0.2">
      <c r="B23" s="1" t="s">
        <v>243</v>
      </c>
      <c r="E23" s="15">
        <f>SUM(F23:K23)</f>
        <v>46340</v>
      </c>
      <c r="F23" s="16">
        <v>10629</v>
      </c>
      <c r="G23" s="16">
        <v>9390</v>
      </c>
      <c r="H23" s="16">
        <v>7458</v>
      </c>
      <c r="I23" s="16">
        <v>9604</v>
      </c>
      <c r="J23" s="16">
        <v>5008</v>
      </c>
      <c r="K23" s="16">
        <v>4251</v>
      </c>
    </row>
    <row r="24" spans="2:11" x14ac:dyDescent="0.2">
      <c r="B24" s="1" t="s">
        <v>244</v>
      </c>
      <c r="E24" s="15">
        <f>SUM(F24:K24)</f>
        <v>48228</v>
      </c>
      <c r="F24" s="16">
        <v>11610</v>
      </c>
      <c r="G24" s="16">
        <v>9536</v>
      </c>
      <c r="H24" s="16">
        <v>7814</v>
      </c>
      <c r="I24" s="16">
        <v>9965</v>
      </c>
      <c r="J24" s="16">
        <v>4940</v>
      </c>
      <c r="K24" s="16">
        <v>4363</v>
      </c>
    </row>
    <row r="25" spans="2:11" x14ac:dyDescent="0.2">
      <c r="B25" s="1"/>
      <c r="E25" s="15"/>
      <c r="F25" s="16"/>
      <c r="G25" s="16"/>
      <c r="H25" s="16"/>
      <c r="I25" s="16"/>
      <c r="J25" s="16"/>
      <c r="K25" s="16"/>
    </row>
    <row r="26" spans="2:11" x14ac:dyDescent="0.2">
      <c r="B26" s="1" t="s">
        <v>245</v>
      </c>
      <c r="E26" s="15">
        <f>SUM(F26:K26)</f>
        <v>50041</v>
      </c>
      <c r="F26" s="16">
        <v>12190</v>
      </c>
      <c r="G26" s="16">
        <v>9907</v>
      </c>
      <c r="H26" s="16">
        <v>8123</v>
      </c>
      <c r="I26" s="16">
        <v>10334</v>
      </c>
      <c r="J26" s="16">
        <v>4996</v>
      </c>
      <c r="K26" s="16">
        <v>4491</v>
      </c>
    </row>
    <row r="27" spans="2:11" x14ac:dyDescent="0.2">
      <c r="B27" s="1" t="s">
        <v>246</v>
      </c>
      <c r="C27" s="34"/>
      <c r="D27" s="34"/>
      <c r="E27" s="15">
        <f>SUM(F27:K27)</f>
        <v>51939</v>
      </c>
      <c r="F27" s="34">
        <v>12852</v>
      </c>
      <c r="G27" s="34">
        <v>10291</v>
      </c>
      <c r="H27" s="34">
        <v>8461</v>
      </c>
      <c r="I27" s="34">
        <v>10759</v>
      </c>
      <c r="J27" s="34">
        <v>4969</v>
      </c>
      <c r="K27" s="34">
        <v>4607</v>
      </c>
    </row>
    <row r="28" spans="2:11" x14ac:dyDescent="0.2">
      <c r="B28" s="3" t="s">
        <v>247</v>
      </c>
      <c r="C28" s="28"/>
      <c r="D28" s="28"/>
      <c r="E28" s="15">
        <f>SUM(F28:K28)</f>
        <v>53952</v>
      </c>
      <c r="F28" s="28">
        <f t="shared" ref="F28:K28" si="0">F30+F31+F32+F34+F35</f>
        <v>13501</v>
      </c>
      <c r="G28" s="28">
        <f t="shared" si="0"/>
        <v>10598</v>
      </c>
      <c r="H28" s="28">
        <f t="shared" si="0"/>
        <v>8823</v>
      </c>
      <c r="I28" s="28">
        <f t="shared" si="0"/>
        <v>11225</v>
      </c>
      <c r="J28" s="28">
        <f t="shared" si="0"/>
        <v>5069</v>
      </c>
      <c r="K28" s="28">
        <f t="shared" si="0"/>
        <v>4736</v>
      </c>
    </row>
    <row r="29" spans="2:11" x14ac:dyDescent="0.2">
      <c r="E29" s="7"/>
    </row>
    <row r="30" spans="2:11" x14ac:dyDescent="0.2">
      <c r="B30" s="1" t="s">
        <v>248</v>
      </c>
      <c r="E30" s="15">
        <f>SUM(F30:K30)</f>
        <v>4747</v>
      </c>
      <c r="F30" s="16">
        <v>1703</v>
      </c>
      <c r="G30" s="16">
        <v>1188</v>
      </c>
      <c r="H30" s="16">
        <v>341</v>
      </c>
      <c r="I30" s="16">
        <v>392</v>
      </c>
      <c r="J30" s="16">
        <v>535</v>
      </c>
      <c r="K30" s="16">
        <v>588</v>
      </c>
    </row>
    <row r="31" spans="2:11" x14ac:dyDescent="0.2">
      <c r="B31" s="1" t="s">
        <v>249</v>
      </c>
      <c r="E31" s="15">
        <f>SUM(F31:K31)</f>
        <v>6354</v>
      </c>
      <c r="F31" s="16">
        <v>593</v>
      </c>
      <c r="G31" s="16">
        <v>1370</v>
      </c>
      <c r="H31" s="16">
        <v>768</v>
      </c>
      <c r="I31" s="16">
        <v>1035</v>
      </c>
      <c r="J31" s="16">
        <v>46</v>
      </c>
      <c r="K31" s="16">
        <v>2542</v>
      </c>
    </row>
    <row r="32" spans="2:11" x14ac:dyDescent="0.2">
      <c r="B32" s="1" t="s">
        <v>250</v>
      </c>
      <c r="E32" s="15">
        <f>SUM(F32:K32)</f>
        <v>529</v>
      </c>
      <c r="F32" s="16">
        <v>7</v>
      </c>
      <c r="G32" s="16">
        <v>47</v>
      </c>
      <c r="H32" s="16">
        <v>291</v>
      </c>
      <c r="I32" s="16">
        <v>184</v>
      </c>
      <c r="J32" s="23" t="s">
        <v>251</v>
      </c>
      <c r="K32" s="23" t="s">
        <v>251</v>
      </c>
    </row>
    <row r="33" spans="2:11" x14ac:dyDescent="0.2">
      <c r="E33" s="7"/>
    </row>
    <row r="34" spans="2:11" x14ac:dyDescent="0.2">
      <c r="B34" s="1" t="s">
        <v>252</v>
      </c>
      <c r="E34" s="15">
        <f>SUM(F34:K34)</f>
        <v>31381</v>
      </c>
      <c r="F34" s="16">
        <v>5548</v>
      </c>
      <c r="G34" s="16">
        <v>7916</v>
      </c>
      <c r="H34" s="16">
        <v>5197</v>
      </c>
      <c r="I34" s="16">
        <v>6626</v>
      </c>
      <c r="J34" s="16">
        <v>4488</v>
      </c>
      <c r="K34" s="16">
        <v>1606</v>
      </c>
    </row>
    <row r="35" spans="2:11" x14ac:dyDescent="0.2">
      <c r="B35" s="1" t="s">
        <v>253</v>
      </c>
      <c r="E35" s="15">
        <f>SUM(F35:K35)</f>
        <v>10941</v>
      </c>
      <c r="F35" s="16">
        <v>5650</v>
      </c>
      <c r="G35" s="16">
        <v>77</v>
      </c>
      <c r="H35" s="16">
        <v>2226</v>
      </c>
      <c r="I35" s="16">
        <v>2988</v>
      </c>
      <c r="J35" s="23" t="s">
        <v>251</v>
      </c>
      <c r="K35" s="23" t="s">
        <v>251</v>
      </c>
    </row>
    <row r="36" spans="2:11" ht="18" thickBot="1" x14ac:dyDescent="0.25">
      <c r="B36" s="4"/>
      <c r="C36" s="4"/>
      <c r="D36" s="4"/>
      <c r="E36" s="19"/>
      <c r="F36" s="4"/>
      <c r="G36" s="4"/>
      <c r="H36" s="4"/>
      <c r="I36" s="4"/>
      <c r="J36" s="4"/>
      <c r="K36" s="4"/>
    </row>
    <row r="37" spans="2:11" x14ac:dyDescent="0.2">
      <c r="E37" s="1" t="s">
        <v>165</v>
      </c>
    </row>
    <row r="47" spans="2:11" x14ac:dyDescent="0.2">
      <c r="B47" s="41"/>
    </row>
    <row r="48" spans="2:11" x14ac:dyDescent="0.2">
      <c r="B48" s="41"/>
    </row>
    <row r="49" spans="2:2" x14ac:dyDescent="0.2">
      <c r="B49" s="41"/>
    </row>
    <row r="73" spans="1:2" x14ac:dyDescent="0.2">
      <c r="A73" s="1"/>
      <c r="B73" s="41"/>
    </row>
  </sheetData>
  <phoneticPr fontId="2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2:L74"/>
  <sheetViews>
    <sheetView showGridLines="0" zoomScale="75" zoomScaleNormal="75" workbookViewId="0">
      <selection activeCell="C33" sqref="C33"/>
    </sheetView>
  </sheetViews>
  <sheetFormatPr defaultColWidth="13.375" defaultRowHeight="17.25" x14ac:dyDescent="0.2"/>
  <cols>
    <col min="1" max="1" width="13.375" style="2" customWidth="1"/>
    <col min="2" max="2" width="13.375" style="2"/>
    <col min="3" max="3" width="9.625" style="2" customWidth="1"/>
    <col min="4" max="4" width="13.375" style="2"/>
    <col min="5" max="5" width="12.125" style="2" customWidth="1"/>
    <col min="6" max="6" width="13.375" style="2"/>
    <col min="7" max="7" width="14.625" style="2" customWidth="1"/>
    <col min="8" max="9" width="13.375" style="2"/>
    <col min="10" max="11" width="14.625" style="2" customWidth="1"/>
    <col min="12" max="256" width="13.375" style="2"/>
    <col min="257" max="257" width="13.375" style="2" customWidth="1"/>
    <col min="258" max="258" width="13.375" style="2"/>
    <col min="259" max="259" width="9.625" style="2" customWidth="1"/>
    <col min="260" max="260" width="13.375" style="2"/>
    <col min="261" max="261" width="12.125" style="2" customWidth="1"/>
    <col min="262" max="262" width="13.375" style="2"/>
    <col min="263" max="263" width="14.625" style="2" customWidth="1"/>
    <col min="264" max="265" width="13.375" style="2"/>
    <col min="266" max="267" width="14.625" style="2" customWidth="1"/>
    <col min="268" max="512" width="13.375" style="2"/>
    <col min="513" max="513" width="13.375" style="2" customWidth="1"/>
    <col min="514" max="514" width="13.375" style="2"/>
    <col min="515" max="515" width="9.625" style="2" customWidth="1"/>
    <col min="516" max="516" width="13.375" style="2"/>
    <col min="517" max="517" width="12.125" style="2" customWidth="1"/>
    <col min="518" max="518" width="13.375" style="2"/>
    <col min="519" max="519" width="14.625" style="2" customWidth="1"/>
    <col min="520" max="521" width="13.375" style="2"/>
    <col min="522" max="523" width="14.625" style="2" customWidth="1"/>
    <col min="524" max="768" width="13.375" style="2"/>
    <col min="769" max="769" width="13.375" style="2" customWidth="1"/>
    <col min="770" max="770" width="13.375" style="2"/>
    <col min="771" max="771" width="9.625" style="2" customWidth="1"/>
    <col min="772" max="772" width="13.375" style="2"/>
    <col min="773" max="773" width="12.125" style="2" customWidth="1"/>
    <col min="774" max="774" width="13.375" style="2"/>
    <col min="775" max="775" width="14.625" style="2" customWidth="1"/>
    <col min="776" max="777" width="13.375" style="2"/>
    <col min="778" max="779" width="14.625" style="2" customWidth="1"/>
    <col min="780" max="1024" width="13.375" style="2"/>
    <col min="1025" max="1025" width="13.375" style="2" customWidth="1"/>
    <col min="1026" max="1026" width="13.375" style="2"/>
    <col min="1027" max="1027" width="9.625" style="2" customWidth="1"/>
    <col min="1028" max="1028" width="13.375" style="2"/>
    <col min="1029" max="1029" width="12.125" style="2" customWidth="1"/>
    <col min="1030" max="1030" width="13.375" style="2"/>
    <col min="1031" max="1031" width="14.625" style="2" customWidth="1"/>
    <col min="1032" max="1033" width="13.375" style="2"/>
    <col min="1034" max="1035" width="14.625" style="2" customWidth="1"/>
    <col min="1036" max="1280" width="13.375" style="2"/>
    <col min="1281" max="1281" width="13.375" style="2" customWidth="1"/>
    <col min="1282" max="1282" width="13.375" style="2"/>
    <col min="1283" max="1283" width="9.625" style="2" customWidth="1"/>
    <col min="1284" max="1284" width="13.375" style="2"/>
    <col min="1285" max="1285" width="12.125" style="2" customWidth="1"/>
    <col min="1286" max="1286" width="13.375" style="2"/>
    <col min="1287" max="1287" width="14.625" style="2" customWidth="1"/>
    <col min="1288" max="1289" width="13.375" style="2"/>
    <col min="1290" max="1291" width="14.625" style="2" customWidth="1"/>
    <col min="1292" max="1536" width="13.375" style="2"/>
    <col min="1537" max="1537" width="13.375" style="2" customWidth="1"/>
    <col min="1538" max="1538" width="13.375" style="2"/>
    <col min="1539" max="1539" width="9.625" style="2" customWidth="1"/>
    <col min="1540" max="1540" width="13.375" style="2"/>
    <col min="1541" max="1541" width="12.125" style="2" customWidth="1"/>
    <col min="1542" max="1542" width="13.375" style="2"/>
    <col min="1543" max="1543" width="14.625" style="2" customWidth="1"/>
    <col min="1544" max="1545" width="13.375" style="2"/>
    <col min="1546" max="1547" width="14.625" style="2" customWidth="1"/>
    <col min="1548" max="1792" width="13.375" style="2"/>
    <col min="1793" max="1793" width="13.375" style="2" customWidth="1"/>
    <col min="1794" max="1794" width="13.375" style="2"/>
    <col min="1795" max="1795" width="9.625" style="2" customWidth="1"/>
    <col min="1796" max="1796" width="13.375" style="2"/>
    <col min="1797" max="1797" width="12.125" style="2" customWidth="1"/>
    <col min="1798" max="1798" width="13.375" style="2"/>
    <col min="1799" max="1799" width="14.625" style="2" customWidth="1"/>
    <col min="1800" max="1801" width="13.375" style="2"/>
    <col min="1802" max="1803" width="14.625" style="2" customWidth="1"/>
    <col min="1804" max="2048" width="13.375" style="2"/>
    <col min="2049" max="2049" width="13.375" style="2" customWidth="1"/>
    <col min="2050" max="2050" width="13.375" style="2"/>
    <col min="2051" max="2051" width="9.625" style="2" customWidth="1"/>
    <col min="2052" max="2052" width="13.375" style="2"/>
    <col min="2053" max="2053" width="12.125" style="2" customWidth="1"/>
    <col min="2054" max="2054" width="13.375" style="2"/>
    <col min="2055" max="2055" width="14.625" style="2" customWidth="1"/>
    <col min="2056" max="2057" width="13.375" style="2"/>
    <col min="2058" max="2059" width="14.625" style="2" customWidth="1"/>
    <col min="2060" max="2304" width="13.375" style="2"/>
    <col min="2305" max="2305" width="13.375" style="2" customWidth="1"/>
    <col min="2306" max="2306" width="13.375" style="2"/>
    <col min="2307" max="2307" width="9.625" style="2" customWidth="1"/>
    <col min="2308" max="2308" width="13.375" style="2"/>
    <col min="2309" max="2309" width="12.125" style="2" customWidth="1"/>
    <col min="2310" max="2310" width="13.375" style="2"/>
    <col min="2311" max="2311" width="14.625" style="2" customWidth="1"/>
    <col min="2312" max="2313" width="13.375" style="2"/>
    <col min="2314" max="2315" width="14.625" style="2" customWidth="1"/>
    <col min="2316" max="2560" width="13.375" style="2"/>
    <col min="2561" max="2561" width="13.375" style="2" customWidth="1"/>
    <col min="2562" max="2562" width="13.375" style="2"/>
    <col min="2563" max="2563" width="9.625" style="2" customWidth="1"/>
    <col min="2564" max="2564" width="13.375" style="2"/>
    <col min="2565" max="2565" width="12.125" style="2" customWidth="1"/>
    <col min="2566" max="2566" width="13.375" style="2"/>
    <col min="2567" max="2567" width="14.625" style="2" customWidth="1"/>
    <col min="2568" max="2569" width="13.375" style="2"/>
    <col min="2570" max="2571" width="14.625" style="2" customWidth="1"/>
    <col min="2572" max="2816" width="13.375" style="2"/>
    <col min="2817" max="2817" width="13.375" style="2" customWidth="1"/>
    <col min="2818" max="2818" width="13.375" style="2"/>
    <col min="2819" max="2819" width="9.625" style="2" customWidth="1"/>
    <col min="2820" max="2820" width="13.375" style="2"/>
    <col min="2821" max="2821" width="12.125" style="2" customWidth="1"/>
    <col min="2822" max="2822" width="13.375" style="2"/>
    <col min="2823" max="2823" width="14.625" style="2" customWidth="1"/>
    <col min="2824" max="2825" width="13.375" style="2"/>
    <col min="2826" max="2827" width="14.625" style="2" customWidth="1"/>
    <col min="2828" max="3072" width="13.375" style="2"/>
    <col min="3073" max="3073" width="13.375" style="2" customWidth="1"/>
    <col min="3074" max="3074" width="13.375" style="2"/>
    <col min="3075" max="3075" width="9.625" style="2" customWidth="1"/>
    <col min="3076" max="3076" width="13.375" style="2"/>
    <col min="3077" max="3077" width="12.125" style="2" customWidth="1"/>
    <col min="3078" max="3078" width="13.375" style="2"/>
    <col min="3079" max="3079" width="14.625" style="2" customWidth="1"/>
    <col min="3080" max="3081" width="13.375" style="2"/>
    <col min="3082" max="3083" width="14.625" style="2" customWidth="1"/>
    <col min="3084" max="3328" width="13.375" style="2"/>
    <col min="3329" max="3329" width="13.375" style="2" customWidth="1"/>
    <col min="3330" max="3330" width="13.375" style="2"/>
    <col min="3331" max="3331" width="9.625" style="2" customWidth="1"/>
    <col min="3332" max="3332" width="13.375" style="2"/>
    <col min="3333" max="3333" width="12.125" style="2" customWidth="1"/>
    <col min="3334" max="3334" width="13.375" style="2"/>
    <col min="3335" max="3335" width="14.625" style="2" customWidth="1"/>
    <col min="3336" max="3337" width="13.375" style="2"/>
    <col min="3338" max="3339" width="14.625" style="2" customWidth="1"/>
    <col min="3340" max="3584" width="13.375" style="2"/>
    <col min="3585" max="3585" width="13.375" style="2" customWidth="1"/>
    <col min="3586" max="3586" width="13.375" style="2"/>
    <col min="3587" max="3587" width="9.625" style="2" customWidth="1"/>
    <col min="3588" max="3588" width="13.375" style="2"/>
    <col min="3589" max="3589" width="12.125" style="2" customWidth="1"/>
    <col min="3590" max="3590" width="13.375" style="2"/>
    <col min="3591" max="3591" width="14.625" style="2" customWidth="1"/>
    <col min="3592" max="3593" width="13.375" style="2"/>
    <col min="3594" max="3595" width="14.625" style="2" customWidth="1"/>
    <col min="3596" max="3840" width="13.375" style="2"/>
    <col min="3841" max="3841" width="13.375" style="2" customWidth="1"/>
    <col min="3842" max="3842" width="13.375" style="2"/>
    <col min="3843" max="3843" width="9.625" style="2" customWidth="1"/>
    <col min="3844" max="3844" width="13.375" style="2"/>
    <col min="3845" max="3845" width="12.125" style="2" customWidth="1"/>
    <col min="3846" max="3846" width="13.375" style="2"/>
    <col min="3847" max="3847" width="14.625" style="2" customWidth="1"/>
    <col min="3848" max="3849" width="13.375" style="2"/>
    <col min="3850" max="3851" width="14.625" style="2" customWidth="1"/>
    <col min="3852" max="4096" width="13.375" style="2"/>
    <col min="4097" max="4097" width="13.375" style="2" customWidth="1"/>
    <col min="4098" max="4098" width="13.375" style="2"/>
    <col min="4099" max="4099" width="9.625" style="2" customWidth="1"/>
    <col min="4100" max="4100" width="13.375" style="2"/>
    <col min="4101" max="4101" width="12.125" style="2" customWidth="1"/>
    <col min="4102" max="4102" width="13.375" style="2"/>
    <col min="4103" max="4103" width="14.625" style="2" customWidth="1"/>
    <col min="4104" max="4105" width="13.375" style="2"/>
    <col min="4106" max="4107" width="14.625" style="2" customWidth="1"/>
    <col min="4108" max="4352" width="13.375" style="2"/>
    <col min="4353" max="4353" width="13.375" style="2" customWidth="1"/>
    <col min="4354" max="4354" width="13.375" style="2"/>
    <col min="4355" max="4355" width="9.625" style="2" customWidth="1"/>
    <col min="4356" max="4356" width="13.375" style="2"/>
    <col min="4357" max="4357" width="12.125" style="2" customWidth="1"/>
    <col min="4358" max="4358" width="13.375" style="2"/>
    <col min="4359" max="4359" width="14.625" style="2" customWidth="1"/>
    <col min="4360" max="4361" width="13.375" style="2"/>
    <col min="4362" max="4363" width="14.625" style="2" customWidth="1"/>
    <col min="4364" max="4608" width="13.375" style="2"/>
    <col min="4609" max="4609" width="13.375" style="2" customWidth="1"/>
    <col min="4610" max="4610" width="13.375" style="2"/>
    <col min="4611" max="4611" width="9.625" style="2" customWidth="1"/>
    <col min="4612" max="4612" width="13.375" style="2"/>
    <col min="4613" max="4613" width="12.125" style="2" customWidth="1"/>
    <col min="4614" max="4614" width="13.375" style="2"/>
    <col min="4615" max="4615" width="14.625" style="2" customWidth="1"/>
    <col min="4616" max="4617" width="13.375" style="2"/>
    <col min="4618" max="4619" width="14.625" style="2" customWidth="1"/>
    <col min="4620" max="4864" width="13.375" style="2"/>
    <col min="4865" max="4865" width="13.375" style="2" customWidth="1"/>
    <col min="4866" max="4866" width="13.375" style="2"/>
    <col min="4867" max="4867" width="9.625" style="2" customWidth="1"/>
    <col min="4868" max="4868" width="13.375" style="2"/>
    <col min="4869" max="4869" width="12.125" style="2" customWidth="1"/>
    <col min="4870" max="4870" width="13.375" style="2"/>
    <col min="4871" max="4871" width="14.625" style="2" customWidth="1"/>
    <col min="4872" max="4873" width="13.375" style="2"/>
    <col min="4874" max="4875" width="14.625" style="2" customWidth="1"/>
    <col min="4876" max="5120" width="13.375" style="2"/>
    <col min="5121" max="5121" width="13.375" style="2" customWidth="1"/>
    <col min="5122" max="5122" width="13.375" style="2"/>
    <col min="5123" max="5123" width="9.625" style="2" customWidth="1"/>
    <col min="5124" max="5124" width="13.375" style="2"/>
    <col min="5125" max="5125" width="12.125" style="2" customWidth="1"/>
    <col min="5126" max="5126" width="13.375" style="2"/>
    <col min="5127" max="5127" width="14.625" style="2" customWidth="1"/>
    <col min="5128" max="5129" width="13.375" style="2"/>
    <col min="5130" max="5131" width="14.625" style="2" customWidth="1"/>
    <col min="5132" max="5376" width="13.375" style="2"/>
    <col min="5377" max="5377" width="13.375" style="2" customWidth="1"/>
    <col min="5378" max="5378" width="13.375" style="2"/>
    <col min="5379" max="5379" width="9.625" style="2" customWidth="1"/>
    <col min="5380" max="5380" width="13.375" style="2"/>
    <col min="5381" max="5381" width="12.125" style="2" customWidth="1"/>
    <col min="5382" max="5382" width="13.375" style="2"/>
    <col min="5383" max="5383" width="14.625" style="2" customWidth="1"/>
    <col min="5384" max="5385" width="13.375" style="2"/>
    <col min="5386" max="5387" width="14.625" style="2" customWidth="1"/>
    <col min="5388" max="5632" width="13.375" style="2"/>
    <col min="5633" max="5633" width="13.375" style="2" customWidth="1"/>
    <col min="5634" max="5634" width="13.375" style="2"/>
    <col min="5635" max="5635" width="9.625" style="2" customWidth="1"/>
    <col min="5636" max="5636" width="13.375" style="2"/>
    <col min="5637" max="5637" width="12.125" style="2" customWidth="1"/>
    <col min="5638" max="5638" width="13.375" style="2"/>
    <col min="5639" max="5639" width="14.625" style="2" customWidth="1"/>
    <col min="5640" max="5641" width="13.375" style="2"/>
    <col min="5642" max="5643" width="14.625" style="2" customWidth="1"/>
    <col min="5644" max="5888" width="13.375" style="2"/>
    <col min="5889" max="5889" width="13.375" style="2" customWidth="1"/>
    <col min="5890" max="5890" width="13.375" style="2"/>
    <col min="5891" max="5891" width="9.625" style="2" customWidth="1"/>
    <col min="5892" max="5892" width="13.375" style="2"/>
    <col min="5893" max="5893" width="12.125" style="2" customWidth="1"/>
    <col min="5894" max="5894" width="13.375" style="2"/>
    <col min="5895" max="5895" width="14.625" style="2" customWidth="1"/>
    <col min="5896" max="5897" width="13.375" style="2"/>
    <col min="5898" max="5899" width="14.625" style="2" customWidth="1"/>
    <col min="5900" max="6144" width="13.375" style="2"/>
    <col min="6145" max="6145" width="13.375" style="2" customWidth="1"/>
    <col min="6146" max="6146" width="13.375" style="2"/>
    <col min="6147" max="6147" width="9.625" style="2" customWidth="1"/>
    <col min="6148" max="6148" width="13.375" style="2"/>
    <col min="6149" max="6149" width="12.125" style="2" customWidth="1"/>
    <col min="6150" max="6150" width="13.375" style="2"/>
    <col min="6151" max="6151" width="14.625" style="2" customWidth="1"/>
    <col min="6152" max="6153" width="13.375" style="2"/>
    <col min="6154" max="6155" width="14.625" style="2" customWidth="1"/>
    <col min="6156" max="6400" width="13.375" style="2"/>
    <col min="6401" max="6401" width="13.375" style="2" customWidth="1"/>
    <col min="6402" max="6402" width="13.375" style="2"/>
    <col min="6403" max="6403" width="9.625" style="2" customWidth="1"/>
    <col min="6404" max="6404" width="13.375" style="2"/>
    <col min="6405" max="6405" width="12.125" style="2" customWidth="1"/>
    <col min="6406" max="6406" width="13.375" style="2"/>
    <col min="6407" max="6407" width="14.625" style="2" customWidth="1"/>
    <col min="6408" max="6409" width="13.375" style="2"/>
    <col min="6410" max="6411" width="14.625" style="2" customWidth="1"/>
    <col min="6412" max="6656" width="13.375" style="2"/>
    <col min="6657" max="6657" width="13.375" style="2" customWidth="1"/>
    <col min="6658" max="6658" width="13.375" style="2"/>
    <col min="6659" max="6659" width="9.625" style="2" customWidth="1"/>
    <col min="6660" max="6660" width="13.375" style="2"/>
    <col min="6661" max="6661" width="12.125" style="2" customWidth="1"/>
    <col min="6662" max="6662" width="13.375" style="2"/>
    <col min="6663" max="6663" width="14.625" style="2" customWidth="1"/>
    <col min="6664" max="6665" width="13.375" style="2"/>
    <col min="6666" max="6667" width="14.625" style="2" customWidth="1"/>
    <col min="6668" max="6912" width="13.375" style="2"/>
    <col min="6913" max="6913" width="13.375" style="2" customWidth="1"/>
    <col min="6914" max="6914" width="13.375" style="2"/>
    <col min="6915" max="6915" width="9.625" style="2" customWidth="1"/>
    <col min="6916" max="6916" width="13.375" style="2"/>
    <col min="6917" max="6917" width="12.125" style="2" customWidth="1"/>
    <col min="6918" max="6918" width="13.375" style="2"/>
    <col min="6919" max="6919" width="14.625" style="2" customWidth="1"/>
    <col min="6920" max="6921" width="13.375" style="2"/>
    <col min="6922" max="6923" width="14.625" style="2" customWidth="1"/>
    <col min="6924" max="7168" width="13.375" style="2"/>
    <col min="7169" max="7169" width="13.375" style="2" customWidth="1"/>
    <col min="7170" max="7170" width="13.375" style="2"/>
    <col min="7171" max="7171" width="9.625" style="2" customWidth="1"/>
    <col min="7172" max="7172" width="13.375" style="2"/>
    <col min="7173" max="7173" width="12.125" style="2" customWidth="1"/>
    <col min="7174" max="7174" width="13.375" style="2"/>
    <col min="7175" max="7175" width="14.625" style="2" customWidth="1"/>
    <col min="7176" max="7177" width="13.375" style="2"/>
    <col min="7178" max="7179" width="14.625" style="2" customWidth="1"/>
    <col min="7180" max="7424" width="13.375" style="2"/>
    <col min="7425" max="7425" width="13.375" style="2" customWidth="1"/>
    <col min="7426" max="7426" width="13.375" style="2"/>
    <col min="7427" max="7427" width="9.625" style="2" customWidth="1"/>
    <col min="7428" max="7428" width="13.375" style="2"/>
    <col min="7429" max="7429" width="12.125" style="2" customWidth="1"/>
    <col min="7430" max="7430" width="13.375" style="2"/>
    <col min="7431" max="7431" width="14.625" style="2" customWidth="1"/>
    <col min="7432" max="7433" width="13.375" style="2"/>
    <col min="7434" max="7435" width="14.625" style="2" customWidth="1"/>
    <col min="7436" max="7680" width="13.375" style="2"/>
    <col min="7681" max="7681" width="13.375" style="2" customWidth="1"/>
    <col min="7682" max="7682" width="13.375" style="2"/>
    <col min="7683" max="7683" width="9.625" style="2" customWidth="1"/>
    <col min="7684" max="7684" width="13.375" style="2"/>
    <col min="7685" max="7685" width="12.125" style="2" customWidth="1"/>
    <col min="7686" max="7686" width="13.375" style="2"/>
    <col min="7687" max="7687" width="14.625" style="2" customWidth="1"/>
    <col min="7688" max="7689" width="13.375" style="2"/>
    <col min="7690" max="7691" width="14.625" style="2" customWidth="1"/>
    <col min="7692" max="7936" width="13.375" style="2"/>
    <col min="7937" max="7937" width="13.375" style="2" customWidth="1"/>
    <col min="7938" max="7938" width="13.375" style="2"/>
    <col min="7939" max="7939" width="9.625" style="2" customWidth="1"/>
    <col min="7940" max="7940" width="13.375" style="2"/>
    <col min="7941" max="7941" width="12.125" style="2" customWidth="1"/>
    <col min="7942" max="7942" width="13.375" style="2"/>
    <col min="7943" max="7943" width="14.625" style="2" customWidth="1"/>
    <col min="7944" max="7945" width="13.375" style="2"/>
    <col min="7946" max="7947" width="14.625" style="2" customWidth="1"/>
    <col min="7948" max="8192" width="13.375" style="2"/>
    <col min="8193" max="8193" width="13.375" style="2" customWidth="1"/>
    <col min="8194" max="8194" width="13.375" style="2"/>
    <col min="8195" max="8195" width="9.625" style="2" customWidth="1"/>
    <col min="8196" max="8196" width="13.375" style="2"/>
    <col min="8197" max="8197" width="12.125" style="2" customWidth="1"/>
    <col min="8198" max="8198" width="13.375" style="2"/>
    <col min="8199" max="8199" width="14.625" style="2" customWidth="1"/>
    <col min="8200" max="8201" width="13.375" style="2"/>
    <col min="8202" max="8203" width="14.625" style="2" customWidth="1"/>
    <col min="8204" max="8448" width="13.375" style="2"/>
    <col min="8449" max="8449" width="13.375" style="2" customWidth="1"/>
    <col min="8450" max="8450" width="13.375" style="2"/>
    <col min="8451" max="8451" width="9.625" style="2" customWidth="1"/>
    <col min="8452" max="8452" width="13.375" style="2"/>
    <col min="8453" max="8453" width="12.125" style="2" customWidth="1"/>
    <col min="8454" max="8454" width="13.375" style="2"/>
    <col min="8455" max="8455" width="14.625" style="2" customWidth="1"/>
    <col min="8456" max="8457" width="13.375" style="2"/>
    <col min="8458" max="8459" width="14.625" style="2" customWidth="1"/>
    <col min="8460" max="8704" width="13.375" style="2"/>
    <col min="8705" max="8705" width="13.375" style="2" customWidth="1"/>
    <col min="8706" max="8706" width="13.375" style="2"/>
    <col min="8707" max="8707" width="9.625" style="2" customWidth="1"/>
    <col min="8708" max="8708" width="13.375" style="2"/>
    <col min="8709" max="8709" width="12.125" style="2" customWidth="1"/>
    <col min="8710" max="8710" width="13.375" style="2"/>
    <col min="8711" max="8711" width="14.625" style="2" customWidth="1"/>
    <col min="8712" max="8713" width="13.375" style="2"/>
    <col min="8714" max="8715" width="14.625" style="2" customWidth="1"/>
    <col min="8716" max="8960" width="13.375" style="2"/>
    <col min="8961" max="8961" width="13.375" style="2" customWidth="1"/>
    <col min="8962" max="8962" width="13.375" style="2"/>
    <col min="8963" max="8963" width="9.625" style="2" customWidth="1"/>
    <col min="8964" max="8964" width="13.375" style="2"/>
    <col min="8965" max="8965" width="12.125" style="2" customWidth="1"/>
    <col min="8966" max="8966" width="13.375" style="2"/>
    <col min="8967" max="8967" width="14.625" style="2" customWidth="1"/>
    <col min="8968" max="8969" width="13.375" style="2"/>
    <col min="8970" max="8971" width="14.625" style="2" customWidth="1"/>
    <col min="8972" max="9216" width="13.375" style="2"/>
    <col min="9217" max="9217" width="13.375" style="2" customWidth="1"/>
    <col min="9218" max="9218" width="13.375" style="2"/>
    <col min="9219" max="9219" width="9.625" style="2" customWidth="1"/>
    <col min="9220" max="9220" width="13.375" style="2"/>
    <col min="9221" max="9221" width="12.125" style="2" customWidth="1"/>
    <col min="9222" max="9222" width="13.375" style="2"/>
    <col min="9223" max="9223" width="14.625" style="2" customWidth="1"/>
    <col min="9224" max="9225" width="13.375" style="2"/>
    <col min="9226" max="9227" width="14.625" style="2" customWidth="1"/>
    <col min="9228" max="9472" width="13.375" style="2"/>
    <col min="9473" max="9473" width="13.375" style="2" customWidth="1"/>
    <col min="9474" max="9474" width="13.375" style="2"/>
    <col min="9475" max="9475" width="9.625" style="2" customWidth="1"/>
    <col min="9476" max="9476" width="13.375" style="2"/>
    <col min="9477" max="9477" width="12.125" style="2" customWidth="1"/>
    <col min="9478" max="9478" width="13.375" style="2"/>
    <col min="9479" max="9479" width="14.625" style="2" customWidth="1"/>
    <col min="9480" max="9481" width="13.375" style="2"/>
    <col min="9482" max="9483" width="14.625" style="2" customWidth="1"/>
    <col min="9484" max="9728" width="13.375" style="2"/>
    <col min="9729" max="9729" width="13.375" style="2" customWidth="1"/>
    <col min="9730" max="9730" width="13.375" style="2"/>
    <col min="9731" max="9731" width="9.625" style="2" customWidth="1"/>
    <col min="9732" max="9732" width="13.375" style="2"/>
    <col min="9733" max="9733" width="12.125" style="2" customWidth="1"/>
    <col min="9734" max="9734" width="13.375" style="2"/>
    <col min="9735" max="9735" width="14.625" style="2" customWidth="1"/>
    <col min="9736" max="9737" width="13.375" style="2"/>
    <col min="9738" max="9739" width="14.625" style="2" customWidth="1"/>
    <col min="9740" max="9984" width="13.375" style="2"/>
    <col min="9985" max="9985" width="13.375" style="2" customWidth="1"/>
    <col min="9986" max="9986" width="13.375" style="2"/>
    <col min="9987" max="9987" width="9.625" style="2" customWidth="1"/>
    <col min="9988" max="9988" width="13.375" style="2"/>
    <col min="9989" max="9989" width="12.125" style="2" customWidth="1"/>
    <col min="9990" max="9990" width="13.375" style="2"/>
    <col min="9991" max="9991" width="14.625" style="2" customWidth="1"/>
    <col min="9992" max="9993" width="13.375" style="2"/>
    <col min="9994" max="9995" width="14.625" style="2" customWidth="1"/>
    <col min="9996" max="10240" width="13.375" style="2"/>
    <col min="10241" max="10241" width="13.375" style="2" customWidth="1"/>
    <col min="10242" max="10242" width="13.375" style="2"/>
    <col min="10243" max="10243" width="9.625" style="2" customWidth="1"/>
    <col min="10244" max="10244" width="13.375" style="2"/>
    <col min="10245" max="10245" width="12.125" style="2" customWidth="1"/>
    <col min="10246" max="10246" width="13.375" style="2"/>
    <col min="10247" max="10247" width="14.625" style="2" customWidth="1"/>
    <col min="10248" max="10249" width="13.375" style="2"/>
    <col min="10250" max="10251" width="14.625" style="2" customWidth="1"/>
    <col min="10252" max="10496" width="13.375" style="2"/>
    <col min="10497" max="10497" width="13.375" style="2" customWidth="1"/>
    <col min="10498" max="10498" width="13.375" style="2"/>
    <col min="10499" max="10499" width="9.625" style="2" customWidth="1"/>
    <col min="10500" max="10500" width="13.375" style="2"/>
    <col min="10501" max="10501" width="12.125" style="2" customWidth="1"/>
    <col min="10502" max="10502" width="13.375" style="2"/>
    <col min="10503" max="10503" width="14.625" style="2" customWidth="1"/>
    <col min="10504" max="10505" width="13.375" style="2"/>
    <col min="10506" max="10507" width="14.625" style="2" customWidth="1"/>
    <col min="10508" max="10752" width="13.375" style="2"/>
    <col min="10753" max="10753" width="13.375" style="2" customWidth="1"/>
    <col min="10754" max="10754" width="13.375" style="2"/>
    <col min="10755" max="10755" width="9.625" style="2" customWidth="1"/>
    <col min="10756" max="10756" width="13.375" style="2"/>
    <col min="10757" max="10757" width="12.125" style="2" customWidth="1"/>
    <col min="10758" max="10758" width="13.375" style="2"/>
    <col min="10759" max="10759" width="14.625" style="2" customWidth="1"/>
    <col min="10760" max="10761" width="13.375" style="2"/>
    <col min="10762" max="10763" width="14.625" style="2" customWidth="1"/>
    <col min="10764" max="11008" width="13.375" style="2"/>
    <col min="11009" max="11009" width="13.375" style="2" customWidth="1"/>
    <col min="11010" max="11010" width="13.375" style="2"/>
    <col min="11011" max="11011" width="9.625" style="2" customWidth="1"/>
    <col min="11012" max="11012" width="13.375" style="2"/>
    <col min="11013" max="11013" width="12.125" style="2" customWidth="1"/>
    <col min="11014" max="11014" width="13.375" style="2"/>
    <col min="11015" max="11015" width="14.625" style="2" customWidth="1"/>
    <col min="11016" max="11017" width="13.375" style="2"/>
    <col min="11018" max="11019" width="14.625" style="2" customWidth="1"/>
    <col min="11020" max="11264" width="13.375" style="2"/>
    <col min="11265" max="11265" width="13.375" style="2" customWidth="1"/>
    <col min="11266" max="11266" width="13.375" style="2"/>
    <col min="11267" max="11267" width="9.625" style="2" customWidth="1"/>
    <col min="11268" max="11268" width="13.375" style="2"/>
    <col min="11269" max="11269" width="12.125" style="2" customWidth="1"/>
    <col min="11270" max="11270" width="13.375" style="2"/>
    <col min="11271" max="11271" width="14.625" style="2" customWidth="1"/>
    <col min="11272" max="11273" width="13.375" style="2"/>
    <col min="11274" max="11275" width="14.625" style="2" customWidth="1"/>
    <col min="11276" max="11520" width="13.375" style="2"/>
    <col min="11521" max="11521" width="13.375" style="2" customWidth="1"/>
    <col min="11522" max="11522" width="13.375" style="2"/>
    <col min="11523" max="11523" width="9.625" style="2" customWidth="1"/>
    <col min="11524" max="11524" width="13.375" style="2"/>
    <col min="11525" max="11525" width="12.125" style="2" customWidth="1"/>
    <col min="11526" max="11526" width="13.375" style="2"/>
    <col min="11527" max="11527" width="14.625" style="2" customWidth="1"/>
    <col min="11528" max="11529" width="13.375" style="2"/>
    <col min="11530" max="11531" width="14.625" style="2" customWidth="1"/>
    <col min="11532" max="11776" width="13.375" style="2"/>
    <col min="11777" max="11777" width="13.375" style="2" customWidth="1"/>
    <col min="11778" max="11778" width="13.375" style="2"/>
    <col min="11779" max="11779" width="9.625" style="2" customWidth="1"/>
    <col min="11780" max="11780" width="13.375" style="2"/>
    <col min="11781" max="11781" width="12.125" style="2" customWidth="1"/>
    <col min="11782" max="11782" width="13.375" style="2"/>
    <col min="11783" max="11783" width="14.625" style="2" customWidth="1"/>
    <col min="11784" max="11785" width="13.375" style="2"/>
    <col min="11786" max="11787" width="14.625" style="2" customWidth="1"/>
    <col min="11788" max="12032" width="13.375" style="2"/>
    <col min="12033" max="12033" width="13.375" style="2" customWidth="1"/>
    <col min="12034" max="12034" width="13.375" style="2"/>
    <col min="12035" max="12035" width="9.625" style="2" customWidth="1"/>
    <col min="12036" max="12036" width="13.375" style="2"/>
    <col min="12037" max="12037" width="12.125" style="2" customWidth="1"/>
    <col min="12038" max="12038" width="13.375" style="2"/>
    <col min="12039" max="12039" width="14.625" style="2" customWidth="1"/>
    <col min="12040" max="12041" width="13.375" style="2"/>
    <col min="12042" max="12043" width="14.625" style="2" customWidth="1"/>
    <col min="12044" max="12288" width="13.375" style="2"/>
    <col min="12289" max="12289" width="13.375" style="2" customWidth="1"/>
    <col min="12290" max="12290" width="13.375" style="2"/>
    <col min="12291" max="12291" width="9.625" style="2" customWidth="1"/>
    <col min="12292" max="12292" width="13.375" style="2"/>
    <col min="12293" max="12293" width="12.125" style="2" customWidth="1"/>
    <col min="12294" max="12294" width="13.375" style="2"/>
    <col min="12295" max="12295" width="14.625" style="2" customWidth="1"/>
    <col min="12296" max="12297" width="13.375" style="2"/>
    <col min="12298" max="12299" width="14.625" style="2" customWidth="1"/>
    <col min="12300" max="12544" width="13.375" style="2"/>
    <col min="12545" max="12545" width="13.375" style="2" customWidth="1"/>
    <col min="12546" max="12546" width="13.375" style="2"/>
    <col min="12547" max="12547" width="9.625" style="2" customWidth="1"/>
    <col min="12548" max="12548" width="13.375" style="2"/>
    <col min="12549" max="12549" width="12.125" style="2" customWidth="1"/>
    <col min="12550" max="12550" width="13.375" style="2"/>
    <col min="12551" max="12551" width="14.625" style="2" customWidth="1"/>
    <col min="12552" max="12553" width="13.375" style="2"/>
    <col min="12554" max="12555" width="14.625" style="2" customWidth="1"/>
    <col min="12556" max="12800" width="13.375" style="2"/>
    <col min="12801" max="12801" width="13.375" style="2" customWidth="1"/>
    <col min="12802" max="12802" width="13.375" style="2"/>
    <col min="12803" max="12803" width="9.625" style="2" customWidth="1"/>
    <col min="12804" max="12804" width="13.375" style="2"/>
    <col min="12805" max="12805" width="12.125" style="2" customWidth="1"/>
    <col min="12806" max="12806" width="13.375" style="2"/>
    <col min="12807" max="12807" width="14.625" style="2" customWidth="1"/>
    <col min="12808" max="12809" width="13.375" style="2"/>
    <col min="12810" max="12811" width="14.625" style="2" customWidth="1"/>
    <col min="12812" max="13056" width="13.375" style="2"/>
    <col min="13057" max="13057" width="13.375" style="2" customWidth="1"/>
    <col min="13058" max="13058" width="13.375" style="2"/>
    <col min="13059" max="13059" width="9.625" style="2" customWidth="1"/>
    <col min="13060" max="13060" width="13.375" style="2"/>
    <col min="13061" max="13061" width="12.125" style="2" customWidth="1"/>
    <col min="13062" max="13062" width="13.375" style="2"/>
    <col min="13063" max="13063" width="14.625" style="2" customWidth="1"/>
    <col min="13064" max="13065" width="13.375" style="2"/>
    <col min="13066" max="13067" width="14.625" style="2" customWidth="1"/>
    <col min="13068" max="13312" width="13.375" style="2"/>
    <col min="13313" max="13313" width="13.375" style="2" customWidth="1"/>
    <col min="13314" max="13314" width="13.375" style="2"/>
    <col min="13315" max="13315" width="9.625" style="2" customWidth="1"/>
    <col min="13316" max="13316" width="13.375" style="2"/>
    <col min="13317" max="13317" width="12.125" style="2" customWidth="1"/>
    <col min="13318" max="13318" width="13.375" style="2"/>
    <col min="13319" max="13319" width="14.625" style="2" customWidth="1"/>
    <col min="13320" max="13321" width="13.375" style="2"/>
    <col min="13322" max="13323" width="14.625" style="2" customWidth="1"/>
    <col min="13324" max="13568" width="13.375" style="2"/>
    <col min="13569" max="13569" width="13.375" style="2" customWidth="1"/>
    <col min="13570" max="13570" width="13.375" style="2"/>
    <col min="13571" max="13571" width="9.625" style="2" customWidth="1"/>
    <col min="13572" max="13572" width="13.375" style="2"/>
    <col min="13573" max="13573" width="12.125" style="2" customWidth="1"/>
    <col min="13574" max="13574" width="13.375" style="2"/>
    <col min="13575" max="13575" width="14.625" style="2" customWidth="1"/>
    <col min="13576" max="13577" width="13.375" style="2"/>
    <col min="13578" max="13579" width="14.625" style="2" customWidth="1"/>
    <col min="13580" max="13824" width="13.375" style="2"/>
    <col min="13825" max="13825" width="13.375" style="2" customWidth="1"/>
    <col min="13826" max="13826" width="13.375" style="2"/>
    <col min="13827" max="13827" width="9.625" style="2" customWidth="1"/>
    <col min="13828" max="13828" width="13.375" style="2"/>
    <col min="13829" max="13829" width="12.125" style="2" customWidth="1"/>
    <col min="13830" max="13830" width="13.375" style="2"/>
    <col min="13831" max="13831" width="14.625" style="2" customWidth="1"/>
    <col min="13832" max="13833" width="13.375" style="2"/>
    <col min="13834" max="13835" width="14.625" style="2" customWidth="1"/>
    <col min="13836" max="14080" width="13.375" style="2"/>
    <col min="14081" max="14081" width="13.375" style="2" customWidth="1"/>
    <col min="14082" max="14082" width="13.375" style="2"/>
    <col min="14083" max="14083" width="9.625" style="2" customWidth="1"/>
    <col min="14084" max="14084" width="13.375" style="2"/>
    <col min="14085" max="14085" width="12.125" style="2" customWidth="1"/>
    <col min="14086" max="14086" width="13.375" style="2"/>
    <col min="14087" max="14087" width="14.625" style="2" customWidth="1"/>
    <col min="14088" max="14089" width="13.375" style="2"/>
    <col min="14090" max="14091" width="14.625" style="2" customWidth="1"/>
    <col min="14092" max="14336" width="13.375" style="2"/>
    <col min="14337" max="14337" width="13.375" style="2" customWidth="1"/>
    <col min="14338" max="14338" width="13.375" style="2"/>
    <col min="14339" max="14339" width="9.625" style="2" customWidth="1"/>
    <col min="14340" max="14340" width="13.375" style="2"/>
    <col min="14341" max="14341" width="12.125" style="2" customWidth="1"/>
    <col min="14342" max="14342" width="13.375" style="2"/>
    <col min="14343" max="14343" width="14.625" style="2" customWidth="1"/>
    <col min="14344" max="14345" width="13.375" style="2"/>
    <col min="14346" max="14347" width="14.625" style="2" customWidth="1"/>
    <col min="14348" max="14592" width="13.375" style="2"/>
    <col min="14593" max="14593" width="13.375" style="2" customWidth="1"/>
    <col min="14594" max="14594" width="13.375" style="2"/>
    <col min="14595" max="14595" width="9.625" style="2" customWidth="1"/>
    <col min="14596" max="14596" width="13.375" style="2"/>
    <col min="14597" max="14597" width="12.125" style="2" customWidth="1"/>
    <col min="14598" max="14598" width="13.375" style="2"/>
    <col min="14599" max="14599" width="14.625" style="2" customWidth="1"/>
    <col min="14600" max="14601" width="13.375" style="2"/>
    <col min="14602" max="14603" width="14.625" style="2" customWidth="1"/>
    <col min="14604" max="14848" width="13.375" style="2"/>
    <col min="14849" max="14849" width="13.375" style="2" customWidth="1"/>
    <col min="14850" max="14850" width="13.375" style="2"/>
    <col min="14851" max="14851" width="9.625" style="2" customWidth="1"/>
    <col min="14852" max="14852" width="13.375" style="2"/>
    <col min="14853" max="14853" width="12.125" style="2" customWidth="1"/>
    <col min="14854" max="14854" width="13.375" style="2"/>
    <col min="14855" max="14855" width="14.625" style="2" customWidth="1"/>
    <col min="14856" max="14857" width="13.375" style="2"/>
    <col min="14858" max="14859" width="14.625" style="2" customWidth="1"/>
    <col min="14860" max="15104" width="13.375" style="2"/>
    <col min="15105" max="15105" width="13.375" style="2" customWidth="1"/>
    <col min="15106" max="15106" width="13.375" style="2"/>
    <col min="15107" max="15107" width="9.625" style="2" customWidth="1"/>
    <col min="15108" max="15108" width="13.375" style="2"/>
    <col min="15109" max="15109" width="12.125" style="2" customWidth="1"/>
    <col min="15110" max="15110" width="13.375" style="2"/>
    <col min="15111" max="15111" width="14.625" style="2" customWidth="1"/>
    <col min="15112" max="15113" width="13.375" style="2"/>
    <col min="15114" max="15115" width="14.625" style="2" customWidth="1"/>
    <col min="15116" max="15360" width="13.375" style="2"/>
    <col min="15361" max="15361" width="13.375" style="2" customWidth="1"/>
    <col min="15362" max="15362" width="13.375" style="2"/>
    <col min="15363" max="15363" width="9.625" style="2" customWidth="1"/>
    <col min="15364" max="15364" width="13.375" style="2"/>
    <col min="15365" max="15365" width="12.125" style="2" customWidth="1"/>
    <col min="15366" max="15366" width="13.375" style="2"/>
    <col min="15367" max="15367" width="14.625" style="2" customWidth="1"/>
    <col min="15368" max="15369" width="13.375" style="2"/>
    <col min="15370" max="15371" width="14.625" style="2" customWidth="1"/>
    <col min="15372" max="15616" width="13.375" style="2"/>
    <col min="15617" max="15617" width="13.375" style="2" customWidth="1"/>
    <col min="15618" max="15618" width="13.375" style="2"/>
    <col min="15619" max="15619" width="9.625" style="2" customWidth="1"/>
    <col min="15620" max="15620" width="13.375" style="2"/>
    <col min="15621" max="15621" width="12.125" style="2" customWidth="1"/>
    <col min="15622" max="15622" width="13.375" style="2"/>
    <col min="15623" max="15623" width="14.625" style="2" customWidth="1"/>
    <col min="15624" max="15625" width="13.375" style="2"/>
    <col min="15626" max="15627" width="14.625" style="2" customWidth="1"/>
    <col min="15628" max="15872" width="13.375" style="2"/>
    <col min="15873" max="15873" width="13.375" style="2" customWidth="1"/>
    <col min="15874" max="15874" width="13.375" style="2"/>
    <col min="15875" max="15875" width="9.625" style="2" customWidth="1"/>
    <col min="15876" max="15876" width="13.375" style="2"/>
    <col min="15877" max="15877" width="12.125" style="2" customWidth="1"/>
    <col min="15878" max="15878" width="13.375" style="2"/>
    <col min="15879" max="15879" width="14.625" style="2" customWidth="1"/>
    <col min="15880" max="15881" width="13.375" style="2"/>
    <col min="15882" max="15883" width="14.625" style="2" customWidth="1"/>
    <col min="15884" max="16128" width="13.375" style="2"/>
    <col min="16129" max="16129" width="13.375" style="2" customWidth="1"/>
    <col min="16130" max="16130" width="13.375" style="2"/>
    <col min="16131" max="16131" width="9.625" style="2" customWidth="1"/>
    <col min="16132" max="16132" width="13.375" style="2"/>
    <col min="16133" max="16133" width="12.125" style="2" customWidth="1"/>
    <col min="16134" max="16134" width="13.375" style="2"/>
    <col min="16135" max="16135" width="14.625" style="2" customWidth="1"/>
    <col min="16136" max="16137" width="13.375" style="2"/>
    <col min="16138" max="16139" width="14.625" style="2" customWidth="1"/>
    <col min="16140" max="16384" width="13.375" style="2"/>
  </cols>
  <sheetData>
    <row r="2" spans="1:12" x14ac:dyDescent="0.2">
      <c r="A2" s="1"/>
    </row>
    <row r="6" spans="1:12" x14ac:dyDescent="0.2">
      <c r="F6" s="3" t="s">
        <v>254</v>
      </c>
    </row>
    <row r="7" spans="1:12" x14ac:dyDescent="0.2">
      <c r="D7" s="1" t="s">
        <v>255</v>
      </c>
    </row>
    <row r="8" spans="1:12" x14ac:dyDescent="0.2">
      <c r="D8" s="1" t="s">
        <v>256</v>
      </c>
    </row>
    <row r="9" spans="1:12" x14ac:dyDescent="0.2">
      <c r="D9" s="1" t="s">
        <v>257</v>
      </c>
    </row>
    <row r="10" spans="1:12" x14ac:dyDescent="0.2">
      <c r="D10" s="1" t="s">
        <v>258</v>
      </c>
      <c r="L10" s="41"/>
    </row>
    <row r="11" spans="1:12" x14ac:dyDescent="0.2">
      <c r="L11" s="41"/>
    </row>
    <row r="12" spans="1:12" ht="18" thickBot="1" x14ac:dyDescent="0.25">
      <c r="B12" s="4"/>
      <c r="C12" s="4"/>
      <c r="D12" s="5" t="s">
        <v>259</v>
      </c>
      <c r="E12" s="4"/>
      <c r="F12" s="4"/>
      <c r="G12" s="4"/>
      <c r="H12" s="4"/>
      <c r="I12" s="4"/>
      <c r="J12" s="4"/>
      <c r="K12" s="4"/>
    </row>
    <row r="13" spans="1:12" x14ac:dyDescent="0.2">
      <c r="D13" s="7"/>
      <c r="E13" s="10"/>
      <c r="F13" s="10"/>
      <c r="G13" s="7"/>
      <c r="H13" s="42" t="s">
        <v>260</v>
      </c>
      <c r="I13" s="10"/>
      <c r="J13" s="13" t="s">
        <v>261</v>
      </c>
      <c r="K13" s="10"/>
    </row>
    <row r="14" spans="1:12" x14ac:dyDescent="0.2">
      <c r="B14" s="1"/>
      <c r="D14" s="12" t="s">
        <v>262</v>
      </c>
      <c r="E14" s="7"/>
      <c r="F14" s="11" t="s">
        <v>263</v>
      </c>
      <c r="G14" s="12" t="s">
        <v>168</v>
      </c>
      <c r="H14" s="7"/>
      <c r="I14" s="7"/>
      <c r="J14" s="7"/>
      <c r="K14" s="7"/>
    </row>
    <row r="15" spans="1:12" x14ac:dyDescent="0.2">
      <c r="B15" s="10"/>
      <c r="C15" s="10"/>
      <c r="D15" s="8"/>
      <c r="E15" s="13" t="s">
        <v>264</v>
      </c>
      <c r="F15" s="13" t="s">
        <v>265</v>
      </c>
      <c r="G15" s="8"/>
      <c r="H15" s="13" t="s">
        <v>266</v>
      </c>
      <c r="I15" s="13" t="s">
        <v>267</v>
      </c>
      <c r="J15" s="13" t="s">
        <v>266</v>
      </c>
      <c r="K15" s="13" t="s">
        <v>267</v>
      </c>
    </row>
    <row r="16" spans="1:12" x14ac:dyDescent="0.2">
      <c r="D16" s="33" t="s">
        <v>268</v>
      </c>
      <c r="E16" s="26" t="s">
        <v>268</v>
      </c>
      <c r="F16" s="26" t="s">
        <v>268</v>
      </c>
      <c r="G16" s="26" t="s">
        <v>78</v>
      </c>
      <c r="H16" s="26" t="s">
        <v>78</v>
      </c>
      <c r="I16" s="26" t="s">
        <v>78</v>
      </c>
      <c r="J16" s="26" t="s">
        <v>269</v>
      </c>
      <c r="K16" s="26" t="s">
        <v>269</v>
      </c>
    </row>
    <row r="17" spans="2:11" x14ac:dyDescent="0.2">
      <c r="B17" s="1" t="s">
        <v>270</v>
      </c>
      <c r="D17" s="15">
        <f>E17+F17</f>
        <v>5127</v>
      </c>
      <c r="E17" s="16">
        <v>4217</v>
      </c>
      <c r="F17" s="16">
        <v>910</v>
      </c>
      <c r="G17" s="34">
        <f>H17+I17</f>
        <v>104139</v>
      </c>
      <c r="H17" s="16">
        <v>66256</v>
      </c>
      <c r="I17" s="16">
        <v>37883</v>
      </c>
      <c r="J17" s="16">
        <v>31028</v>
      </c>
      <c r="K17" s="16">
        <v>16388</v>
      </c>
    </row>
    <row r="18" spans="2:11" x14ac:dyDescent="0.2">
      <c r="B18" s="1" t="s">
        <v>271</v>
      </c>
      <c r="D18" s="15">
        <f>E18+F18</f>
        <v>6459</v>
      </c>
      <c r="E18" s="16">
        <v>4988</v>
      </c>
      <c r="F18" s="16">
        <v>1471</v>
      </c>
      <c r="G18" s="34">
        <f>H18+I18</f>
        <v>122201</v>
      </c>
      <c r="H18" s="16">
        <v>76942</v>
      </c>
      <c r="I18" s="16">
        <v>45259</v>
      </c>
      <c r="J18" s="16">
        <v>58864</v>
      </c>
      <c r="K18" s="16">
        <v>30129</v>
      </c>
    </row>
    <row r="19" spans="2:11" x14ac:dyDescent="0.2">
      <c r="B19" s="1" t="s">
        <v>272</v>
      </c>
      <c r="D19" s="15">
        <f>E19+F19</f>
        <v>7275</v>
      </c>
      <c r="E19" s="16">
        <v>5351</v>
      </c>
      <c r="F19" s="16">
        <v>1924</v>
      </c>
      <c r="G19" s="34">
        <f>H19+I19</f>
        <v>118722</v>
      </c>
      <c r="H19" s="16">
        <v>77055</v>
      </c>
      <c r="I19" s="16">
        <v>41667</v>
      </c>
      <c r="J19" s="16">
        <v>127084</v>
      </c>
      <c r="K19" s="16">
        <v>72447</v>
      </c>
    </row>
    <row r="20" spans="2:11" x14ac:dyDescent="0.2">
      <c r="D20" s="7"/>
    </row>
    <row r="21" spans="2:11" x14ac:dyDescent="0.2">
      <c r="B21" s="1" t="s">
        <v>273</v>
      </c>
      <c r="D21" s="15">
        <f>E21+F21</f>
        <v>8173</v>
      </c>
      <c r="E21" s="16">
        <v>5753</v>
      </c>
      <c r="F21" s="16">
        <v>2420</v>
      </c>
      <c r="G21" s="34">
        <f>H21+I21</f>
        <v>120631</v>
      </c>
      <c r="H21" s="16">
        <v>78990</v>
      </c>
      <c r="I21" s="16">
        <v>41641</v>
      </c>
      <c r="J21" s="16">
        <v>191542</v>
      </c>
      <c r="K21" s="16">
        <v>110012</v>
      </c>
    </row>
    <row r="22" spans="2:11" x14ac:dyDescent="0.2">
      <c r="B22" s="1" t="s">
        <v>274</v>
      </c>
      <c r="D22" s="15">
        <f>E22+F22</f>
        <v>8457</v>
      </c>
      <c r="E22" s="16">
        <v>5687</v>
      </c>
      <c r="F22" s="16">
        <v>2770</v>
      </c>
      <c r="G22" s="34">
        <f>H22+I22</f>
        <v>122191</v>
      </c>
      <c r="H22" s="16">
        <v>80468</v>
      </c>
      <c r="I22" s="16">
        <v>41723</v>
      </c>
      <c r="J22" s="16">
        <v>241374</v>
      </c>
      <c r="K22" s="16">
        <v>141723</v>
      </c>
    </row>
    <row r="23" spans="2:11" x14ac:dyDescent="0.2">
      <c r="B23" s="1" t="s">
        <v>275</v>
      </c>
      <c r="D23" s="15">
        <f>E23+F23</f>
        <v>10934</v>
      </c>
      <c r="E23" s="16">
        <v>9553</v>
      </c>
      <c r="F23" s="16">
        <v>1381</v>
      </c>
      <c r="G23" s="34">
        <f>H23+I23</f>
        <v>141296</v>
      </c>
      <c r="H23" s="16">
        <v>91696</v>
      </c>
      <c r="I23" s="16">
        <v>49600</v>
      </c>
      <c r="J23" s="16">
        <v>279655</v>
      </c>
      <c r="K23" s="16">
        <v>167849</v>
      </c>
    </row>
    <row r="24" spans="2:11" x14ac:dyDescent="0.2">
      <c r="D24" s="7"/>
      <c r="E24" s="16"/>
      <c r="F24" s="16"/>
      <c r="H24" s="16"/>
      <c r="I24" s="16"/>
      <c r="J24" s="16"/>
      <c r="K24" s="16"/>
    </row>
    <row r="25" spans="2:11" x14ac:dyDescent="0.2">
      <c r="B25" s="1" t="s">
        <v>276</v>
      </c>
      <c r="D25" s="15">
        <f>E25+F25</f>
        <v>12604</v>
      </c>
      <c r="E25" s="16">
        <v>10750</v>
      </c>
      <c r="F25" s="16">
        <v>1854</v>
      </c>
      <c r="G25" s="34">
        <f>H25+I25</f>
        <v>153987</v>
      </c>
      <c r="H25" s="16">
        <v>99786</v>
      </c>
      <c r="I25" s="16">
        <v>54201</v>
      </c>
      <c r="J25" s="16">
        <v>315449</v>
      </c>
      <c r="K25" s="16">
        <v>192011</v>
      </c>
    </row>
    <row r="26" spans="2:11" x14ac:dyDescent="0.2">
      <c r="B26" s="1" t="s">
        <v>277</v>
      </c>
      <c r="D26" s="15">
        <f>E26+F26</f>
        <v>12965</v>
      </c>
      <c r="E26" s="16">
        <v>11052</v>
      </c>
      <c r="F26" s="16">
        <v>1913</v>
      </c>
      <c r="G26" s="34">
        <f>H26+I26</f>
        <v>157210</v>
      </c>
      <c r="H26" s="16">
        <v>101661</v>
      </c>
      <c r="I26" s="16">
        <v>55549</v>
      </c>
      <c r="J26" s="16">
        <v>319085</v>
      </c>
      <c r="K26" s="16">
        <v>196745</v>
      </c>
    </row>
    <row r="27" spans="2:11" x14ac:dyDescent="0.2">
      <c r="B27" s="1" t="s">
        <v>278</v>
      </c>
      <c r="D27" s="15">
        <f>E27+F27</f>
        <v>13311</v>
      </c>
      <c r="E27" s="16">
        <v>11306</v>
      </c>
      <c r="F27" s="16">
        <v>2005</v>
      </c>
      <c r="G27" s="34">
        <f>H27+I27</f>
        <v>160034</v>
      </c>
      <c r="H27" s="16">
        <v>103093</v>
      </c>
      <c r="I27" s="16">
        <v>56941</v>
      </c>
      <c r="J27" s="16">
        <v>321793</v>
      </c>
      <c r="K27" s="16">
        <v>199639</v>
      </c>
    </row>
    <row r="28" spans="2:11" x14ac:dyDescent="0.2">
      <c r="B28" s="1" t="s">
        <v>279</v>
      </c>
      <c r="D28" s="15">
        <f>E28+F28</f>
        <v>13556</v>
      </c>
      <c r="E28" s="16">
        <v>11473</v>
      </c>
      <c r="F28" s="16">
        <v>2083</v>
      </c>
      <c r="G28" s="34">
        <f>H28+I28</f>
        <v>162118</v>
      </c>
      <c r="H28" s="16">
        <v>104166</v>
      </c>
      <c r="I28" s="16">
        <v>57952</v>
      </c>
      <c r="J28" s="16">
        <v>325787</v>
      </c>
      <c r="K28" s="16">
        <v>202843</v>
      </c>
    </row>
    <row r="29" spans="2:11" x14ac:dyDescent="0.2">
      <c r="B29" s="1"/>
      <c r="D29" s="15"/>
      <c r="E29" s="16"/>
      <c r="F29" s="16"/>
      <c r="G29" s="34"/>
      <c r="H29" s="16"/>
      <c r="I29" s="16"/>
      <c r="J29" s="16"/>
      <c r="K29" s="16"/>
    </row>
    <row r="30" spans="2:11" x14ac:dyDescent="0.2">
      <c r="B30" s="1" t="s">
        <v>280</v>
      </c>
      <c r="D30" s="15">
        <f>E30+F30</f>
        <v>13817</v>
      </c>
      <c r="E30" s="16">
        <v>11681</v>
      </c>
      <c r="F30" s="16">
        <v>2136</v>
      </c>
      <c r="G30" s="34">
        <f>H30+I30</f>
        <v>161551</v>
      </c>
      <c r="H30" s="16">
        <v>103986</v>
      </c>
      <c r="I30" s="16">
        <v>57565</v>
      </c>
      <c r="J30" s="16">
        <v>330105</v>
      </c>
      <c r="K30" s="16">
        <v>206418</v>
      </c>
    </row>
    <row r="31" spans="2:11" x14ac:dyDescent="0.2">
      <c r="B31" s="1" t="s">
        <v>281</v>
      </c>
      <c r="C31" s="34"/>
      <c r="D31" s="15">
        <f>E31+F31</f>
        <v>13823</v>
      </c>
      <c r="E31" s="34">
        <v>11723</v>
      </c>
      <c r="F31" s="34">
        <v>2100</v>
      </c>
      <c r="G31" s="34">
        <f>H31+I31</f>
        <v>159147</v>
      </c>
      <c r="H31" s="34">
        <v>102512</v>
      </c>
      <c r="I31" s="34">
        <v>56635</v>
      </c>
      <c r="J31" s="34">
        <v>328550</v>
      </c>
      <c r="K31" s="34">
        <v>208075</v>
      </c>
    </row>
    <row r="32" spans="2:11" x14ac:dyDescent="0.2">
      <c r="B32" s="3" t="s">
        <v>282</v>
      </c>
      <c r="C32" s="28"/>
      <c r="D32" s="17">
        <f>E32+F32</f>
        <v>13858</v>
      </c>
      <c r="E32" s="28">
        <f>SUM(E34:E36)</f>
        <v>11800</v>
      </c>
      <c r="F32" s="28">
        <f>SUM(F34:F36)</f>
        <v>2058</v>
      </c>
      <c r="G32" s="28">
        <f>SUM(G34:G36)</f>
        <v>157547</v>
      </c>
      <c r="H32" s="28">
        <f>SUM(H34:H36)</f>
        <v>101446</v>
      </c>
      <c r="I32" s="28">
        <f>SUM(I34:I36)</f>
        <v>56101</v>
      </c>
      <c r="J32" s="28">
        <v>325383</v>
      </c>
      <c r="K32" s="28">
        <v>209215</v>
      </c>
    </row>
    <row r="33" spans="1:12" x14ac:dyDescent="0.2">
      <c r="D33" s="7"/>
      <c r="E33" s="16"/>
      <c r="F33" s="16"/>
      <c r="H33" s="16"/>
      <c r="I33" s="16"/>
      <c r="J33" s="16"/>
      <c r="K33" s="16"/>
    </row>
    <row r="34" spans="1:12" x14ac:dyDescent="0.2">
      <c r="B34" s="1" t="s">
        <v>283</v>
      </c>
      <c r="D34" s="15">
        <f>E34+F34</f>
        <v>5743</v>
      </c>
      <c r="E34" s="16">
        <v>4935</v>
      </c>
      <c r="F34" s="16">
        <v>808</v>
      </c>
      <c r="G34" s="34">
        <f>H34+I34</f>
        <v>67691</v>
      </c>
      <c r="H34" s="16">
        <v>44669</v>
      </c>
      <c r="I34" s="16">
        <v>23022</v>
      </c>
      <c r="J34" s="16">
        <v>326167</v>
      </c>
      <c r="K34" s="16">
        <v>212374</v>
      </c>
    </row>
    <row r="35" spans="1:12" x14ac:dyDescent="0.2">
      <c r="B35" s="1" t="s">
        <v>284</v>
      </c>
      <c r="D35" s="15">
        <f>E35+F35</f>
        <v>4386</v>
      </c>
      <c r="E35" s="16">
        <v>3727</v>
      </c>
      <c r="F35" s="16">
        <v>659</v>
      </c>
      <c r="G35" s="34">
        <f>H35+I35</f>
        <v>50354</v>
      </c>
      <c r="H35" s="16">
        <v>32369</v>
      </c>
      <c r="I35" s="16">
        <v>17985</v>
      </c>
      <c r="J35" s="16">
        <v>333221</v>
      </c>
      <c r="K35" s="16">
        <v>212725</v>
      </c>
    </row>
    <row r="36" spans="1:12" x14ac:dyDescent="0.2">
      <c r="B36" s="1" t="s">
        <v>285</v>
      </c>
      <c r="D36" s="15">
        <f>E36+F36</f>
        <v>3729</v>
      </c>
      <c r="E36" s="16">
        <v>3138</v>
      </c>
      <c r="F36" s="16">
        <v>591</v>
      </c>
      <c r="G36" s="34">
        <f>H36+I36</f>
        <v>39502</v>
      </c>
      <c r="H36" s="16">
        <v>24408</v>
      </c>
      <c r="I36" s="16">
        <v>15094</v>
      </c>
      <c r="J36" s="16">
        <v>313554</v>
      </c>
      <c r="K36" s="16">
        <v>200214</v>
      </c>
    </row>
    <row r="37" spans="1:12" ht="18" thickBot="1" x14ac:dyDescent="0.25">
      <c r="B37" s="4"/>
      <c r="C37" s="4"/>
      <c r="D37" s="19"/>
      <c r="E37" s="4"/>
      <c r="F37" s="4"/>
      <c r="G37" s="4"/>
      <c r="H37" s="4"/>
      <c r="I37" s="4"/>
      <c r="J37" s="4"/>
      <c r="K37" s="4"/>
    </row>
    <row r="38" spans="1:12" x14ac:dyDescent="0.2">
      <c r="B38" s="41"/>
      <c r="C38" s="41"/>
      <c r="D38" s="43" t="s">
        <v>286</v>
      </c>
      <c r="E38" s="41"/>
      <c r="F38" s="41"/>
      <c r="G38" s="41"/>
      <c r="H38" s="41"/>
      <c r="I38" s="41"/>
      <c r="J38" s="41"/>
      <c r="K38" s="41"/>
    </row>
    <row r="39" spans="1:12" x14ac:dyDescent="0.2">
      <c r="A39" s="1"/>
    </row>
    <row r="48" spans="1:12" x14ac:dyDescent="0.2">
      <c r="L48" s="41"/>
    </row>
    <row r="49" spans="12:12" x14ac:dyDescent="0.2">
      <c r="L49" s="41"/>
    </row>
    <row r="50" spans="12:12" x14ac:dyDescent="0.2">
      <c r="L50" s="41"/>
    </row>
    <row r="74" spans="12:12" x14ac:dyDescent="0.2">
      <c r="L74" s="41"/>
    </row>
  </sheetData>
  <phoneticPr fontId="2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74"/>
  <sheetViews>
    <sheetView showGridLines="0" zoomScale="75" zoomScaleNormal="75" workbookViewId="0">
      <selection activeCell="B68" sqref="B68"/>
    </sheetView>
  </sheetViews>
  <sheetFormatPr defaultColWidth="13.375" defaultRowHeight="17.25" x14ac:dyDescent="0.2"/>
  <cols>
    <col min="1" max="1" width="13.375" style="2" customWidth="1"/>
    <col min="2" max="2" width="15.875" style="2" customWidth="1"/>
    <col min="3" max="3" width="12.125" style="2" customWidth="1"/>
    <col min="4" max="4" width="13.375" style="2"/>
    <col min="5" max="5" width="10.875" style="2" customWidth="1"/>
    <col min="6" max="256" width="13.375" style="2"/>
    <col min="257" max="257" width="13.375" style="2" customWidth="1"/>
    <col min="258" max="258" width="15.875" style="2" customWidth="1"/>
    <col min="259" max="259" width="12.125" style="2" customWidth="1"/>
    <col min="260" max="260" width="13.375" style="2"/>
    <col min="261" max="261" width="10.875" style="2" customWidth="1"/>
    <col min="262" max="512" width="13.375" style="2"/>
    <col min="513" max="513" width="13.375" style="2" customWidth="1"/>
    <col min="514" max="514" width="15.875" style="2" customWidth="1"/>
    <col min="515" max="515" width="12.125" style="2" customWidth="1"/>
    <col min="516" max="516" width="13.375" style="2"/>
    <col min="517" max="517" width="10.875" style="2" customWidth="1"/>
    <col min="518" max="768" width="13.375" style="2"/>
    <col min="769" max="769" width="13.375" style="2" customWidth="1"/>
    <col min="770" max="770" width="15.875" style="2" customWidth="1"/>
    <col min="771" max="771" width="12.125" style="2" customWidth="1"/>
    <col min="772" max="772" width="13.375" style="2"/>
    <col min="773" max="773" width="10.875" style="2" customWidth="1"/>
    <col min="774" max="1024" width="13.375" style="2"/>
    <col min="1025" max="1025" width="13.375" style="2" customWidth="1"/>
    <col min="1026" max="1026" width="15.875" style="2" customWidth="1"/>
    <col min="1027" max="1027" width="12.125" style="2" customWidth="1"/>
    <col min="1028" max="1028" width="13.375" style="2"/>
    <col min="1029" max="1029" width="10.875" style="2" customWidth="1"/>
    <col min="1030" max="1280" width="13.375" style="2"/>
    <col min="1281" max="1281" width="13.375" style="2" customWidth="1"/>
    <col min="1282" max="1282" width="15.875" style="2" customWidth="1"/>
    <col min="1283" max="1283" width="12.125" style="2" customWidth="1"/>
    <col min="1284" max="1284" width="13.375" style="2"/>
    <col min="1285" max="1285" width="10.875" style="2" customWidth="1"/>
    <col min="1286" max="1536" width="13.375" style="2"/>
    <col min="1537" max="1537" width="13.375" style="2" customWidth="1"/>
    <col min="1538" max="1538" width="15.875" style="2" customWidth="1"/>
    <col min="1539" max="1539" width="12.125" style="2" customWidth="1"/>
    <col min="1540" max="1540" width="13.375" style="2"/>
    <col min="1541" max="1541" width="10.875" style="2" customWidth="1"/>
    <col min="1542" max="1792" width="13.375" style="2"/>
    <col min="1793" max="1793" width="13.375" style="2" customWidth="1"/>
    <col min="1794" max="1794" width="15.875" style="2" customWidth="1"/>
    <col min="1795" max="1795" width="12.125" style="2" customWidth="1"/>
    <col min="1796" max="1796" width="13.375" style="2"/>
    <col min="1797" max="1797" width="10.875" style="2" customWidth="1"/>
    <col min="1798" max="2048" width="13.375" style="2"/>
    <col min="2049" max="2049" width="13.375" style="2" customWidth="1"/>
    <col min="2050" max="2050" width="15.875" style="2" customWidth="1"/>
    <col min="2051" max="2051" width="12.125" style="2" customWidth="1"/>
    <col min="2052" max="2052" width="13.375" style="2"/>
    <col min="2053" max="2053" width="10.875" style="2" customWidth="1"/>
    <col min="2054" max="2304" width="13.375" style="2"/>
    <col min="2305" max="2305" width="13.375" style="2" customWidth="1"/>
    <col min="2306" max="2306" width="15.875" style="2" customWidth="1"/>
    <col min="2307" max="2307" width="12.125" style="2" customWidth="1"/>
    <col min="2308" max="2308" width="13.375" style="2"/>
    <col min="2309" max="2309" width="10.875" style="2" customWidth="1"/>
    <col min="2310" max="2560" width="13.375" style="2"/>
    <col min="2561" max="2561" width="13.375" style="2" customWidth="1"/>
    <col min="2562" max="2562" width="15.875" style="2" customWidth="1"/>
    <col min="2563" max="2563" width="12.125" style="2" customWidth="1"/>
    <col min="2564" max="2564" width="13.375" style="2"/>
    <col min="2565" max="2565" width="10.875" style="2" customWidth="1"/>
    <col min="2566" max="2816" width="13.375" style="2"/>
    <col min="2817" max="2817" width="13.375" style="2" customWidth="1"/>
    <col min="2818" max="2818" width="15.875" style="2" customWidth="1"/>
    <col min="2819" max="2819" width="12.125" style="2" customWidth="1"/>
    <col min="2820" max="2820" width="13.375" style="2"/>
    <col min="2821" max="2821" width="10.875" style="2" customWidth="1"/>
    <col min="2822" max="3072" width="13.375" style="2"/>
    <col min="3073" max="3073" width="13.375" style="2" customWidth="1"/>
    <col min="3074" max="3074" width="15.875" style="2" customWidth="1"/>
    <col min="3075" max="3075" width="12.125" style="2" customWidth="1"/>
    <col min="3076" max="3076" width="13.375" style="2"/>
    <col min="3077" max="3077" width="10.875" style="2" customWidth="1"/>
    <col min="3078" max="3328" width="13.375" style="2"/>
    <col min="3329" max="3329" width="13.375" style="2" customWidth="1"/>
    <col min="3330" max="3330" width="15.875" style="2" customWidth="1"/>
    <col min="3331" max="3331" width="12.125" style="2" customWidth="1"/>
    <col min="3332" max="3332" width="13.375" style="2"/>
    <col min="3333" max="3333" width="10.875" style="2" customWidth="1"/>
    <col min="3334" max="3584" width="13.375" style="2"/>
    <col min="3585" max="3585" width="13.375" style="2" customWidth="1"/>
    <col min="3586" max="3586" width="15.875" style="2" customWidth="1"/>
    <col min="3587" max="3587" width="12.125" style="2" customWidth="1"/>
    <col min="3588" max="3588" width="13.375" style="2"/>
    <col min="3589" max="3589" width="10.875" style="2" customWidth="1"/>
    <col min="3590" max="3840" width="13.375" style="2"/>
    <col min="3841" max="3841" width="13.375" style="2" customWidth="1"/>
    <col min="3842" max="3842" width="15.875" style="2" customWidth="1"/>
    <col min="3843" max="3843" width="12.125" style="2" customWidth="1"/>
    <col min="3844" max="3844" width="13.375" style="2"/>
    <col min="3845" max="3845" width="10.875" style="2" customWidth="1"/>
    <col min="3846" max="4096" width="13.375" style="2"/>
    <col min="4097" max="4097" width="13.375" style="2" customWidth="1"/>
    <col min="4098" max="4098" width="15.875" style="2" customWidth="1"/>
    <col min="4099" max="4099" width="12.125" style="2" customWidth="1"/>
    <col min="4100" max="4100" width="13.375" style="2"/>
    <col min="4101" max="4101" width="10.875" style="2" customWidth="1"/>
    <col min="4102" max="4352" width="13.375" style="2"/>
    <col min="4353" max="4353" width="13.375" style="2" customWidth="1"/>
    <col min="4354" max="4354" width="15.875" style="2" customWidth="1"/>
    <col min="4355" max="4355" width="12.125" style="2" customWidth="1"/>
    <col min="4356" max="4356" width="13.375" style="2"/>
    <col min="4357" max="4357" width="10.875" style="2" customWidth="1"/>
    <col min="4358" max="4608" width="13.375" style="2"/>
    <col min="4609" max="4609" width="13.375" style="2" customWidth="1"/>
    <col min="4610" max="4610" width="15.875" style="2" customWidth="1"/>
    <col min="4611" max="4611" width="12.125" style="2" customWidth="1"/>
    <col min="4612" max="4612" width="13.375" style="2"/>
    <col min="4613" max="4613" width="10.875" style="2" customWidth="1"/>
    <col min="4614" max="4864" width="13.375" style="2"/>
    <col min="4865" max="4865" width="13.375" style="2" customWidth="1"/>
    <col min="4866" max="4866" width="15.875" style="2" customWidth="1"/>
    <col min="4867" max="4867" width="12.125" style="2" customWidth="1"/>
    <col min="4868" max="4868" width="13.375" style="2"/>
    <col min="4869" max="4869" width="10.875" style="2" customWidth="1"/>
    <col min="4870" max="5120" width="13.375" style="2"/>
    <col min="5121" max="5121" width="13.375" style="2" customWidth="1"/>
    <col min="5122" max="5122" width="15.875" style="2" customWidth="1"/>
    <col min="5123" max="5123" width="12.125" style="2" customWidth="1"/>
    <col min="5124" max="5124" width="13.375" style="2"/>
    <col min="5125" max="5125" width="10.875" style="2" customWidth="1"/>
    <col min="5126" max="5376" width="13.375" style="2"/>
    <col min="5377" max="5377" width="13.375" style="2" customWidth="1"/>
    <col min="5378" max="5378" width="15.875" style="2" customWidth="1"/>
    <col min="5379" max="5379" width="12.125" style="2" customWidth="1"/>
    <col min="5380" max="5380" width="13.375" style="2"/>
    <col min="5381" max="5381" width="10.875" style="2" customWidth="1"/>
    <col min="5382" max="5632" width="13.375" style="2"/>
    <col min="5633" max="5633" width="13.375" style="2" customWidth="1"/>
    <col min="5634" max="5634" width="15.875" style="2" customWidth="1"/>
    <col min="5635" max="5635" width="12.125" style="2" customWidth="1"/>
    <col min="5636" max="5636" width="13.375" style="2"/>
    <col min="5637" max="5637" width="10.875" style="2" customWidth="1"/>
    <col min="5638" max="5888" width="13.375" style="2"/>
    <col min="5889" max="5889" width="13.375" style="2" customWidth="1"/>
    <col min="5890" max="5890" width="15.875" style="2" customWidth="1"/>
    <col min="5891" max="5891" width="12.125" style="2" customWidth="1"/>
    <col min="5892" max="5892" width="13.375" style="2"/>
    <col min="5893" max="5893" width="10.875" style="2" customWidth="1"/>
    <col min="5894" max="6144" width="13.375" style="2"/>
    <col min="6145" max="6145" width="13.375" style="2" customWidth="1"/>
    <col min="6146" max="6146" width="15.875" style="2" customWidth="1"/>
    <col min="6147" max="6147" width="12.125" style="2" customWidth="1"/>
    <col min="6148" max="6148" width="13.375" style="2"/>
    <col min="6149" max="6149" width="10.875" style="2" customWidth="1"/>
    <col min="6150" max="6400" width="13.375" style="2"/>
    <col min="6401" max="6401" width="13.375" style="2" customWidth="1"/>
    <col min="6402" max="6402" width="15.875" style="2" customWidth="1"/>
    <col min="6403" max="6403" width="12.125" style="2" customWidth="1"/>
    <col min="6404" max="6404" width="13.375" style="2"/>
    <col min="6405" max="6405" width="10.875" style="2" customWidth="1"/>
    <col min="6406" max="6656" width="13.375" style="2"/>
    <col min="6657" max="6657" width="13.375" style="2" customWidth="1"/>
    <col min="6658" max="6658" width="15.875" style="2" customWidth="1"/>
    <col min="6659" max="6659" width="12.125" style="2" customWidth="1"/>
    <col min="6660" max="6660" width="13.375" style="2"/>
    <col min="6661" max="6661" width="10.875" style="2" customWidth="1"/>
    <col min="6662" max="6912" width="13.375" style="2"/>
    <col min="6913" max="6913" width="13.375" style="2" customWidth="1"/>
    <col min="6914" max="6914" width="15.875" style="2" customWidth="1"/>
    <col min="6915" max="6915" width="12.125" style="2" customWidth="1"/>
    <col min="6916" max="6916" width="13.375" style="2"/>
    <col min="6917" max="6917" width="10.875" style="2" customWidth="1"/>
    <col min="6918" max="7168" width="13.375" style="2"/>
    <col min="7169" max="7169" width="13.375" style="2" customWidth="1"/>
    <col min="7170" max="7170" width="15.875" style="2" customWidth="1"/>
    <col min="7171" max="7171" width="12.125" style="2" customWidth="1"/>
    <col min="7172" max="7172" width="13.375" style="2"/>
    <col min="7173" max="7173" width="10.875" style="2" customWidth="1"/>
    <col min="7174" max="7424" width="13.375" style="2"/>
    <col min="7425" max="7425" width="13.375" style="2" customWidth="1"/>
    <col min="7426" max="7426" width="15.875" style="2" customWidth="1"/>
    <col min="7427" max="7427" width="12.125" style="2" customWidth="1"/>
    <col min="7428" max="7428" width="13.375" style="2"/>
    <col min="7429" max="7429" width="10.875" style="2" customWidth="1"/>
    <col min="7430" max="7680" width="13.375" style="2"/>
    <col min="7681" max="7681" width="13.375" style="2" customWidth="1"/>
    <col min="7682" max="7682" width="15.875" style="2" customWidth="1"/>
    <col min="7683" max="7683" width="12.125" style="2" customWidth="1"/>
    <col min="7684" max="7684" width="13.375" style="2"/>
    <col min="7685" max="7685" width="10.875" style="2" customWidth="1"/>
    <col min="7686" max="7936" width="13.375" style="2"/>
    <col min="7937" max="7937" width="13.375" style="2" customWidth="1"/>
    <col min="7938" max="7938" width="15.875" style="2" customWidth="1"/>
    <col min="7939" max="7939" width="12.125" style="2" customWidth="1"/>
    <col min="7940" max="7940" width="13.375" style="2"/>
    <col min="7941" max="7941" width="10.875" style="2" customWidth="1"/>
    <col min="7942" max="8192" width="13.375" style="2"/>
    <col min="8193" max="8193" width="13.375" style="2" customWidth="1"/>
    <col min="8194" max="8194" width="15.875" style="2" customWidth="1"/>
    <col min="8195" max="8195" width="12.125" style="2" customWidth="1"/>
    <col min="8196" max="8196" width="13.375" style="2"/>
    <col min="8197" max="8197" width="10.875" style="2" customWidth="1"/>
    <col min="8198" max="8448" width="13.375" style="2"/>
    <col min="8449" max="8449" width="13.375" style="2" customWidth="1"/>
    <col min="8450" max="8450" width="15.875" style="2" customWidth="1"/>
    <col min="8451" max="8451" width="12.125" style="2" customWidth="1"/>
    <col min="8452" max="8452" width="13.375" style="2"/>
    <col min="8453" max="8453" width="10.875" style="2" customWidth="1"/>
    <col min="8454" max="8704" width="13.375" style="2"/>
    <col min="8705" max="8705" width="13.375" style="2" customWidth="1"/>
    <col min="8706" max="8706" width="15.875" style="2" customWidth="1"/>
    <col min="8707" max="8707" width="12.125" style="2" customWidth="1"/>
    <col min="8708" max="8708" width="13.375" style="2"/>
    <col min="8709" max="8709" width="10.875" style="2" customWidth="1"/>
    <col min="8710" max="8960" width="13.375" style="2"/>
    <col min="8961" max="8961" width="13.375" style="2" customWidth="1"/>
    <col min="8962" max="8962" width="15.875" style="2" customWidth="1"/>
    <col min="8963" max="8963" width="12.125" style="2" customWidth="1"/>
    <col min="8964" max="8964" width="13.375" style="2"/>
    <col min="8965" max="8965" width="10.875" style="2" customWidth="1"/>
    <col min="8966" max="9216" width="13.375" style="2"/>
    <col min="9217" max="9217" width="13.375" style="2" customWidth="1"/>
    <col min="9218" max="9218" width="15.875" style="2" customWidth="1"/>
    <col min="9219" max="9219" width="12.125" style="2" customWidth="1"/>
    <col min="9220" max="9220" width="13.375" style="2"/>
    <col min="9221" max="9221" width="10.875" style="2" customWidth="1"/>
    <col min="9222" max="9472" width="13.375" style="2"/>
    <col min="9473" max="9473" width="13.375" style="2" customWidth="1"/>
    <col min="9474" max="9474" width="15.875" style="2" customWidth="1"/>
    <col min="9475" max="9475" width="12.125" style="2" customWidth="1"/>
    <col min="9476" max="9476" width="13.375" style="2"/>
    <col min="9477" max="9477" width="10.875" style="2" customWidth="1"/>
    <col min="9478" max="9728" width="13.375" style="2"/>
    <col min="9729" max="9729" width="13.375" style="2" customWidth="1"/>
    <col min="9730" max="9730" width="15.875" style="2" customWidth="1"/>
    <col min="9731" max="9731" width="12.125" style="2" customWidth="1"/>
    <col min="9732" max="9732" width="13.375" style="2"/>
    <col min="9733" max="9733" width="10.875" style="2" customWidth="1"/>
    <col min="9734" max="9984" width="13.375" style="2"/>
    <col min="9985" max="9985" width="13.375" style="2" customWidth="1"/>
    <col min="9986" max="9986" width="15.875" style="2" customWidth="1"/>
    <col min="9987" max="9987" width="12.125" style="2" customWidth="1"/>
    <col min="9988" max="9988" width="13.375" style="2"/>
    <col min="9989" max="9989" width="10.875" style="2" customWidth="1"/>
    <col min="9990" max="10240" width="13.375" style="2"/>
    <col min="10241" max="10241" width="13.375" style="2" customWidth="1"/>
    <col min="10242" max="10242" width="15.875" style="2" customWidth="1"/>
    <col min="10243" max="10243" width="12.125" style="2" customWidth="1"/>
    <col min="10244" max="10244" width="13.375" style="2"/>
    <col min="10245" max="10245" width="10.875" style="2" customWidth="1"/>
    <col min="10246" max="10496" width="13.375" style="2"/>
    <col min="10497" max="10497" width="13.375" style="2" customWidth="1"/>
    <col min="10498" max="10498" width="15.875" style="2" customWidth="1"/>
    <col min="10499" max="10499" width="12.125" style="2" customWidth="1"/>
    <col min="10500" max="10500" width="13.375" style="2"/>
    <col min="10501" max="10501" width="10.875" style="2" customWidth="1"/>
    <col min="10502" max="10752" width="13.375" style="2"/>
    <col min="10753" max="10753" width="13.375" style="2" customWidth="1"/>
    <col min="10754" max="10754" width="15.875" style="2" customWidth="1"/>
    <col min="10755" max="10755" width="12.125" style="2" customWidth="1"/>
    <col min="10756" max="10756" width="13.375" style="2"/>
    <col min="10757" max="10757" width="10.875" style="2" customWidth="1"/>
    <col min="10758" max="11008" width="13.375" style="2"/>
    <col min="11009" max="11009" width="13.375" style="2" customWidth="1"/>
    <col min="11010" max="11010" width="15.875" style="2" customWidth="1"/>
    <col min="11011" max="11011" width="12.125" style="2" customWidth="1"/>
    <col min="11012" max="11012" width="13.375" style="2"/>
    <col min="11013" max="11013" width="10.875" style="2" customWidth="1"/>
    <col min="11014" max="11264" width="13.375" style="2"/>
    <col min="11265" max="11265" width="13.375" style="2" customWidth="1"/>
    <col min="11266" max="11266" width="15.875" style="2" customWidth="1"/>
    <col min="11267" max="11267" width="12.125" style="2" customWidth="1"/>
    <col min="11268" max="11268" width="13.375" style="2"/>
    <col min="11269" max="11269" width="10.875" style="2" customWidth="1"/>
    <col min="11270" max="11520" width="13.375" style="2"/>
    <col min="11521" max="11521" width="13.375" style="2" customWidth="1"/>
    <col min="11522" max="11522" width="15.875" style="2" customWidth="1"/>
    <col min="11523" max="11523" width="12.125" style="2" customWidth="1"/>
    <col min="11524" max="11524" width="13.375" style="2"/>
    <col min="11525" max="11525" width="10.875" style="2" customWidth="1"/>
    <col min="11526" max="11776" width="13.375" style="2"/>
    <col min="11777" max="11777" width="13.375" style="2" customWidth="1"/>
    <col min="11778" max="11778" width="15.875" style="2" customWidth="1"/>
    <col min="11779" max="11779" width="12.125" style="2" customWidth="1"/>
    <col min="11780" max="11780" width="13.375" style="2"/>
    <col min="11781" max="11781" width="10.875" style="2" customWidth="1"/>
    <col min="11782" max="12032" width="13.375" style="2"/>
    <col min="12033" max="12033" width="13.375" style="2" customWidth="1"/>
    <col min="12034" max="12034" width="15.875" style="2" customWidth="1"/>
    <col min="12035" max="12035" width="12.125" style="2" customWidth="1"/>
    <col min="12036" max="12036" width="13.375" style="2"/>
    <col min="12037" max="12037" width="10.875" style="2" customWidth="1"/>
    <col min="12038" max="12288" width="13.375" style="2"/>
    <col min="12289" max="12289" width="13.375" style="2" customWidth="1"/>
    <col min="12290" max="12290" width="15.875" style="2" customWidth="1"/>
    <col min="12291" max="12291" width="12.125" style="2" customWidth="1"/>
    <col min="12292" max="12292" width="13.375" style="2"/>
    <col min="12293" max="12293" width="10.875" style="2" customWidth="1"/>
    <col min="12294" max="12544" width="13.375" style="2"/>
    <col min="12545" max="12545" width="13.375" style="2" customWidth="1"/>
    <col min="12546" max="12546" width="15.875" style="2" customWidth="1"/>
    <col min="12547" max="12547" width="12.125" style="2" customWidth="1"/>
    <col min="12548" max="12548" width="13.375" style="2"/>
    <col min="12549" max="12549" width="10.875" style="2" customWidth="1"/>
    <col min="12550" max="12800" width="13.375" style="2"/>
    <col min="12801" max="12801" width="13.375" style="2" customWidth="1"/>
    <col min="12802" max="12802" width="15.875" style="2" customWidth="1"/>
    <col min="12803" max="12803" width="12.125" style="2" customWidth="1"/>
    <col min="12804" max="12804" width="13.375" style="2"/>
    <col min="12805" max="12805" width="10.875" style="2" customWidth="1"/>
    <col min="12806" max="13056" width="13.375" style="2"/>
    <col min="13057" max="13057" width="13.375" style="2" customWidth="1"/>
    <col min="13058" max="13058" width="15.875" style="2" customWidth="1"/>
    <col min="13059" max="13059" width="12.125" style="2" customWidth="1"/>
    <col min="13060" max="13060" width="13.375" style="2"/>
    <col min="13061" max="13061" width="10.875" style="2" customWidth="1"/>
    <col min="13062" max="13312" width="13.375" style="2"/>
    <col min="13313" max="13313" width="13.375" style="2" customWidth="1"/>
    <col min="13314" max="13314" width="15.875" style="2" customWidth="1"/>
    <col min="13315" max="13315" width="12.125" style="2" customWidth="1"/>
    <col min="13316" max="13316" width="13.375" style="2"/>
    <col min="13317" max="13317" width="10.875" style="2" customWidth="1"/>
    <col min="13318" max="13568" width="13.375" style="2"/>
    <col min="13569" max="13569" width="13.375" style="2" customWidth="1"/>
    <col min="13570" max="13570" width="15.875" style="2" customWidth="1"/>
    <col min="13571" max="13571" width="12.125" style="2" customWidth="1"/>
    <col min="13572" max="13572" width="13.375" style="2"/>
    <col min="13573" max="13573" width="10.875" style="2" customWidth="1"/>
    <col min="13574" max="13824" width="13.375" style="2"/>
    <col min="13825" max="13825" width="13.375" style="2" customWidth="1"/>
    <col min="13826" max="13826" width="15.875" style="2" customWidth="1"/>
    <col min="13827" max="13827" width="12.125" style="2" customWidth="1"/>
    <col min="13828" max="13828" width="13.375" style="2"/>
    <col min="13829" max="13829" width="10.875" style="2" customWidth="1"/>
    <col min="13830" max="14080" width="13.375" style="2"/>
    <col min="14081" max="14081" width="13.375" style="2" customWidth="1"/>
    <col min="14082" max="14082" width="15.875" style="2" customWidth="1"/>
    <col min="14083" max="14083" width="12.125" style="2" customWidth="1"/>
    <col min="14084" max="14084" width="13.375" style="2"/>
    <col min="14085" max="14085" width="10.875" style="2" customWidth="1"/>
    <col min="14086" max="14336" width="13.375" style="2"/>
    <col min="14337" max="14337" width="13.375" style="2" customWidth="1"/>
    <col min="14338" max="14338" width="15.875" style="2" customWidth="1"/>
    <col min="14339" max="14339" width="12.125" style="2" customWidth="1"/>
    <col min="14340" max="14340" width="13.375" style="2"/>
    <col min="14341" max="14341" width="10.875" style="2" customWidth="1"/>
    <col min="14342" max="14592" width="13.375" style="2"/>
    <col min="14593" max="14593" width="13.375" style="2" customWidth="1"/>
    <col min="14594" max="14594" width="15.875" style="2" customWidth="1"/>
    <col min="14595" max="14595" width="12.125" style="2" customWidth="1"/>
    <col min="14596" max="14596" width="13.375" style="2"/>
    <col min="14597" max="14597" width="10.875" style="2" customWidth="1"/>
    <col min="14598" max="14848" width="13.375" style="2"/>
    <col min="14849" max="14849" width="13.375" style="2" customWidth="1"/>
    <col min="14850" max="14850" width="15.875" style="2" customWidth="1"/>
    <col min="14851" max="14851" width="12.125" style="2" customWidth="1"/>
    <col min="14852" max="14852" width="13.375" style="2"/>
    <col min="14853" max="14853" width="10.875" style="2" customWidth="1"/>
    <col min="14854" max="15104" width="13.375" style="2"/>
    <col min="15105" max="15105" width="13.375" style="2" customWidth="1"/>
    <col min="15106" max="15106" width="15.875" style="2" customWidth="1"/>
    <col min="15107" max="15107" width="12.125" style="2" customWidth="1"/>
    <col min="15108" max="15108" width="13.375" style="2"/>
    <col min="15109" max="15109" width="10.875" style="2" customWidth="1"/>
    <col min="15110" max="15360" width="13.375" style="2"/>
    <col min="15361" max="15361" width="13.375" style="2" customWidth="1"/>
    <col min="15362" max="15362" width="15.875" style="2" customWidth="1"/>
    <col min="15363" max="15363" width="12.125" style="2" customWidth="1"/>
    <col min="15364" max="15364" width="13.375" style="2"/>
    <col min="15365" max="15365" width="10.875" style="2" customWidth="1"/>
    <col min="15366" max="15616" width="13.375" style="2"/>
    <col min="15617" max="15617" width="13.375" style="2" customWidth="1"/>
    <col min="15618" max="15618" width="15.875" style="2" customWidth="1"/>
    <col min="15619" max="15619" width="12.125" style="2" customWidth="1"/>
    <col min="15620" max="15620" width="13.375" style="2"/>
    <col min="15621" max="15621" width="10.875" style="2" customWidth="1"/>
    <col min="15622" max="15872" width="13.375" style="2"/>
    <col min="15873" max="15873" width="13.375" style="2" customWidth="1"/>
    <col min="15874" max="15874" width="15.875" style="2" customWidth="1"/>
    <col min="15875" max="15875" width="12.125" style="2" customWidth="1"/>
    <col min="15876" max="15876" width="13.375" style="2"/>
    <col min="15877" max="15877" width="10.875" style="2" customWidth="1"/>
    <col min="15878" max="16128" width="13.375" style="2"/>
    <col min="16129" max="16129" width="13.375" style="2" customWidth="1"/>
    <col min="16130" max="16130" width="15.875" style="2" customWidth="1"/>
    <col min="16131" max="16131" width="12.125" style="2" customWidth="1"/>
    <col min="16132" max="16132" width="13.375" style="2"/>
    <col min="16133" max="16133" width="10.875" style="2" customWidth="1"/>
    <col min="16134" max="16384" width="13.375" style="2"/>
  </cols>
  <sheetData>
    <row r="1" spans="1:14" x14ac:dyDescent="0.2">
      <c r="A1" s="1"/>
    </row>
    <row r="6" spans="1:14" x14ac:dyDescent="0.2">
      <c r="E6" s="3" t="s">
        <v>287</v>
      </c>
    </row>
    <row r="7" spans="1:14" x14ac:dyDescent="0.2">
      <c r="C7" s="3" t="s">
        <v>288</v>
      </c>
      <c r="K7" s="41"/>
      <c r="L7" s="41"/>
    </row>
    <row r="8" spans="1:14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">
      <c r="C9" s="7"/>
      <c r="D9" s="41"/>
      <c r="E9" s="10"/>
      <c r="F9" s="10"/>
      <c r="G9" s="10"/>
      <c r="H9" s="9" t="s">
        <v>289</v>
      </c>
      <c r="I9" s="10"/>
      <c r="J9" s="10"/>
      <c r="K9" s="10"/>
      <c r="L9" s="10"/>
      <c r="M9" s="10"/>
      <c r="N9" s="10"/>
    </row>
    <row r="10" spans="1:14" x14ac:dyDescent="0.2">
      <c r="C10" s="11" t="s">
        <v>290</v>
      </c>
      <c r="E10" s="7"/>
      <c r="F10" s="41"/>
      <c r="G10" s="7"/>
      <c r="H10" s="41"/>
      <c r="I10" s="7"/>
      <c r="J10" s="41"/>
      <c r="K10" s="11" t="s">
        <v>291</v>
      </c>
      <c r="L10" s="41"/>
      <c r="M10" s="7"/>
      <c r="N10" s="41"/>
    </row>
    <row r="11" spans="1:14" x14ac:dyDescent="0.2">
      <c r="C11" s="14" t="s">
        <v>292</v>
      </c>
      <c r="D11" s="10"/>
      <c r="E11" s="14" t="s">
        <v>293</v>
      </c>
      <c r="F11" s="10"/>
      <c r="G11" s="14" t="s">
        <v>294</v>
      </c>
      <c r="H11" s="10"/>
      <c r="I11" s="14" t="s">
        <v>295</v>
      </c>
      <c r="J11" s="10"/>
      <c r="K11" s="14" t="s">
        <v>296</v>
      </c>
      <c r="L11" s="10"/>
      <c r="M11" s="14" t="s">
        <v>297</v>
      </c>
      <c r="N11" s="10"/>
    </row>
    <row r="12" spans="1:14" x14ac:dyDescent="0.2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x14ac:dyDescent="0.2">
      <c r="B13" s="10"/>
      <c r="C13" s="13" t="s">
        <v>298</v>
      </c>
      <c r="D13" s="13" t="s">
        <v>299</v>
      </c>
      <c r="E13" s="13" t="s">
        <v>298</v>
      </c>
      <c r="F13" s="13" t="s">
        <v>299</v>
      </c>
      <c r="G13" s="13" t="s">
        <v>298</v>
      </c>
      <c r="H13" s="13" t="s">
        <v>299</v>
      </c>
      <c r="I13" s="13" t="s">
        <v>298</v>
      </c>
      <c r="J13" s="13" t="s">
        <v>299</v>
      </c>
      <c r="K13" s="13" t="s">
        <v>298</v>
      </c>
      <c r="L13" s="13" t="s">
        <v>299</v>
      </c>
      <c r="M13" s="13" t="s">
        <v>298</v>
      </c>
      <c r="N13" s="13" t="s">
        <v>299</v>
      </c>
    </row>
    <row r="14" spans="1:14" x14ac:dyDescent="0.2">
      <c r="C14" s="33" t="s">
        <v>268</v>
      </c>
      <c r="D14" s="26" t="s">
        <v>300</v>
      </c>
      <c r="E14" s="44" t="s">
        <v>268</v>
      </c>
      <c r="F14" s="26" t="s">
        <v>300</v>
      </c>
      <c r="G14" s="26" t="s">
        <v>268</v>
      </c>
      <c r="H14" s="26" t="s">
        <v>300</v>
      </c>
      <c r="I14" s="26" t="s">
        <v>268</v>
      </c>
      <c r="J14" s="26" t="s">
        <v>300</v>
      </c>
      <c r="K14" s="26" t="s">
        <v>268</v>
      </c>
      <c r="L14" s="26" t="s">
        <v>300</v>
      </c>
      <c r="M14" s="44" t="s">
        <v>268</v>
      </c>
      <c r="N14" s="26" t="s">
        <v>300</v>
      </c>
    </row>
    <row r="15" spans="1:14" x14ac:dyDescent="0.2">
      <c r="B15" s="26" t="s">
        <v>34</v>
      </c>
      <c r="C15" s="7"/>
      <c r="E15" s="41"/>
      <c r="G15" s="3" t="s">
        <v>301</v>
      </c>
      <c r="M15" s="41"/>
    </row>
    <row r="16" spans="1:14" x14ac:dyDescent="0.2">
      <c r="B16" s="1" t="s">
        <v>302</v>
      </c>
      <c r="C16" s="15">
        <f>E16+G16+I16+K16+M16+C46+E46+G46+I46+K46+M46</f>
        <v>40411</v>
      </c>
      <c r="D16" s="34">
        <f>F16+H16+J16+L16+N16+D46+F46+H46+J46+L46+N46+1</f>
        <v>1238</v>
      </c>
      <c r="E16" s="45">
        <v>17399</v>
      </c>
      <c r="F16" s="16">
        <v>106</v>
      </c>
      <c r="G16" s="23" t="s">
        <v>202</v>
      </c>
      <c r="H16" s="23" t="s">
        <v>202</v>
      </c>
      <c r="I16" s="16">
        <v>18</v>
      </c>
      <c r="J16" s="16">
        <v>1</v>
      </c>
      <c r="K16" s="23" t="s">
        <v>57</v>
      </c>
      <c r="L16" s="23" t="s">
        <v>57</v>
      </c>
      <c r="M16" s="45">
        <v>3</v>
      </c>
      <c r="N16" s="23">
        <v>0</v>
      </c>
    </row>
    <row r="17" spans="2:14" x14ac:dyDescent="0.2">
      <c r="B17" s="1" t="s">
        <v>303</v>
      </c>
      <c r="C17" s="15">
        <f>E17+G17+I17+K17+M17+C47+E47+G47+I47+K47+M47</f>
        <v>57629</v>
      </c>
      <c r="D17" s="34">
        <f>F17+H17+J17+L17+N17+D47+F47+H47+J47+L47+N47-1</f>
        <v>2249</v>
      </c>
      <c r="E17" s="45">
        <v>33088</v>
      </c>
      <c r="F17" s="16">
        <v>215</v>
      </c>
      <c r="G17" s="23" t="s">
        <v>202</v>
      </c>
      <c r="H17" s="23" t="s">
        <v>202</v>
      </c>
      <c r="I17" s="16">
        <v>45</v>
      </c>
      <c r="J17" s="16">
        <v>6</v>
      </c>
      <c r="K17" s="23" t="s">
        <v>57</v>
      </c>
      <c r="L17" s="23" t="s">
        <v>57</v>
      </c>
      <c r="M17" s="23" t="s">
        <v>57</v>
      </c>
      <c r="N17" s="23" t="s">
        <v>57</v>
      </c>
    </row>
    <row r="18" spans="2:14" x14ac:dyDescent="0.2">
      <c r="B18" s="1" t="s">
        <v>304</v>
      </c>
      <c r="C18" s="15">
        <f>E18+G18+I18+K18+M18+C48+E48+G48+I48+K48+M48</f>
        <v>71123</v>
      </c>
      <c r="D18" s="34">
        <f>F18+H18+J18+L18+N18+D48+F48+H48+J48+L48+N48</f>
        <v>2415</v>
      </c>
      <c r="E18" s="45">
        <v>51329</v>
      </c>
      <c r="F18" s="16">
        <v>391</v>
      </c>
      <c r="G18" s="16">
        <v>963</v>
      </c>
      <c r="H18" s="16">
        <v>43</v>
      </c>
      <c r="I18" s="16">
        <v>30</v>
      </c>
      <c r="J18" s="16">
        <v>3</v>
      </c>
      <c r="K18" s="23" t="s">
        <v>57</v>
      </c>
      <c r="L18" s="23" t="s">
        <v>57</v>
      </c>
      <c r="M18" s="23" t="s">
        <v>57</v>
      </c>
      <c r="N18" s="23" t="s">
        <v>57</v>
      </c>
    </row>
    <row r="19" spans="2:14" x14ac:dyDescent="0.2">
      <c r="B19" s="1" t="s">
        <v>305</v>
      </c>
      <c r="C19" s="15">
        <f>E19+G19+I19+K19+M19+C49+E49+G49+I49+K49+M49</f>
        <v>89733</v>
      </c>
      <c r="D19" s="34">
        <f>F19+H19+J19+L19+N19+D49+F49+H49+J49+L49+N49</f>
        <v>2537</v>
      </c>
      <c r="E19" s="45">
        <v>72966</v>
      </c>
      <c r="F19" s="16">
        <v>550</v>
      </c>
      <c r="G19" s="16">
        <v>1115</v>
      </c>
      <c r="H19" s="16">
        <v>47</v>
      </c>
      <c r="I19" s="16">
        <v>55</v>
      </c>
      <c r="J19" s="16">
        <v>5</v>
      </c>
      <c r="K19" s="23" t="s">
        <v>57</v>
      </c>
      <c r="L19" s="23" t="s">
        <v>57</v>
      </c>
      <c r="M19" s="45">
        <v>2</v>
      </c>
      <c r="N19" s="23">
        <v>0</v>
      </c>
    </row>
    <row r="20" spans="2:14" x14ac:dyDescent="0.2">
      <c r="C20" s="7"/>
      <c r="E20" s="41"/>
      <c r="M20" s="41"/>
    </row>
    <row r="21" spans="2:14" x14ac:dyDescent="0.2">
      <c r="B21" s="1" t="s">
        <v>306</v>
      </c>
      <c r="C21" s="15">
        <f>E21+G21+I21+K21+M21+C51+E51+G51+I51+K51+M51</f>
        <v>99946</v>
      </c>
      <c r="D21" s="34">
        <f>F21+H21+J21+L21+N21+D51+F51+H51+J51+L51+N51-2+2</f>
        <v>3053.7669039999996</v>
      </c>
      <c r="E21" s="45">
        <v>84682</v>
      </c>
      <c r="F21" s="16">
        <v>626.02982599999996</v>
      </c>
      <c r="G21" s="16">
        <v>1373</v>
      </c>
      <c r="H21" s="16">
        <v>71.995388000000005</v>
      </c>
      <c r="I21" s="16">
        <v>22</v>
      </c>
      <c r="J21" s="16">
        <v>2.04955</v>
      </c>
      <c r="K21" s="16">
        <v>6</v>
      </c>
      <c r="L21" s="16">
        <v>8.4000000000000005E-2</v>
      </c>
      <c r="M21" s="23" t="s">
        <v>57</v>
      </c>
      <c r="N21" s="23" t="s">
        <v>57</v>
      </c>
    </row>
    <row r="22" spans="2:14" x14ac:dyDescent="0.2">
      <c r="B22" s="1" t="s">
        <v>307</v>
      </c>
      <c r="C22" s="15">
        <f>E22+G22+I22+K22+M22+C52+E52+G52+I52+K52+M52</f>
        <v>100474</v>
      </c>
      <c r="D22" s="34">
        <f>F22+H22+J22+L22+N22+D52+F52+H52+J52+L52+N52</f>
        <v>3123.6077879999998</v>
      </c>
      <c r="E22" s="45">
        <v>84708</v>
      </c>
      <c r="F22" s="16">
        <v>635.90139299999998</v>
      </c>
      <c r="G22" s="16">
        <v>1648</v>
      </c>
      <c r="H22" s="16">
        <v>89.817291999999995</v>
      </c>
      <c r="I22" s="16">
        <v>3</v>
      </c>
      <c r="J22" s="16">
        <v>0.242316</v>
      </c>
      <c r="K22" s="16">
        <v>1</v>
      </c>
      <c r="L22" s="16">
        <v>1.125E-2</v>
      </c>
      <c r="M22" s="45">
        <v>2</v>
      </c>
      <c r="N22" s="16">
        <v>5.076E-2</v>
      </c>
    </row>
    <row r="23" spans="2:14" x14ac:dyDescent="0.2">
      <c r="B23" s="1" t="s">
        <v>308</v>
      </c>
      <c r="C23" s="15">
        <f>E23+G23+I23+K23+M23+C53+E53+G53+I53+K53+M53</f>
        <v>100211</v>
      </c>
      <c r="D23" s="34">
        <f>F23+H23+J23+L23+N23+D53+F53+H53+J53+L53+N53</f>
        <v>3087.5082520000001</v>
      </c>
      <c r="E23" s="45">
        <v>84899</v>
      </c>
      <c r="F23" s="16">
        <v>620.00008400000002</v>
      </c>
      <c r="G23" s="16">
        <v>2554</v>
      </c>
      <c r="H23" s="16">
        <v>173.402725</v>
      </c>
      <c r="I23" s="16">
        <v>1</v>
      </c>
      <c r="J23" s="16">
        <v>8.4419999999999995E-2</v>
      </c>
      <c r="K23" s="16">
        <v>4</v>
      </c>
      <c r="L23" s="16">
        <v>3.0759999999999999E-2</v>
      </c>
      <c r="M23" s="23" t="s">
        <v>57</v>
      </c>
      <c r="N23" s="23" t="s">
        <v>57</v>
      </c>
    </row>
    <row r="24" spans="2:14" x14ac:dyDescent="0.2">
      <c r="B24" s="1" t="s">
        <v>309</v>
      </c>
      <c r="C24" s="15">
        <f>E24+G24+I24+K24+M24+C54+E54+G54+I54+K54+M54</f>
        <v>99465</v>
      </c>
      <c r="D24" s="34">
        <f>F24+H24+J24+L24+N24+D54+F54+H54+J54+L54+N54</f>
        <v>3279.7039119999999</v>
      </c>
      <c r="E24" s="45">
        <v>82108</v>
      </c>
      <c r="F24" s="16">
        <v>562.81410700000004</v>
      </c>
      <c r="G24" s="16">
        <v>4497</v>
      </c>
      <c r="H24" s="16">
        <v>371.10161299999999</v>
      </c>
      <c r="I24" s="23" t="s">
        <v>57</v>
      </c>
      <c r="J24" s="23" t="s">
        <v>57</v>
      </c>
      <c r="K24" s="16">
        <v>1</v>
      </c>
      <c r="L24" s="16">
        <v>2.2000000000000001E-3</v>
      </c>
      <c r="M24" s="45">
        <v>1</v>
      </c>
      <c r="N24" s="16">
        <v>0.08</v>
      </c>
    </row>
    <row r="25" spans="2:14" x14ac:dyDescent="0.2">
      <c r="B25" s="3" t="s">
        <v>310</v>
      </c>
      <c r="C25" s="17">
        <f>E25+G25+I25+K25+M25+C55+E55+G55+I55+K55+M55</f>
        <v>98877</v>
      </c>
      <c r="D25" s="28">
        <f>F25+H25+J25+L25+N25+D55+F55+H55+J55+L55+N55</f>
        <v>3299.7749569999996</v>
      </c>
      <c r="E25" s="46">
        <v>81716</v>
      </c>
      <c r="F25" s="18">
        <v>562.41098099999999</v>
      </c>
      <c r="G25" s="18">
        <v>4857</v>
      </c>
      <c r="H25" s="18">
        <v>427.08409899999998</v>
      </c>
      <c r="I25" s="36" t="s">
        <v>57</v>
      </c>
      <c r="J25" s="36" t="s">
        <v>57</v>
      </c>
      <c r="K25" s="18">
        <v>1</v>
      </c>
      <c r="L25" s="18">
        <v>3.3E-3</v>
      </c>
      <c r="M25" s="36" t="s">
        <v>57</v>
      </c>
      <c r="N25" s="36" t="s">
        <v>57</v>
      </c>
    </row>
    <row r="26" spans="2:14" x14ac:dyDescent="0.2">
      <c r="C26" s="7"/>
      <c r="E26" s="41"/>
      <c r="M26" s="41"/>
    </row>
    <row r="27" spans="2:14" x14ac:dyDescent="0.2">
      <c r="B27" s="26" t="s">
        <v>34</v>
      </c>
      <c r="C27" s="7"/>
      <c r="E27" s="45"/>
      <c r="F27" s="16"/>
      <c r="G27" s="3" t="s">
        <v>311</v>
      </c>
      <c r="H27" s="16"/>
      <c r="I27" s="16"/>
      <c r="J27" s="16"/>
      <c r="K27" s="16"/>
      <c r="L27" s="16"/>
      <c r="M27" s="45"/>
      <c r="N27" s="16"/>
    </row>
    <row r="28" spans="2:14" x14ac:dyDescent="0.2">
      <c r="B28" s="1" t="s">
        <v>302</v>
      </c>
      <c r="C28" s="15">
        <f>E28+G28+I28+K28+M28+C58+E58+G58+I58+K58+M58</f>
        <v>24705</v>
      </c>
      <c r="D28" s="34">
        <f>F28+H28+J28+L28+N28+D58+F58+H58+J58+L58+N58</f>
        <v>382</v>
      </c>
      <c r="E28" s="45">
        <v>14522</v>
      </c>
      <c r="F28" s="16">
        <v>64</v>
      </c>
      <c r="G28" s="16">
        <v>2145</v>
      </c>
      <c r="H28" s="16">
        <v>67</v>
      </c>
      <c r="I28" s="16">
        <v>12</v>
      </c>
      <c r="J28" s="16">
        <v>1</v>
      </c>
      <c r="K28" s="23" t="s">
        <v>57</v>
      </c>
      <c r="L28" s="23" t="s">
        <v>57</v>
      </c>
      <c r="M28" s="23" t="s">
        <v>57</v>
      </c>
      <c r="N28" s="23" t="s">
        <v>57</v>
      </c>
    </row>
    <row r="29" spans="2:14" x14ac:dyDescent="0.2">
      <c r="B29" s="1" t="s">
        <v>303</v>
      </c>
      <c r="C29" s="15">
        <f>E29+G29+I29+K29+M29+C59+E59+G59+I59+K59+M59</f>
        <v>38209</v>
      </c>
      <c r="D29" s="34">
        <f>F29+H29+J29+L29+N29+D59+F59+H59+J59+L59+N59-1</f>
        <v>667</v>
      </c>
      <c r="E29" s="45">
        <v>27878</v>
      </c>
      <c r="F29" s="16">
        <v>135</v>
      </c>
      <c r="G29" s="16">
        <v>3956</v>
      </c>
      <c r="H29" s="16">
        <v>202</v>
      </c>
      <c r="I29" s="16">
        <v>53</v>
      </c>
      <c r="J29" s="16">
        <v>7</v>
      </c>
      <c r="K29" s="23" t="s">
        <v>57</v>
      </c>
      <c r="L29" s="23" t="s">
        <v>57</v>
      </c>
      <c r="M29" s="23" t="s">
        <v>57</v>
      </c>
      <c r="N29" s="23" t="s">
        <v>57</v>
      </c>
    </row>
    <row r="30" spans="2:14" x14ac:dyDescent="0.2">
      <c r="B30" s="1" t="s">
        <v>304</v>
      </c>
      <c r="C30" s="15">
        <f>E30+G30+I30+K30+M30+C60+E60+G60+I60+K60+M60</f>
        <v>40865</v>
      </c>
      <c r="D30" s="34">
        <f>F30+H30+J30+L30+N30+D60+F60+H60+J60+L60+N60</f>
        <v>933</v>
      </c>
      <c r="E30" s="45">
        <v>32175</v>
      </c>
      <c r="F30" s="16">
        <v>180</v>
      </c>
      <c r="G30" s="16">
        <v>2260</v>
      </c>
      <c r="H30" s="16">
        <v>121</v>
      </c>
      <c r="I30" s="16">
        <v>57</v>
      </c>
      <c r="J30" s="16">
        <v>5</v>
      </c>
      <c r="K30" s="23" t="s">
        <v>57</v>
      </c>
      <c r="L30" s="23" t="s">
        <v>57</v>
      </c>
      <c r="M30" s="23" t="s">
        <v>57</v>
      </c>
      <c r="N30" s="23" t="s">
        <v>57</v>
      </c>
    </row>
    <row r="31" spans="2:14" x14ac:dyDescent="0.2">
      <c r="B31" s="1" t="s">
        <v>305</v>
      </c>
      <c r="C31" s="15">
        <f>E31+G31+I31+K31+M31+C61+E61+G61+I61+K61+M61</f>
        <v>53339</v>
      </c>
      <c r="D31" s="34">
        <f>F31+H31+J31+L31+N31+D61+F61+H61+J61+L61+N61+1</f>
        <v>1081.2</v>
      </c>
      <c r="E31" s="45">
        <v>43816</v>
      </c>
      <c r="F31" s="16">
        <v>254</v>
      </c>
      <c r="G31" s="16">
        <v>2686</v>
      </c>
      <c r="H31" s="16">
        <v>135</v>
      </c>
      <c r="I31" s="16">
        <v>73</v>
      </c>
      <c r="J31" s="16">
        <v>5</v>
      </c>
      <c r="K31" s="23" t="s">
        <v>57</v>
      </c>
      <c r="L31" s="23" t="s">
        <v>57</v>
      </c>
      <c r="M31" s="45">
        <v>1</v>
      </c>
      <c r="N31" s="16">
        <v>0.2</v>
      </c>
    </row>
    <row r="32" spans="2:14" x14ac:dyDescent="0.2">
      <c r="C32" s="7"/>
      <c r="E32" s="41"/>
      <c r="M32" s="41"/>
    </row>
    <row r="33" spans="2:14" x14ac:dyDescent="0.2">
      <c r="B33" s="1" t="s">
        <v>306</v>
      </c>
      <c r="C33" s="15">
        <f>E33+G33+I33+K33+M33+C63+E63+G63+I63+K63+M63</f>
        <v>53955</v>
      </c>
      <c r="D33" s="34">
        <f>F33+H33+J33+L33+N33+D63+F63+H63+J63+L63+N63+1-1</f>
        <v>1497.9948870000001</v>
      </c>
      <c r="E33" s="45">
        <v>47095</v>
      </c>
      <c r="F33" s="16">
        <v>284.07348100000002</v>
      </c>
      <c r="G33" s="16">
        <v>2679</v>
      </c>
      <c r="H33" s="16">
        <v>162.73461499999999</v>
      </c>
      <c r="I33" s="16">
        <v>52</v>
      </c>
      <c r="J33" s="16">
        <v>4.5787909999999998</v>
      </c>
      <c r="K33" s="23" t="s">
        <v>57</v>
      </c>
      <c r="L33" s="23" t="s">
        <v>57</v>
      </c>
      <c r="M33" s="23" t="s">
        <v>57</v>
      </c>
      <c r="N33" s="23" t="s">
        <v>57</v>
      </c>
    </row>
    <row r="34" spans="2:14" x14ac:dyDescent="0.2">
      <c r="B34" s="1" t="s">
        <v>307</v>
      </c>
      <c r="C34" s="15">
        <f>E34+G34+I34+K34+M34+C64+E64+G64+I64+K64+M64</f>
        <v>54334</v>
      </c>
      <c r="D34" s="34">
        <f>F34+H34+J34+L34+N34+D64+F64+H64+J64+L64+N64</f>
        <v>1589.387872</v>
      </c>
      <c r="E34" s="45">
        <v>46914</v>
      </c>
      <c r="F34" s="16">
        <v>288.79096800000002</v>
      </c>
      <c r="G34" s="16">
        <v>3149</v>
      </c>
      <c r="H34" s="16">
        <v>211.818512</v>
      </c>
      <c r="I34" s="16">
        <v>9</v>
      </c>
      <c r="J34" s="16">
        <v>0.58514200000000005</v>
      </c>
      <c r="K34" s="16">
        <v>4</v>
      </c>
      <c r="L34" s="16">
        <v>1.125E-2</v>
      </c>
      <c r="M34" s="45">
        <v>1</v>
      </c>
      <c r="N34" s="16">
        <v>0.04</v>
      </c>
    </row>
    <row r="35" spans="2:14" x14ac:dyDescent="0.2">
      <c r="B35" s="1" t="s">
        <v>308</v>
      </c>
      <c r="C35" s="15">
        <f>E35+G35+I35+K35+M35+C65+E65+G65+I65+K65+M65</f>
        <v>53733</v>
      </c>
      <c r="D35" s="34">
        <f>F35+H35+J35+L35+N35+D65+F65+H65+J65+L65+N65</f>
        <v>1510.00837</v>
      </c>
      <c r="E35" s="45">
        <v>46772</v>
      </c>
      <c r="F35" s="16">
        <v>300.449344</v>
      </c>
      <c r="G35" s="16">
        <v>2931</v>
      </c>
      <c r="H35" s="16">
        <v>195.10334599999999</v>
      </c>
      <c r="I35" s="16">
        <v>1</v>
      </c>
      <c r="J35" s="16">
        <v>5.3920000000000003E-2</v>
      </c>
      <c r="K35" s="16">
        <v>1</v>
      </c>
      <c r="L35" s="16">
        <v>1.7600000000000001E-3</v>
      </c>
      <c r="M35" s="23" t="s">
        <v>57</v>
      </c>
      <c r="N35" s="23" t="s">
        <v>57</v>
      </c>
    </row>
    <row r="36" spans="2:14" x14ac:dyDescent="0.2">
      <c r="B36" s="1" t="s">
        <v>309</v>
      </c>
      <c r="C36" s="15">
        <f>E36+G36+I36+K36+M36+C66+E66+G66+I66+K66+M66</f>
        <v>53888</v>
      </c>
      <c r="D36" s="34">
        <f>F36+H36+J36+L36+N36+D66+F66+H66+J66+L66+N66</f>
        <v>1554.018832</v>
      </c>
      <c r="E36" s="45">
        <v>46763</v>
      </c>
      <c r="F36" s="16">
        <v>300.31629099999998</v>
      </c>
      <c r="G36" s="16">
        <v>3069</v>
      </c>
      <c r="H36" s="16">
        <v>210.673261</v>
      </c>
      <c r="I36" s="23" t="s">
        <v>57</v>
      </c>
      <c r="J36" s="23" t="s">
        <v>57</v>
      </c>
      <c r="K36" s="16">
        <v>2</v>
      </c>
      <c r="L36" s="16">
        <v>2.928E-2</v>
      </c>
      <c r="M36" s="23" t="s">
        <v>57</v>
      </c>
      <c r="N36" s="23" t="s">
        <v>57</v>
      </c>
    </row>
    <row r="37" spans="2:14" x14ac:dyDescent="0.2">
      <c r="B37" s="3" t="s">
        <v>310</v>
      </c>
      <c r="C37" s="17">
        <f>E37+G37+I37+K37+M37+C67+E67+G67+I67+K67+M67</f>
        <v>53479</v>
      </c>
      <c r="D37" s="28">
        <f>F37+H37+J37+L37+N37+D67+F67+H67+J67+L67+N67</f>
        <v>1509.3756940000001</v>
      </c>
      <c r="E37" s="46">
        <v>46531</v>
      </c>
      <c r="F37" s="18">
        <v>296.56604800000002</v>
      </c>
      <c r="G37" s="18">
        <v>3082</v>
      </c>
      <c r="H37" s="18">
        <v>207.80964599999999</v>
      </c>
      <c r="I37" s="23" t="s">
        <v>57</v>
      </c>
      <c r="J37" s="23" t="s">
        <v>57</v>
      </c>
      <c r="K37" s="23" t="s">
        <v>57</v>
      </c>
      <c r="L37" s="23" t="s">
        <v>57</v>
      </c>
      <c r="M37" s="23" t="s">
        <v>57</v>
      </c>
      <c r="N37" s="23" t="s">
        <v>57</v>
      </c>
    </row>
    <row r="38" spans="2:14" ht="18" thickBot="1" x14ac:dyDescent="0.25">
      <c r="B38" s="4"/>
      <c r="C38" s="1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2:14" x14ac:dyDescent="0.2">
      <c r="C39" s="8"/>
      <c r="D39" s="10"/>
      <c r="E39" s="10"/>
      <c r="F39" s="10"/>
      <c r="G39" s="9" t="s">
        <v>312</v>
      </c>
      <c r="H39" s="10"/>
      <c r="I39" s="10"/>
      <c r="J39" s="10"/>
      <c r="K39" s="10"/>
      <c r="L39" s="10"/>
      <c r="M39" s="10"/>
      <c r="N39" s="10"/>
    </row>
    <row r="40" spans="2:14" x14ac:dyDescent="0.2">
      <c r="C40" s="7"/>
      <c r="E40" s="7"/>
      <c r="F40" s="41"/>
      <c r="G40" s="7"/>
      <c r="H40" s="41"/>
      <c r="I40" s="7"/>
      <c r="J40" s="41"/>
      <c r="K40" s="7"/>
      <c r="L40" s="41"/>
      <c r="M40" s="7"/>
      <c r="N40" s="41"/>
    </row>
    <row r="41" spans="2:14" x14ac:dyDescent="0.2">
      <c r="C41" s="14" t="s">
        <v>313</v>
      </c>
      <c r="D41" s="10"/>
      <c r="E41" s="14" t="s">
        <v>314</v>
      </c>
      <c r="F41" s="10"/>
      <c r="G41" s="14" t="s">
        <v>315</v>
      </c>
      <c r="H41" s="10"/>
      <c r="I41" s="14" t="s">
        <v>316</v>
      </c>
      <c r="J41" s="10"/>
      <c r="K41" s="14" t="s">
        <v>317</v>
      </c>
      <c r="L41" s="10"/>
      <c r="M41" s="14" t="s">
        <v>318</v>
      </c>
      <c r="N41" s="10"/>
    </row>
    <row r="42" spans="2:14" x14ac:dyDescent="0.2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x14ac:dyDescent="0.2">
      <c r="B43" s="10"/>
      <c r="C43" s="13" t="s">
        <v>298</v>
      </c>
      <c r="D43" s="13" t="s">
        <v>299</v>
      </c>
      <c r="E43" s="13" t="s">
        <v>298</v>
      </c>
      <c r="F43" s="13" t="s">
        <v>299</v>
      </c>
      <c r="G43" s="13" t="s">
        <v>298</v>
      </c>
      <c r="H43" s="13" t="s">
        <v>299</v>
      </c>
      <c r="I43" s="13" t="s">
        <v>298</v>
      </c>
      <c r="J43" s="13" t="s">
        <v>299</v>
      </c>
      <c r="K43" s="13" t="s">
        <v>298</v>
      </c>
      <c r="L43" s="13" t="s">
        <v>299</v>
      </c>
      <c r="M43" s="13" t="s">
        <v>298</v>
      </c>
      <c r="N43" s="13" t="s">
        <v>299</v>
      </c>
    </row>
    <row r="44" spans="2:14" x14ac:dyDescent="0.2">
      <c r="C44" s="33" t="s">
        <v>268</v>
      </c>
      <c r="D44" s="26" t="s">
        <v>300</v>
      </c>
      <c r="E44" s="26" t="s">
        <v>268</v>
      </c>
      <c r="F44" s="26" t="s">
        <v>300</v>
      </c>
      <c r="G44" s="26" t="s">
        <v>268</v>
      </c>
      <c r="H44" s="26" t="s">
        <v>300</v>
      </c>
      <c r="I44" s="26" t="s">
        <v>268</v>
      </c>
      <c r="J44" s="26" t="s">
        <v>300</v>
      </c>
      <c r="K44" s="26" t="s">
        <v>268</v>
      </c>
      <c r="L44" s="26" t="s">
        <v>300</v>
      </c>
      <c r="M44" s="44" t="s">
        <v>268</v>
      </c>
      <c r="N44" s="26" t="s">
        <v>300</v>
      </c>
    </row>
    <row r="45" spans="2:14" x14ac:dyDescent="0.2">
      <c r="B45" s="26" t="s">
        <v>34</v>
      </c>
      <c r="C45" s="7"/>
      <c r="G45" s="3" t="s">
        <v>301</v>
      </c>
      <c r="M45" s="41"/>
    </row>
    <row r="46" spans="2:14" x14ac:dyDescent="0.2">
      <c r="B46" s="1" t="s">
        <v>302</v>
      </c>
      <c r="C46" s="22">
        <v>19774</v>
      </c>
      <c r="D46" s="16">
        <v>963</v>
      </c>
      <c r="E46" s="16">
        <v>352</v>
      </c>
      <c r="F46" s="16">
        <v>36</v>
      </c>
      <c r="G46" s="16">
        <v>1014</v>
      </c>
      <c r="H46" s="16">
        <v>53</v>
      </c>
      <c r="I46" s="16">
        <v>867</v>
      </c>
      <c r="J46" s="16">
        <v>76</v>
      </c>
      <c r="K46" s="16">
        <v>984</v>
      </c>
      <c r="L46" s="16">
        <v>2</v>
      </c>
      <c r="M46" s="23" t="s">
        <v>57</v>
      </c>
      <c r="N46" s="23" t="s">
        <v>57</v>
      </c>
    </row>
    <row r="47" spans="2:14" x14ac:dyDescent="0.2">
      <c r="B47" s="43" t="s">
        <v>303</v>
      </c>
      <c r="C47" s="22">
        <v>21730</v>
      </c>
      <c r="D47" s="45">
        <v>1794</v>
      </c>
      <c r="E47" s="45">
        <v>341</v>
      </c>
      <c r="F47" s="45">
        <v>56</v>
      </c>
      <c r="G47" s="45">
        <v>860</v>
      </c>
      <c r="H47" s="45">
        <v>78</v>
      </c>
      <c r="I47" s="45">
        <v>731</v>
      </c>
      <c r="J47" s="45">
        <v>99</v>
      </c>
      <c r="K47" s="45">
        <v>834</v>
      </c>
      <c r="L47" s="45">
        <v>2</v>
      </c>
      <c r="M47" s="23" t="s">
        <v>57</v>
      </c>
      <c r="N47" s="23" t="s">
        <v>57</v>
      </c>
    </row>
    <row r="48" spans="2:14" x14ac:dyDescent="0.2">
      <c r="B48" s="1" t="s">
        <v>304</v>
      </c>
      <c r="C48" s="22">
        <v>16043</v>
      </c>
      <c r="D48" s="16">
        <v>1608</v>
      </c>
      <c r="E48" s="16">
        <v>345</v>
      </c>
      <c r="F48" s="16">
        <v>77</v>
      </c>
      <c r="G48" s="16">
        <v>856</v>
      </c>
      <c r="H48" s="16">
        <v>167</v>
      </c>
      <c r="I48" s="16">
        <v>715</v>
      </c>
      <c r="J48" s="16">
        <v>124</v>
      </c>
      <c r="K48" s="16">
        <v>842</v>
      </c>
      <c r="L48" s="16">
        <v>2</v>
      </c>
      <c r="M48" s="23" t="s">
        <v>57</v>
      </c>
      <c r="N48" s="23" t="s">
        <v>57</v>
      </c>
    </row>
    <row r="49" spans="2:14" x14ac:dyDescent="0.2">
      <c r="B49" s="1" t="s">
        <v>305</v>
      </c>
      <c r="C49" s="22">
        <v>12871</v>
      </c>
      <c r="D49" s="16">
        <v>1498</v>
      </c>
      <c r="E49" s="16">
        <v>340</v>
      </c>
      <c r="F49" s="16">
        <v>89</v>
      </c>
      <c r="G49" s="16">
        <v>846</v>
      </c>
      <c r="H49" s="16">
        <v>170</v>
      </c>
      <c r="I49" s="16">
        <v>708</v>
      </c>
      <c r="J49" s="16">
        <v>176</v>
      </c>
      <c r="K49" s="16">
        <v>830</v>
      </c>
      <c r="L49" s="16">
        <v>2</v>
      </c>
      <c r="M49" s="23" t="s">
        <v>57</v>
      </c>
      <c r="N49" s="23" t="s">
        <v>57</v>
      </c>
    </row>
    <row r="50" spans="2:14" x14ac:dyDescent="0.2">
      <c r="C50" s="7"/>
      <c r="M50" s="41"/>
    </row>
    <row r="51" spans="2:14" x14ac:dyDescent="0.2">
      <c r="B51" s="1" t="s">
        <v>306</v>
      </c>
      <c r="C51" s="22">
        <v>11764</v>
      </c>
      <c r="D51" s="16">
        <v>1702.990256</v>
      </c>
      <c r="E51" s="16">
        <v>375</v>
      </c>
      <c r="F51" s="16">
        <v>120.26415</v>
      </c>
      <c r="G51" s="16">
        <v>3</v>
      </c>
      <c r="H51" s="16">
        <v>0.72</v>
      </c>
      <c r="I51" s="16">
        <v>808</v>
      </c>
      <c r="J51" s="16">
        <v>256.32973399999997</v>
      </c>
      <c r="K51" s="16">
        <v>2</v>
      </c>
      <c r="L51" s="16">
        <v>4.0000000000000001E-3</v>
      </c>
      <c r="M51" s="45">
        <v>911</v>
      </c>
      <c r="N51" s="16">
        <v>273.3</v>
      </c>
    </row>
    <row r="52" spans="2:14" x14ac:dyDescent="0.2">
      <c r="B52" s="1" t="s">
        <v>307</v>
      </c>
      <c r="C52" s="22">
        <v>12029</v>
      </c>
      <c r="D52" s="16">
        <v>1743.808217</v>
      </c>
      <c r="E52" s="16">
        <v>396</v>
      </c>
      <c r="F52" s="16">
        <v>123.904224</v>
      </c>
      <c r="G52" s="23" t="s">
        <v>57</v>
      </c>
      <c r="H52" s="23" t="s">
        <v>57</v>
      </c>
      <c r="I52" s="16">
        <v>839</v>
      </c>
      <c r="J52" s="16">
        <v>275.47233599999998</v>
      </c>
      <c r="K52" s="23" t="s">
        <v>57</v>
      </c>
      <c r="L52" s="23" t="s">
        <v>57</v>
      </c>
      <c r="M52" s="45">
        <v>848</v>
      </c>
      <c r="N52" s="16">
        <v>254.4</v>
      </c>
    </row>
    <row r="53" spans="2:14" x14ac:dyDescent="0.2">
      <c r="B53" s="1" t="s">
        <v>308</v>
      </c>
      <c r="C53" s="22">
        <v>10617</v>
      </c>
      <c r="D53" s="16">
        <v>1618.8717859999999</v>
      </c>
      <c r="E53" s="16">
        <v>440</v>
      </c>
      <c r="F53" s="16">
        <v>137.391728</v>
      </c>
      <c r="G53" s="23" t="s">
        <v>57</v>
      </c>
      <c r="H53" s="23" t="s">
        <v>57</v>
      </c>
      <c r="I53" s="16">
        <v>839</v>
      </c>
      <c r="J53" s="16">
        <v>280.62674900000002</v>
      </c>
      <c r="K53" s="23" t="s">
        <v>57</v>
      </c>
      <c r="L53" s="23" t="s">
        <v>57</v>
      </c>
      <c r="M53" s="45">
        <v>857</v>
      </c>
      <c r="N53" s="16">
        <v>257.10000000000002</v>
      </c>
    </row>
    <row r="54" spans="2:14" x14ac:dyDescent="0.2">
      <c r="B54" s="1" t="s">
        <v>309</v>
      </c>
      <c r="C54" s="22">
        <v>10584</v>
      </c>
      <c r="D54" s="16">
        <v>1601.128712</v>
      </c>
      <c r="E54" s="16">
        <v>430</v>
      </c>
      <c r="F54" s="16">
        <v>138.199005</v>
      </c>
      <c r="G54" s="23" t="s">
        <v>57</v>
      </c>
      <c r="H54" s="23" t="s">
        <v>57</v>
      </c>
      <c r="I54" s="16">
        <v>907</v>
      </c>
      <c r="J54" s="16">
        <v>325.27827500000001</v>
      </c>
      <c r="K54" s="23" t="s">
        <v>57</v>
      </c>
      <c r="L54" s="23" t="s">
        <v>57</v>
      </c>
      <c r="M54" s="45">
        <v>937</v>
      </c>
      <c r="N54" s="16">
        <v>281.10000000000002</v>
      </c>
    </row>
    <row r="55" spans="2:14" x14ac:dyDescent="0.2">
      <c r="B55" s="3" t="s">
        <v>310</v>
      </c>
      <c r="C55" s="47">
        <v>9996</v>
      </c>
      <c r="D55" s="18">
        <v>1551.454148</v>
      </c>
      <c r="E55" s="18">
        <v>423</v>
      </c>
      <c r="F55" s="18">
        <v>136.84276</v>
      </c>
      <c r="G55" s="23" t="s">
        <v>57</v>
      </c>
      <c r="H55" s="23" t="s">
        <v>57</v>
      </c>
      <c r="I55" s="18">
        <v>952</v>
      </c>
      <c r="J55" s="18">
        <v>342.37966899999998</v>
      </c>
      <c r="K55" s="23" t="s">
        <v>57</v>
      </c>
      <c r="L55" s="23" t="s">
        <v>57</v>
      </c>
      <c r="M55" s="46">
        <v>932</v>
      </c>
      <c r="N55" s="18">
        <v>279.60000000000002</v>
      </c>
    </row>
    <row r="56" spans="2:14" x14ac:dyDescent="0.2">
      <c r="C56" s="7"/>
      <c r="M56" s="41"/>
    </row>
    <row r="57" spans="2:14" x14ac:dyDescent="0.2">
      <c r="B57" s="26" t="s">
        <v>34</v>
      </c>
      <c r="C57" s="22"/>
      <c r="D57" s="16"/>
      <c r="E57" s="16"/>
      <c r="F57" s="16"/>
      <c r="G57" s="3" t="s">
        <v>311</v>
      </c>
      <c r="H57" s="16"/>
      <c r="I57" s="16"/>
      <c r="J57" s="16"/>
      <c r="K57" s="16"/>
      <c r="L57" s="16"/>
      <c r="M57" s="45"/>
      <c r="N57" s="16"/>
    </row>
    <row r="58" spans="2:14" x14ac:dyDescent="0.2">
      <c r="B58" s="1" t="s">
        <v>302</v>
      </c>
      <c r="C58" s="48" t="s">
        <v>202</v>
      </c>
      <c r="D58" s="23" t="s">
        <v>202</v>
      </c>
      <c r="E58" s="16">
        <v>637</v>
      </c>
      <c r="F58" s="16">
        <v>19</v>
      </c>
      <c r="G58" s="16">
        <v>3731</v>
      </c>
      <c r="H58" s="16">
        <v>224</v>
      </c>
      <c r="I58" s="23" t="s">
        <v>202</v>
      </c>
      <c r="J58" s="23" t="s">
        <v>202</v>
      </c>
      <c r="K58" s="16">
        <v>3658</v>
      </c>
      <c r="L58" s="16">
        <v>7</v>
      </c>
      <c r="M58" s="23" t="s">
        <v>57</v>
      </c>
      <c r="N58" s="23" t="s">
        <v>57</v>
      </c>
    </row>
    <row r="59" spans="2:14" x14ac:dyDescent="0.2">
      <c r="B59" s="1" t="s">
        <v>303</v>
      </c>
      <c r="C59" s="48" t="s">
        <v>202</v>
      </c>
      <c r="D59" s="23" t="s">
        <v>202</v>
      </c>
      <c r="E59" s="16">
        <v>770</v>
      </c>
      <c r="F59" s="16">
        <v>39</v>
      </c>
      <c r="G59" s="16">
        <v>2804</v>
      </c>
      <c r="H59" s="16">
        <v>280</v>
      </c>
      <c r="I59" s="23" t="s">
        <v>202</v>
      </c>
      <c r="J59" s="23" t="s">
        <v>202</v>
      </c>
      <c r="K59" s="16">
        <v>2748</v>
      </c>
      <c r="L59" s="16">
        <v>5</v>
      </c>
      <c r="M59" s="23" t="s">
        <v>57</v>
      </c>
      <c r="N59" s="23" t="s">
        <v>57</v>
      </c>
    </row>
    <row r="60" spans="2:14" x14ac:dyDescent="0.2">
      <c r="B60" s="1" t="s">
        <v>304</v>
      </c>
      <c r="C60" s="48" t="s">
        <v>202</v>
      </c>
      <c r="D60" s="23" t="s">
        <v>202</v>
      </c>
      <c r="E60" s="16">
        <v>923</v>
      </c>
      <c r="F60" s="16">
        <v>88</v>
      </c>
      <c r="G60" s="16">
        <v>2741</v>
      </c>
      <c r="H60" s="16">
        <v>534</v>
      </c>
      <c r="I60" s="23" t="s">
        <v>202</v>
      </c>
      <c r="J60" s="23" t="s">
        <v>202</v>
      </c>
      <c r="K60" s="16">
        <v>2709</v>
      </c>
      <c r="L60" s="16">
        <v>5</v>
      </c>
      <c r="M60" s="23" t="s">
        <v>57</v>
      </c>
      <c r="N60" s="23" t="s">
        <v>57</v>
      </c>
    </row>
    <row r="61" spans="2:14" x14ac:dyDescent="0.2">
      <c r="B61" s="1" t="s">
        <v>305</v>
      </c>
      <c r="C61" s="48" t="s">
        <v>202</v>
      </c>
      <c r="D61" s="23" t="s">
        <v>202</v>
      </c>
      <c r="E61" s="16">
        <v>869</v>
      </c>
      <c r="F61" s="16">
        <v>87</v>
      </c>
      <c r="G61" s="16">
        <v>2967</v>
      </c>
      <c r="H61" s="16">
        <v>593</v>
      </c>
      <c r="I61" s="23" t="s">
        <v>202</v>
      </c>
      <c r="J61" s="23" t="s">
        <v>202</v>
      </c>
      <c r="K61" s="16">
        <v>2927</v>
      </c>
      <c r="L61" s="16">
        <v>6</v>
      </c>
      <c r="M61" s="23" t="s">
        <v>57</v>
      </c>
      <c r="N61" s="23" t="s">
        <v>57</v>
      </c>
    </row>
    <row r="62" spans="2:14" x14ac:dyDescent="0.2">
      <c r="C62" s="7"/>
      <c r="M62" s="41"/>
    </row>
    <row r="63" spans="2:14" x14ac:dyDescent="0.2">
      <c r="B63" s="1" t="s">
        <v>306</v>
      </c>
      <c r="C63" s="48" t="s">
        <v>202</v>
      </c>
      <c r="D63" s="23" t="s">
        <v>202</v>
      </c>
      <c r="E63" s="16">
        <v>953</v>
      </c>
      <c r="F63" s="16">
        <v>95.3</v>
      </c>
      <c r="G63" s="16">
        <v>5</v>
      </c>
      <c r="H63" s="16">
        <v>1.2</v>
      </c>
      <c r="I63" s="23" t="s">
        <v>202</v>
      </c>
      <c r="J63" s="23" t="s">
        <v>202</v>
      </c>
      <c r="K63" s="16">
        <v>4</v>
      </c>
      <c r="L63" s="16">
        <v>8.0000000000000002E-3</v>
      </c>
      <c r="M63" s="45">
        <v>3167</v>
      </c>
      <c r="N63" s="16">
        <v>950.1</v>
      </c>
    </row>
    <row r="64" spans="2:14" x14ac:dyDescent="0.2">
      <c r="B64" s="1" t="s">
        <v>307</v>
      </c>
      <c r="C64" s="48" t="s">
        <v>202</v>
      </c>
      <c r="D64" s="23" t="s">
        <v>202</v>
      </c>
      <c r="E64" s="16">
        <v>943</v>
      </c>
      <c r="F64" s="16">
        <v>94.3</v>
      </c>
      <c r="G64" s="16">
        <v>1</v>
      </c>
      <c r="H64" s="16">
        <v>0.24</v>
      </c>
      <c r="I64" s="23" t="s">
        <v>202</v>
      </c>
      <c r="J64" s="23" t="s">
        <v>202</v>
      </c>
      <c r="K64" s="16">
        <v>1</v>
      </c>
      <c r="L64" s="16">
        <v>2E-3</v>
      </c>
      <c r="M64" s="45">
        <v>3312</v>
      </c>
      <c r="N64" s="16">
        <v>993.6</v>
      </c>
    </row>
    <row r="65" spans="2:14" x14ac:dyDescent="0.2">
      <c r="B65" s="1" t="s">
        <v>308</v>
      </c>
      <c r="C65" s="48" t="s">
        <v>202</v>
      </c>
      <c r="D65" s="23" t="s">
        <v>202</v>
      </c>
      <c r="E65" s="16">
        <v>970</v>
      </c>
      <c r="F65" s="16">
        <v>97</v>
      </c>
      <c r="G65" s="23" t="s">
        <v>57</v>
      </c>
      <c r="H65" s="23" t="s">
        <v>57</v>
      </c>
      <c r="I65" s="23" t="s">
        <v>202</v>
      </c>
      <c r="J65" s="23" t="s">
        <v>202</v>
      </c>
      <c r="K65" s="23" t="s">
        <v>57</v>
      </c>
      <c r="L65" s="23" t="s">
        <v>57</v>
      </c>
      <c r="M65" s="45">
        <v>3058</v>
      </c>
      <c r="N65" s="16">
        <v>917.4</v>
      </c>
    </row>
    <row r="66" spans="2:14" x14ac:dyDescent="0.2">
      <c r="B66" s="1" t="s">
        <v>309</v>
      </c>
      <c r="C66" s="48" t="s">
        <v>202</v>
      </c>
      <c r="D66" s="23" t="s">
        <v>202</v>
      </c>
      <c r="E66" s="16">
        <v>866</v>
      </c>
      <c r="F66" s="16">
        <v>86.6</v>
      </c>
      <c r="G66" s="23" t="s">
        <v>57</v>
      </c>
      <c r="H66" s="23" t="s">
        <v>57</v>
      </c>
      <c r="I66" s="23" t="s">
        <v>202</v>
      </c>
      <c r="J66" s="23" t="s">
        <v>202</v>
      </c>
      <c r="K66" s="23" t="s">
        <v>57</v>
      </c>
      <c r="L66" s="23" t="s">
        <v>57</v>
      </c>
      <c r="M66" s="45">
        <v>3188</v>
      </c>
      <c r="N66" s="16">
        <v>956.4</v>
      </c>
    </row>
    <row r="67" spans="2:14" x14ac:dyDescent="0.2">
      <c r="B67" s="3" t="s">
        <v>310</v>
      </c>
      <c r="C67" s="48" t="s">
        <v>202</v>
      </c>
      <c r="D67" s="23" t="s">
        <v>202</v>
      </c>
      <c r="E67" s="18">
        <v>774</v>
      </c>
      <c r="F67" s="18">
        <v>77.400000000000006</v>
      </c>
      <c r="G67" s="23" t="s">
        <v>57</v>
      </c>
      <c r="H67" s="23" t="s">
        <v>57</v>
      </c>
      <c r="I67" s="23" t="s">
        <v>202</v>
      </c>
      <c r="J67" s="23" t="s">
        <v>202</v>
      </c>
      <c r="K67" s="23" t="s">
        <v>57</v>
      </c>
      <c r="L67" s="23" t="s">
        <v>57</v>
      </c>
      <c r="M67" s="46">
        <v>3092</v>
      </c>
      <c r="N67" s="18">
        <v>927.6</v>
      </c>
    </row>
    <row r="68" spans="2:14" ht="18" thickBot="1" x14ac:dyDescent="0.25">
      <c r="B68" s="29"/>
      <c r="C68" s="1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</row>
    <row r="69" spans="2:14" x14ac:dyDescent="0.2">
      <c r="B69" s="28"/>
      <c r="C69" s="1" t="s">
        <v>319</v>
      </c>
      <c r="D69" s="28"/>
      <c r="E69" s="28"/>
      <c r="F69" s="28"/>
      <c r="G69" s="28"/>
      <c r="H69" s="28"/>
      <c r="I69" s="28"/>
      <c r="J69" s="28"/>
      <c r="K69" s="28"/>
      <c r="L69" s="28"/>
      <c r="M69" s="49"/>
      <c r="N69" s="28"/>
    </row>
    <row r="74" spans="2:14" x14ac:dyDescent="0.2">
      <c r="L74" s="41"/>
    </row>
  </sheetData>
  <phoneticPr fontId="2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topLeftCell="B1" zoomScale="75" zoomScaleNormal="75" workbookViewId="0">
      <selection activeCell="M29" sqref="M29"/>
    </sheetView>
  </sheetViews>
  <sheetFormatPr defaultColWidth="13.375" defaultRowHeight="17.25" x14ac:dyDescent="0.2"/>
  <cols>
    <col min="1" max="1" width="13.375" style="2" customWidth="1"/>
    <col min="2" max="2" width="22.125" style="2" customWidth="1"/>
    <col min="3" max="3" width="14.625" style="2" customWidth="1"/>
    <col min="4" max="4" width="13.375" style="2"/>
    <col min="5" max="5" width="14.625" style="2" customWidth="1"/>
    <col min="6" max="10" width="13.375" style="2"/>
    <col min="11" max="11" width="14.625" style="2" customWidth="1"/>
    <col min="12" max="256" width="13.375" style="2"/>
    <col min="257" max="257" width="13.375" style="2" customWidth="1"/>
    <col min="258" max="258" width="22.125" style="2" customWidth="1"/>
    <col min="259" max="259" width="14.625" style="2" customWidth="1"/>
    <col min="260" max="260" width="13.375" style="2"/>
    <col min="261" max="261" width="14.625" style="2" customWidth="1"/>
    <col min="262" max="266" width="13.375" style="2"/>
    <col min="267" max="267" width="14.625" style="2" customWidth="1"/>
    <col min="268" max="512" width="13.375" style="2"/>
    <col min="513" max="513" width="13.375" style="2" customWidth="1"/>
    <col min="514" max="514" width="22.125" style="2" customWidth="1"/>
    <col min="515" max="515" width="14.625" style="2" customWidth="1"/>
    <col min="516" max="516" width="13.375" style="2"/>
    <col min="517" max="517" width="14.625" style="2" customWidth="1"/>
    <col min="518" max="522" width="13.375" style="2"/>
    <col min="523" max="523" width="14.625" style="2" customWidth="1"/>
    <col min="524" max="768" width="13.375" style="2"/>
    <col min="769" max="769" width="13.375" style="2" customWidth="1"/>
    <col min="770" max="770" width="22.125" style="2" customWidth="1"/>
    <col min="771" max="771" width="14.625" style="2" customWidth="1"/>
    <col min="772" max="772" width="13.375" style="2"/>
    <col min="773" max="773" width="14.625" style="2" customWidth="1"/>
    <col min="774" max="778" width="13.375" style="2"/>
    <col min="779" max="779" width="14.625" style="2" customWidth="1"/>
    <col min="780" max="1024" width="13.375" style="2"/>
    <col min="1025" max="1025" width="13.375" style="2" customWidth="1"/>
    <col min="1026" max="1026" width="22.125" style="2" customWidth="1"/>
    <col min="1027" max="1027" width="14.625" style="2" customWidth="1"/>
    <col min="1028" max="1028" width="13.375" style="2"/>
    <col min="1029" max="1029" width="14.625" style="2" customWidth="1"/>
    <col min="1030" max="1034" width="13.375" style="2"/>
    <col min="1035" max="1035" width="14.625" style="2" customWidth="1"/>
    <col min="1036" max="1280" width="13.375" style="2"/>
    <col min="1281" max="1281" width="13.375" style="2" customWidth="1"/>
    <col min="1282" max="1282" width="22.125" style="2" customWidth="1"/>
    <col min="1283" max="1283" width="14.625" style="2" customWidth="1"/>
    <col min="1284" max="1284" width="13.375" style="2"/>
    <col min="1285" max="1285" width="14.625" style="2" customWidth="1"/>
    <col min="1286" max="1290" width="13.375" style="2"/>
    <col min="1291" max="1291" width="14.625" style="2" customWidth="1"/>
    <col min="1292" max="1536" width="13.375" style="2"/>
    <col min="1537" max="1537" width="13.375" style="2" customWidth="1"/>
    <col min="1538" max="1538" width="22.125" style="2" customWidth="1"/>
    <col min="1539" max="1539" width="14.625" style="2" customWidth="1"/>
    <col min="1540" max="1540" width="13.375" style="2"/>
    <col min="1541" max="1541" width="14.625" style="2" customWidth="1"/>
    <col min="1542" max="1546" width="13.375" style="2"/>
    <col min="1547" max="1547" width="14.625" style="2" customWidth="1"/>
    <col min="1548" max="1792" width="13.375" style="2"/>
    <col min="1793" max="1793" width="13.375" style="2" customWidth="1"/>
    <col min="1794" max="1794" width="22.125" style="2" customWidth="1"/>
    <col min="1795" max="1795" width="14.625" style="2" customWidth="1"/>
    <col min="1796" max="1796" width="13.375" style="2"/>
    <col min="1797" max="1797" width="14.625" style="2" customWidth="1"/>
    <col min="1798" max="1802" width="13.375" style="2"/>
    <col min="1803" max="1803" width="14.625" style="2" customWidth="1"/>
    <col min="1804" max="2048" width="13.375" style="2"/>
    <col min="2049" max="2049" width="13.375" style="2" customWidth="1"/>
    <col min="2050" max="2050" width="22.125" style="2" customWidth="1"/>
    <col min="2051" max="2051" width="14.625" style="2" customWidth="1"/>
    <col min="2052" max="2052" width="13.375" style="2"/>
    <col min="2053" max="2053" width="14.625" style="2" customWidth="1"/>
    <col min="2054" max="2058" width="13.375" style="2"/>
    <col min="2059" max="2059" width="14.625" style="2" customWidth="1"/>
    <col min="2060" max="2304" width="13.375" style="2"/>
    <col min="2305" max="2305" width="13.375" style="2" customWidth="1"/>
    <col min="2306" max="2306" width="22.125" style="2" customWidth="1"/>
    <col min="2307" max="2307" width="14.625" style="2" customWidth="1"/>
    <col min="2308" max="2308" width="13.375" style="2"/>
    <col min="2309" max="2309" width="14.625" style="2" customWidth="1"/>
    <col min="2310" max="2314" width="13.375" style="2"/>
    <col min="2315" max="2315" width="14.625" style="2" customWidth="1"/>
    <col min="2316" max="2560" width="13.375" style="2"/>
    <col min="2561" max="2561" width="13.375" style="2" customWidth="1"/>
    <col min="2562" max="2562" width="22.125" style="2" customWidth="1"/>
    <col min="2563" max="2563" width="14.625" style="2" customWidth="1"/>
    <col min="2564" max="2564" width="13.375" style="2"/>
    <col min="2565" max="2565" width="14.625" style="2" customWidth="1"/>
    <col min="2566" max="2570" width="13.375" style="2"/>
    <col min="2571" max="2571" width="14.625" style="2" customWidth="1"/>
    <col min="2572" max="2816" width="13.375" style="2"/>
    <col min="2817" max="2817" width="13.375" style="2" customWidth="1"/>
    <col min="2818" max="2818" width="22.125" style="2" customWidth="1"/>
    <col min="2819" max="2819" width="14.625" style="2" customWidth="1"/>
    <col min="2820" max="2820" width="13.375" style="2"/>
    <col min="2821" max="2821" width="14.625" style="2" customWidth="1"/>
    <col min="2822" max="2826" width="13.375" style="2"/>
    <col min="2827" max="2827" width="14.625" style="2" customWidth="1"/>
    <col min="2828" max="3072" width="13.375" style="2"/>
    <col min="3073" max="3073" width="13.375" style="2" customWidth="1"/>
    <col min="3074" max="3074" width="22.125" style="2" customWidth="1"/>
    <col min="3075" max="3075" width="14.625" style="2" customWidth="1"/>
    <col min="3076" max="3076" width="13.375" style="2"/>
    <col min="3077" max="3077" width="14.625" style="2" customWidth="1"/>
    <col min="3078" max="3082" width="13.375" style="2"/>
    <col min="3083" max="3083" width="14.625" style="2" customWidth="1"/>
    <col min="3084" max="3328" width="13.375" style="2"/>
    <col min="3329" max="3329" width="13.375" style="2" customWidth="1"/>
    <col min="3330" max="3330" width="22.125" style="2" customWidth="1"/>
    <col min="3331" max="3331" width="14.625" style="2" customWidth="1"/>
    <col min="3332" max="3332" width="13.375" style="2"/>
    <col min="3333" max="3333" width="14.625" style="2" customWidth="1"/>
    <col min="3334" max="3338" width="13.375" style="2"/>
    <col min="3339" max="3339" width="14.625" style="2" customWidth="1"/>
    <col min="3340" max="3584" width="13.375" style="2"/>
    <col min="3585" max="3585" width="13.375" style="2" customWidth="1"/>
    <col min="3586" max="3586" width="22.125" style="2" customWidth="1"/>
    <col min="3587" max="3587" width="14.625" style="2" customWidth="1"/>
    <col min="3588" max="3588" width="13.375" style="2"/>
    <col min="3589" max="3589" width="14.625" style="2" customWidth="1"/>
    <col min="3590" max="3594" width="13.375" style="2"/>
    <col min="3595" max="3595" width="14.625" style="2" customWidth="1"/>
    <col min="3596" max="3840" width="13.375" style="2"/>
    <col min="3841" max="3841" width="13.375" style="2" customWidth="1"/>
    <col min="3842" max="3842" width="22.125" style="2" customWidth="1"/>
    <col min="3843" max="3843" width="14.625" style="2" customWidth="1"/>
    <col min="3844" max="3844" width="13.375" style="2"/>
    <col min="3845" max="3845" width="14.625" style="2" customWidth="1"/>
    <col min="3846" max="3850" width="13.375" style="2"/>
    <col min="3851" max="3851" width="14.625" style="2" customWidth="1"/>
    <col min="3852" max="4096" width="13.375" style="2"/>
    <col min="4097" max="4097" width="13.375" style="2" customWidth="1"/>
    <col min="4098" max="4098" width="22.125" style="2" customWidth="1"/>
    <col min="4099" max="4099" width="14.625" style="2" customWidth="1"/>
    <col min="4100" max="4100" width="13.375" style="2"/>
    <col min="4101" max="4101" width="14.625" style="2" customWidth="1"/>
    <col min="4102" max="4106" width="13.375" style="2"/>
    <col min="4107" max="4107" width="14.625" style="2" customWidth="1"/>
    <col min="4108" max="4352" width="13.375" style="2"/>
    <col min="4353" max="4353" width="13.375" style="2" customWidth="1"/>
    <col min="4354" max="4354" width="22.125" style="2" customWidth="1"/>
    <col min="4355" max="4355" width="14.625" style="2" customWidth="1"/>
    <col min="4356" max="4356" width="13.375" style="2"/>
    <col min="4357" max="4357" width="14.625" style="2" customWidth="1"/>
    <col min="4358" max="4362" width="13.375" style="2"/>
    <col min="4363" max="4363" width="14.625" style="2" customWidth="1"/>
    <col min="4364" max="4608" width="13.375" style="2"/>
    <col min="4609" max="4609" width="13.375" style="2" customWidth="1"/>
    <col min="4610" max="4610" width="22.125" style="2" customWidth="1"/>
    <col min="4611" max="4611" width="14.625" style="2" customWidth="1"/>
    <col min="4612" max="4612" width="13.375" style="2"/>
    <col min="4613" max="4613" width="14.625" style="2" customWidth="1"/>
    <col min="4614" max="4618" width="13.375" style="2"/>
    <col min="4619" max="4619" width="14.625" style="2" customWidth="1"/>
    <col min="4620" max="4864" width="13.375" style="2"/>
    <col min="4865" max="4865" width="13.375" style="2" customWidth="1"/>
    <col min="4866" max="4866" width="22.125" style="2" customWidth="1"/>
    <col min="4867" max="4867" width="14.625" style="2" customWidth="1"/>
    <col min="4868" max="4868" width="13.375" style="2"/>
    <col min="4869" max="4869" width="14.625" style="2" customWidth="1"/>
    <col min="4870" max="4874" width="13.375" style="2"/>
    <col min="4875" max="4875" width="14.625" style="2" customWidth="1"/>
    <col min="4876" max="5120" width="13.375" style="2"/>
    <col min="5121" max="5121" width="13.375" style="2" customWidth="1"/>
    <col min="5122" max="5122" width="22.125" style="2" customWidth="1"/>
    <col min="5123" max="5123" width="14.625" style="2" customWidth="1"/>
    <col min="5124" max="5124" width="13.375" style="2"/>
    <col min="5125" max="5125" width="14.625" style="2" customWidth="1"/>
    <col min="5126" max="5130" width="13.375" style="2"/>
    <col min="5131" max="5131" width="14.625" style="2" customWidth="1"/>
    <col min="5132" max="5376" width="13.375" style="2"/>
    <col min="5377" max="5377" width="13.375" style="2" customWidth="1"/>
    <col min="5378" max="5378" width="22.125" style="2" customWidth="1"/>
    <col min="5379" max="5379" width="14.625" style="2" customWidth="1"/>
    <col min="5380" max="5380" width="13.375" style="2"/>
    <col min="5381" max="5381" width="14.625" style="2" customWidth="1"/>
    <col min="5382" max="5386" width="13.375" style="2"/>
    <col min="5387" max="5387" width="14.625" style="2" customWidth="1"/>
    <col min="5388" max="5632" width="13.375" style="2"/>
    <col min="5633" max="5633" width="13.375" style="2" customWidth="1"/>
    <col min="5634" max="5634" width="22.125" style="2" customWidth="1"/>
    <col min="5635" max="5635" width="14.625" style="2" customWidth="1"/>
    <col min="5636" max="5636" width="13.375" style="2"/>
    <col min="5637" max="5637" width="14.625" style="2" customWidth="1"/>
    <col min="5638" max="5642" width="13.375" style="2"/>
    <col min="5643" max="5643" width="14.625" style="2" customWidth="1"/>
    <col min="5644" max="5888" width="13.375" style="2"/>
    <col min="5889" max="5889" width="13.375" style="2" customWidth="1"/>
    <col min="5890" max="5890" width="22.125" style="2" customWidth="1"/>
    <col min="5891" max="5891" width="14.625" style="2" customWidth="1"/>
    <col min="5892" max="5892" width="13.375" style="2"/>
    <col min="5893" max="5893" width="14.625" style="2" customWidth="1"/>
    <col min="5894" max="5898" width="13.375" style="2"/>
    <col min="5899" max="5899" width="14.625" style="2" customWidth="1"/>
    <col min="5900" max="6144" width="13.375" style="2"/>
    <col min="6145" max="6145" width="13.375" style="2" customWidth="1"/>
    <col min="6146" max="6146" width="22.125" style="2" customWidth="1"/>
    <col min="6147" max="6147" width="14.625" style="2" customWidth="1"/>
    <col min="6148" max="6148" width="13.375" style="2"/>
    <col min="6149" max="6149" width="14.625" style="2" customWidth="1"/>
    <col min="6150" max="6154" width="13.375" style="2"/>
    <col min="6155" max="6155" width="14.625" style="2" customWidth="1"/>
    <col min="6156" max="6400" width="13.375" style="2"/>
    <col min="6401" max="6401" width="13.375" style="2" customWidth="1"/>
    <col min="6402" max="6402" width="22.125" style="2" customWidth="1"/>
    <col min="6403" max="6403" width="14.625" style="2" customWidth="1"/>
    <col min="6404" max="6404" width="13.375" style="2"/>
    <col min="6405" max="6405" width="14.625" style="2" customWidth="1"/>
    <col min="6406" max="6410" width="13.375" style="2"/>
    <col min="6411" max="6411" width="14.625" style="2" customWidth="1"/>
    <col min="6412" max="6656" width="13.375" style="2"/>
    <col min="6657" max="6657" width="13.375" style="2" customWidth="1"/>
    <col min="6658" max="6658" width="22.125" style="2" customWidth="1"/>
    <col min="6659" max="6659" width="14.625" style="2" customWidth="1"/>
    <col min="6660" max="6660" width="13.375" style="2"/>
    <col min="6661" max="6661" width="14.625" style="2" customWidth="1"/>
    <col min="6662" max="6666" width="13.375" style="2"/>
    <col min="6667" max="6667" width="14.625" style="2" customWidth="1"/>
    <col min="6668" max="6912" width="13.375" style="2"/>
    <col min="6913" max="6913" width="13.375" style="2" customWidth="1"/>
    <col min="6914" max="6914" width="22.125" style="2" customWidth="1"/>
    <col min="6915" max="6915" width="14.625" style="2" customWidth="1"/>
    <col min="6916" max="6916" width="13.375" style="2"/>
    <col min="6917" max="6917" width="14.625" style="2" customWidth="1"/>
    <col min="6918" max="6922" width="13.375" style="2"/>
    <col min="6923" max="6923" width="14.625" style="2" customWidth="1"/>
    <col min="6924" max="7168" width="13.375" style="2"/>
    <col min="7169" max="7169" width="13.375" style="2" customWidth="1"/>
    <col min="7170" max="7170" width="22.125" style="2" customWidth="1"/>
    <col min="7171" max="7171" width="14.625" style="2" customWidth="1"/>
    <col min="7172" max="7172" width="13.375" style="2"/>
    <col min="7173" max="7173" width="14.625" style="2" customWidth="1"/>
    <col min="7174" max="7178" width="13.375" style="2"/>
    <col min="7179" max="7179" width="14.625" style="2" customWidth="1"/>
    <col min="7180" max="7424" width="13.375" style="2"/>
    <col min="7425" max="7425" width="13.375" style="2" customWidth="1"/>
    <col min="7426" max="7426" width="22.125" style="2" customWidth="1"/>
    <col min="7427" max="7427" width="14.625" style="2" customWidth="1"/>
    <col min="7428" max="7428" width="13.375" style="2"/>
    <col min="7429" max="7429" width="14.625" style="2" customWidth="1"/>
    <col min="7430" max="7434" width="13.375" style="2"/>
    <col min="7435" max="7435" width="14.625" style="2" customWidth="1"/>
    <col min="7436" max="7680" width="13.375" style="2"/>
    <col min="7681" max="7681" width="13.375" style="2" customWidth="1"/>
    <col min="7682" max="7682" width="22.125" style="2" customWidth="1"/>
    <col min="7683" max="7683" width="14.625" style="2" customWidth="1"/>
    <col min="7684" max="7684" width="13.375" style="2"/>
    <col min="7685" max="7685" width="14.625" style="2" customWidth="1"/>
    <col min="7686" max="7690" width="13.375" style="2"/>
    <col min="7691" max="7691" width="14.625" style="2" customWidth="1"/>
    <col min="7692" max="7936" width="13.375" style="2"/>
    <col min="7937" max="7937" width="13.375" style="2" customWidth="1"/>
    <col min="7938" max="7938" width="22.125" style="2" customWidth="1"/>
    <col min="7939" max="7939" width="14.625" style="2" customWidth="1"/>
    <col min="7940" max="7940" width="13.375" style="2"/>
    <col min="7941" max="7941" width="14.625" style="2" customWidth="1"/>
    <col min="7942" max="7946" width="13.375" style="2"/>
    <col min="7947" max="7947" width="14.625" style="2" customWidth="1"/>
    <col min="7948" max="8192" width="13.375" style="2"/>
    <col min="8193" max="8193" width="13.375" style="2" customWidth="1"/>
    <col min="8194" max="8194" width="22.125" style="2" customWidth="1"/>
    <col min="8195" max="8195" width="14.625" style="2" customWidth="1"/>
    <col min="8196" max="8196" width="13.375" style="2"/>
    <col min="8197" max="8197" width="14.625" style="2" customWidth="1"/>
    <col min="8198" max="8202" width="13.375" style="2"/>
    <col min="8203" max="8203" width="14.625" style="2" customWidth="1"/>
    <col min="8204" max="8448" width="13.375" style="2"/>
    <col min="8449" max="8449" width="13.375" style="2" customWidth="1"/>
    <col min="8450" max="8450" width="22.125" style="2" customWidth="1"/>
    <col min="8451" max="8451" width="14.625" style="2" customWidth="1"/>
    <col min="8452" max="8452" width="13.375" style="2"/>
    <col min="8453" max="8453" width="14.625" style="2" customWidth="1"/>
    <col min="8454" max="8458" width="13.375" style="2"/>
    <col min="8459" max="8459" width="14.625" style="2" customWidth="1"/>
    <col min="8460" max="8704" width="13.375" style="2"/>
    <col min="8705" max="8705" width="13.375" style="2" customWidth="1"/>
    <col min="8706" max="8706" width="22.125" style="2" customWidth="1"/>
    <col min="8707" max="8707" width="14.625" style="2" customWidth="1"/>
    <col min="8708" max="8708" width="13.375" style="2"/>
    <col min="8709" max="8709" width="14.625" style="2" customWidth="1"/>
    <col min="8710" max="8714" width="13.375" style="2"/>
    <col min="8715" max="8715" width="14.625" style="2" customWidth="1"/>
    <col min="8716" max="8960" width="13.375" style="2"/>
    <col min="8961" max="8961" width="13.375" style="2" customWidth="1"/>
    <col min="8962" max="8962" width="22.125" style="2" customWidth="1"/>
    <col min="8963" max="8963" width="14.625" style="2" customWidth="1"/>
    <col min="8964" max="8964" width="13.375" style="2"/>
    <col min="8965" max="8965" width="14.625" style="2" customWidth="1"/>
    <col min="8966" max="8970" width="13.375" style="2"/>
    <col min="8971" max="8971" width="14.625" style="2" customWidth="1"/>
    <col min="8972" max="9216" width="13.375" style="2"/>
    <col min="9217" max="9217" width="13.375" style="2" customWidth="1"/>
    <col min="9218" max="9218" width="22.125" style="2" customWidth="1"/>
    <col min="9219" max="9219" width="14.625" style="2" customWidth="1"/>
    <col min="9220" max="9220" width="13.375" style="2"/>
    <col min="9221" max="9221" width="14.625" style="2" customWidth="1"/>
    <col min="9222" max="9226" width="13.375" style="2"/>
    <col min="9227" max="9227" width="14.625" style="2" customWidth="1"/>
    <col min="9228" max="9472" width="13.375" style="2"/>
    <col min="9473" max="9473" width="13.375" style="2" customWidth="1"/>
    <col min="9474" max="9474" width="22.125" style="2" customWidth="1"/>
    <col min="9475" max="9475" width="14.625" style="2" customWidth="1"/>
    <col min="9476" max="9476" width="13.375" style="2"/>
    <col min="9477" max="9477" width="14.625" style="2" customWidth="1"/>
    <col min="9478" max="9482" width="13.375" style="2"/>
    <col min="9483" max="9483" width="14.625" style="2" customWidth="1"/>
    <col min="9484" max="9728" width="13.375" style="2"/>
    <col min="9729" max="9729" width="13.375" style="2" customWidth="1"/>
    <col min="9730" max="9730" width="22.125" style="2" customWidth="1"/>
    <col min="9731" max="9731" width="14.625" style="2" customWidth="1"/>
    <col min="9732" max="9732" width="13.375" style="2"/>
    <col min="9733" max="9733" width="14.625" style="2" customWidth="1"/>
    <col min="9734" max="9738" width="13.375" style="2"/>
    <col min="9739" max="9739" width="14.625" style="2" customWidth="1"/>
    <col min="9740" max="9984" width="13.375" style="2"/>
    <col min="9985" max="9985" width="13.375" style="2" customWidth="1"/>
    <col min="9986" max="9986" width="22.125" style="2" customWidth="1"/>
    <col min="9987" max="9987" width="14.625" style="2" customWidth="1"/>
    <col min="9988" max="9988" width="13.375" style="2"/>
    <col min="9989" max="9989" width="14.625" style="2" customWidth="1"/>
    <col min="9990" max="9994" width="13.375" style="2"/>
    <col min="9995" max="9995" width="14.625" style="2" customWidth="1"/>
    <col min="9996" max="10240" width="13.375" style="2"/>
    <col min="10241" max="10241" width="13.375" style="2" customWidth="1"/>
    <col min="10242" max="10242" width="22.125" style="2" customWidth="1"/>
    <col min="10243" max="10243" width="14.625" style="2" customWidth="1"/>
    <col min="10244" max="10244" width="13.375" style="2"/>
    <col min="10245" max="10245" width="14.625" style="2" customWidth="1"/>
    <col min="10246" max="10250" width="13.375" style="2"/>
    <col min="10251" max="10251" width="14.625" style="2" customWidth="1"/>
    <col min="10252" max="10496" width="13.375" style="2"/>
    <col min="10497" max="10497" width="13.375" style="2" customWidth="1"/>
    <col min="10498" max="10498" width="22.125" style="2" customWidth="1"/>
    <col min="10499" max="10499" width="14.625" style="2" customWidth="1"/>
    <col min="10500" max="10500" width="13.375" style="2"/>
    <col min="10501" max="10501" width="14.625" style="2" customWidth="1"/>
    <col min="10502" max="10506" width="13.375" style="2"/>
    <col min="10507" max="10507" width="14.625" style="2" customWidth="1"/>
    <col min="10508" max="10752" width="13.375" style="2"/>
    <col min="10753" max="10753" width="13.375" style="2" customWidth="1"/>
    <col min="10754" max="10754" width="22.125" style="2" customWidth="1"/>
    <col min="10755" max="10755" width="14.625" style="2" customWidth="1"/>
    <col min="10756" max="10756" width="13.375" style="2"/>
    <col min="10757" max="10757" width="14.625" style="2" customWidth="1"/>
    <col min="10758" max="10762" width="13.375" style="2"/>
    <col min="10763" max="10763" width="14.625" style="2" customWidth="1"/>
    <col min="10764" max="11008" width="13.375" style="2"/>
    <col min="11009" max="11009" width="13.375" style="2" customWidth="1"/>
    <col min="11010" max="11010" width="22.125" style="2" customWidth="1"/>
    <col min="11011" max="11011" width="14.625" style="2" customWidth="1"/>
    <col min="11012" max="11012" width="13.375" style="2"/>
    <col min="11013" max="11013" width="14.625" style="2" customWidth="1"/>
    <col min="11014" max="11018" width="13.375" style="2"/>
    <col min="11019" max="11019" width="14.625" style="2" customWidth="1"/>
    <col min="11020" max="11264" width="13.375" style="2"/>
    <col min="11265" max="11265" width="13.375" style="2" customWidth="1"/>
    <col min="11266" max="11266" width="22.125" style="2" customWidth="1"/>
    <col min="11267" max="11267" width="14.625" style="2" customWidth="1"/>
    <col min="11268" max="11268" width="13.375" style="2"/>
    <col min="11269" max="11269" width="14.625" style="2" customWidth="1"/>
    <col min="11270" max="11274" width="13.375" style="2"/>
    <col min="11275" max="11275" width="14.625" style="2" customWidth="1"/>
    <col min="11276" max="11520" width="13.375" style="2"/>
    <col min="11521" max="11521" width="13.375" style="2" customWidth="1"/>
    <col min="11522" max="11522" width="22.125" style="2" customWidth="1"/>
    <col min="11523" max="11523" width="14.625" style="2" customWidth="1"/>
    <col min="11524" max="11524" width="13.375" style="2"/>
    <col min="11525" max="11525" width="14.625" style="2" customWidth="1"/>
    <col min="11526" max="11530" width="13.375" style="2"/>
    <col min="11531" max="11531" width="14.625" style="2" customWidth="1"/>
    <col min="11532" max="11776" width="13.375" style="2"/>
    <col min="11777" max="11777" width="13.375" style="2" customWidth="1"/>
    <col min="11778" max="11778" width="22.125" style="2" customWidth="1"/>
    <col min="11779" max="11779" width="14.625" style="2" customWidth="1"/>
    <col min="11780" max="11780" width="13.375" style="2"/>
    <col min="11781" max="11781" width="14.625" style="2" customWidth="1"/>
    <col min="11782" max="11786" width="13.375" style="2"/>
    <col min="11787" max="11787" width="14.625" style="2" customWidth="1"/>
    <col min="11788" max="12032" width="13.375" style="2"/>
    <col min="12033" max="12033" width="13.375" style="2" customWidth="1"/>
    <col min="12034" max="12034" width="22.125" style="2" customWidth="1"/>
    <col min="12035" max="12035" width="14.625" style="2" customWidth="1"/>
    <col min="12036" max="12036" width="13.375" style="2"/>
    <col min="12037" max="12037" width="14.625" style="2" customWidth="1"/>
    <col min="12038" max="12042" width="13.375" style="2"/>
    <col min="12043" max="12043" width="14.625" style="2" customWidth="1"/>
    <col min="12044" max="12288" width="13.375" style="2"/>
    <col min="12289" max="12289" width="13.375" style="2" customWidth="1"/>
    <col min="12290" max="12290" width="22.125" style="2" customWidth="1"/>
    <col min="12291" max="12291" width="14.625" style="2" customWidth="1"/>
    <col min="12292" max="12292" width="13.375" style="2"/>
    <col min="12293" max="12293" width="14.625" style="2" customWidth="1"/>
    <col min="12294" max="12298" width="13.375" style="2"/>
    <col min="12299" max="12299" width="14.625" style="2" customWidth="1"/>
    <col min="12300" max="12544" width="13.375" style="2"/>
    <col min="12545" max="12545" width="13.375" style="2" customWidth="1"/>
    <col min="12546" max="12546" width="22.125" style="2" customWidth="1"/>
    <col min="12547" max="12547" width="14.625" style="2" customWidth="1"/>
    <col min="12548" max="12548" width="13.375" style="2"/>
    <col min="12549" max="12549" width="14.625" style="2" customWidth="1"/>
    <col min="12550" max="12554" width="13.375" style="2"/>
    <col min="12555" max="12555" width="14.625" style="2" customWidth="1"/>
    <col min="12556" max="12800" width="13.375" style="2"/>
    <col min="12801" max="12801" width="13.375" style="2" customWidth="1"/>
    <col min="12802" max="12802" width="22.125" style="2" customWidth="1"/>
    <col min="12803" max="12803" width="14.625" style="2" customWidth="1"/>
    <col min="12804" max="12804" width="13.375" style="2"/>
    <col min="12805" max="12805" width="14.625" style="2" customWidth="1"/>
    <col min="12806" max="12810" width="13.375" style="2"/>
    <col min="12811" max="12811" width="14.625" style="2" customWidth="1"/>
    <col min="12812" max="13056" width="13.375" style="2"/>
    <col min="13057" max="13057" width="13.375" style="2" customWidth="1"/>
    <col min="13058" max="13058" width="22.125" style="2" customWidth="1"/>
    <col min="13059" max="13059" width="14.625" style="2" customWidth="1"/>
    <col min="13060" max="13060" width="13.375" style="2"/>
    <col min="13061" max="13061" width="14.625" style="2" customWidth="1"/>
    <col min="13062" max="13066" width="13.375" style="2"/>
    <col min="13067" max="13067" width="14.625" style="2" customWidth="1"/>
    <col min="13068" max="13312" width="13.375" style="2"/>
    <col min="13313" max="13313" width="13.375" style="2" customWidth="1"/>
    <col min="13314" max="13314" width="22.125" style="2" customWidth="1"/>
    <col min="13315" max="13315" width="14.625" style="2" customWidth="1"/>
    <col min="13316" max="13316" width="13.375" style="2"/>
    <col min="13317" max="13317" width="14.625" style="2" customWidth="1"/>
    <col min="13318" max="13322" width="13.375" style="2"/>
    <col min="13323" max="13323" width="14.625" style="2" customWidth="1"/>
    <col min="13324" max="13568" width="13.375" style="2"/>
    <col min="13569" max="13569" width="13.375" style="2" customWidth="1"/>
    <col min="13570" max="13570" width="22.125" style="2" customWidth="1"/>
    <col min="13571" max="13571" width="14.625" style="2" customWidth="1"/>
    <col min="13572" max="13572" width="13.375" style="2"/>
    <col min="13573" max="13573" width="14.625" style="2" customWidth="1"/>
    <col min="13574" max="13578" width="13.375" style="2"/>
    <col min="13579" max="13579" width="14.625" style="2" customWidth="1"/>
    <col min="13580" max="13824" width="13.375" style="2"/>
    <col min="13825" max="13825" width="13.375" style="2" customWidth="1"/>
    <col min="13826" max="13826" width="22.125" style="2" customWidth="1"/>
    <col min="13827" max="13827" width="14.625" style="2" customWidth="1"/>
    <col min="13828" max="13828" width="13.375" style="2"/>
    <col min="13829" max="13829" width="14.625" style="2" customWidth="1"/>
    <col min="13830" max="13834" width="13.375" style="2"/>
    <col min="13835" max="13835" width="14.625" style="2" customWidth="1"/>
    <col min="13836" max="14080" width="13.375" style="2"/>
    <col min="14081" max="14081" width="13.375" style="2" customWidth="1"/>
    <col min="14082" max="14082" width="22.125" style="2" customWidth="1"/>
    <col min="14083" max="14083" width="14.625" style="2" customWidth="1"/>
    <col min="14084" max="14084" width="13.375" style="2"/>
    <col min="14085" max="14085" width="14.625" style="2" customWidth="1"/>
    <col min="14086" max="14090" width="13.375" style="2"/>
    <col min="14091" max="14091" width="14.625" style="2" customWidth="1"/>
    <col min="14092" max="14336" width="13.375" style="2"/>
    <col min="14337" max="14337" width="13.375" style="2" customWidth="1"/>
    <col min="14338" max="14338" width="22.125" style="2" customWidth="1"/>
    <col min="14339" max="14339" width="14.625" style="2" customWidth="1"/>
    <col min="14340" max="14340" width="13.375" style="2"/>
    <col min="14341" max="14341" width="14.625" style="2" customWidth="1"/>
    <col min="14342" max="14346" width="13.375" style="2"/>
    <col min="14347" max="14347" width="14.625" style="2" customWidth="1"/>
    <col min="14348" max="14592" width="13.375" style="2"/>
    <col min="14593" max="14593" width="13.375" style="2" customWidth="1"/>
    <col min="14594" max="14594" width="22.125" style="2" customWidth="1"/>
    <col min="14595" max="14595" width="14.625" style="2" customWidth="1"/>
    <col min="14596" max="14596" width="13.375" style="2"/>
    <col min="14597" max="14597" width="14.625" style="2" customWidth="1"/>
    <col min="14598" max="14602" width="13.375" style="2"/>
    <col min="14603" max="14603" width="14.625" style="2" customWidth="1"/>
    <col min="14604" max="14848" width="13.375" style="2"/>
    <col min="14849" max="14849" width="13.375" style="2" customWidth="1"/>
    <col min="14850" max="14850" width="22.125" style="2" customWidth="1"/>
    <col min="14851" max="14851" width="14.625" style="2" customWidth="1"/>
    <col min="14852" max="14852" width="13.375" style="2"/>
    <col min="14853" max="14853" width="14.625" style="2" customWidth="1"/>
    <col min="14854" max="14858" width="13.375" style="2"/>
    <col min="14859" max="14859" width="14.625" style="2" customWidth="1"/>
    <col min="14860" max="15104" width="13.375" style="2"/>
    <col min="15105" max="15105" width="13.375" style="2" customWidth="1"/>
    <col min="15106" max="15106" width="22.125" style="2" customWidth="1"/>
    <col min="15107" max="15107" width="14.625" style="2" customWidth="1"/>
    <col min="15108" max="15108" width="13.375" style="2"/>
    <col min="15109" max="15109" width="14.625" style="2" customWidth="1"/>
    <col min="15110" max="15114" width="13.375" style="2"/>
    <col min="15115" max="15115" width="14.625" style="2" customWidth="1"/>
    <col min="15116" max="15360" width="13.375" style="2"/>
    <col min="15361" max="15361" width="13.375" style="2" customWidth="1"/>
    <col min="15362" max="15362" width="22.125" style="2" customWidth="1"/>
    <col min="15363" max="15363" width="14.625" style="2" customWidth="1"/>
    <col min="15364" max="15364" width="13.375" style="2"/>
    <col min="15365" max="15365" width="14.625" style="2" customWidth="1"/>
    <col min="15366" max="15370" width="13.375" style="2"/>
    <col min="15371" max="15371" width="14.625" style="2" customWidth="1"/>
    <col min="15372" max="15616" width="13.375" style="2"/>
    <col min="15617" max="15617" width="13.375" style="2" customWidth="1"/>
    <col min="15618" max="15618" width="22.125" style="2" customWidth="1"/>
    <col min="15619" max="15619" width="14.625" style="2" customWidth="1"/>
    <col min="15620" max="15620" width="13.375" style="2"/>
    <col min="15621" max="15621" width="14.625" style="2" customWidth="1"/>
    <col min="15622" max="15626" width="13.375" style="2"/>
    <col min="15627" max="15627" width="14.625" style="2" customWidth="1"/>
    <col min="15628" max="15872" width="13.375" style="2"/>
    <col min="15873" max="15873" width="13.375" style="2" customWidth="1"/>
    <col min="15874" max="15874" width="22.125" style="2" customWidth="1"/>
    <col min="15875" max="15875" width="14.625" style="2" customWidth="1"/>
    <col min="15876" max="15876" width="13.375" style="2"/>
    <col min="15877" max="15877" width="14.625" style="2" customWidth="1"/>
    <col min="15878" max="15882" width="13.375" style="2"/>
    <col min="15883" max="15883" width="14.625" style="2" customWidth="1"/>
    <col min="15884" max="16128" width="13.375" style="2"/>
    <col min="16129" max="16129" width="13.375" style="2" customWidth="1"/>
    <col min="16130" max="16130" width="22.125" style="2" customWidth="1"/>
    <col min="16131" max="16131" width="14.625" style="2" customWidth="1"/>
    <col min="16132" max="16132" width="13.375" style="2"/>
    <col min="16133" max="16133" width="14.625" style="2" customWidth="1"/>
    <col min="16134" max="16138" width="13.375" style="2"/>
    <col min="16139" max="16139" width="14.625" style="2" customWidth="1"/>
    <col min="16140" max="16384" width="13.375" style="2"/>
  </cols>
  <sheetData>
    <row r="1" spans="1:12" x14ac:dyDescent="0.2">
      <c r="A1" s="1"/>
    </row>
    <row r="6" spans="1:12" x14ac:dyDescent="0.2">
      <c r="E6" s="3" t="s">
        <v>287</v>
      </c>
    </row>
    <row r="7" spans="1:12" ht="18" thickBot="1" x14ac:dyDescent="0.25">
      <c r="B7" s="4"/>
      <c r="C7" s="5" t="s">
        <v>320</v>
      </c>
      <c r="D7" s="4"/>
      <c r="E7" s="4"/>
      <c r="F7" s="4"/>
      <c r="G7" s="4"/>
      <c r="H7" s="4"/>
      <c r="I7" s="4"/>
      <c r="J7" s="4"/>
    </row>
    <row r="8" spans="1:12" x14ac:dyDescent="0.2">
      <c r="C8" s="11" t="s">
        <v>321</v>
      </c>
      <c r="D8" s="41"/>
      <c r="E8" s="10"/>
      <c r="F8" s="10"/>
      <c r="G8" s="9" t="s">
        <v>322</v>
      </c>
      <c r="H8" s="10"/>
      <c r="I8" s="10"/>
      <c r="J8" s="10"/>
    </row>
    <row r="9" spans="1:12" x14ac:dyDescent="0.2">
      <c r="C9" s="14" t="s">
        <v>323</v>
      </c>
      <c r="D9" s="10"/>
      <c r="E9" s="14" t="s">
        <v>324</v>
      </c>
      <c r="F9" s="10"/>
      <c r="G9" s="14" t="s">
        <v>325</v>
      </c>
      <c r="H9" s="10"/>
      <c r="I9" s="14" t="s">
        <v>326</v>
      </c>
      <c r="J9" s="10"/>
    </row>
    <row r="10" spans="1:12" x14ac:dyDescent="0.2">
      <c r="B10" s="10"/>
      <c r="C10" s="13" t="s">
        <v>298</v>
      </c>
      <c r="D10" s="13" t="s">
        <v>327</v>
      </c>
      <c r="E10" s="14" t="s">
        <v>328</v>
      </c>
      <c r="F10" s="13" t="s">
        <v>299</v>
      </c>
      <c r="G10" s="14" t="s">
        <v>329</v>
      </c>
      <c r="H10" s="13" t="s">
        <v>299</v>
      </c>
      <c r="I10" s="14" t="s">
        <v>329</v>
      </c>
      <c r="J10" s="14" t="s">
        <v>330</v>
      </c>
      <c r="L10" s="41"/>
    </row>
    <row r="11" spans="1:12" x14ac:dyDescent="0.2">
      <c r="C11" s="33" t="s">
        <v>268</v>
      </c>
      <c r="D11" s="26" t="s">
        <v>300</v>
      </c>
      <c r="E11" s="44" t="s">
        <v>268</v>
      </c>
      <c r="F11" s="26" t="s">
        <v>300</v>
      </c>
      <c r="G11" s="26" t="s">
        <v>268</v>
      </c>
      <c r="H11" s="26" t="s">
        <v>300</v>
      </c>
      <c r="I11" s="26" t="s">
        <v>268</v>
      </c>
      <c r="J11" s="26" t="s">
        <v>300</v>
      </c>
      <c r="L11" s="41"/>
    </row>
    <row r="12" spans="1:12" x14ac:dyDescent="0.2">
      <c r="C12" s="7"/>
      <c r="E12" s="41"/>
      <c r="F12" s="3" t="s">
        <v>301</v>
      </c>
    </row>
    <row r="13" spans="1:12" x14ac:dyDescent="0.2">
      <c r="B13" s="1" t="s">
        <v>331</v>
      </c>
      <c r="C13" s="15">
        <f t="shared" ref="C13:D16" si="0">E13+G13+I13</f>
        <v>891116</v>
      </c>
      <c r="D13" s="34">
        <f t="shared" si="0"/>
        <v>9353</v>
      </c>
      <c r="E13" s="45">
        <v>763079</v>
      </c>
      <c r="F13" s="16">
        <v>8421</v>
      </c>
      <c r="G13" s="16">
        <v>123164</v>
      </c>
      <c r="H13" s="16">
        <v>925</v>
      </c>
      <c r="I13" s="16">
        <v>4873</v>
      </c>
      <c r="J13" s="16">
        <v>7</v>
      </c>
    </row>
    <row r="14" spans="1:12" x14ac:dyDescent="0.2">
      <c r="B14" s="1" t="s">
        <v>332</v>
      </c>
      <c r="C14" s="15">
        <f t="shared" si="0"/>
        <v>958625</v>
      </c>
      <c r="D14" s="34">
        <f t="shared" si="0"/>
        <v>15651</v>
      </c>
      <c r="E14" s="45">
        <v>804524</v>
      </c>
      <c r="F14" s="16">
        <v>13500</v>
      </c>
      <c r="G14" s="16">
        <v>144471</v>
      </c>
      <c r="H14" s="16">
        <v>2104</v>
      </c>
      <c r="I14" s="16">
        <v>9630</v>
      </c>
      <c r="J14" s="16">
        <v>47</v>
      </c>
    </row>
    <row r="15" spans="1:12" x14ac:dyDescent="0.2">
      <c r="B15" s="1" t="s">
        <v>333</v>
      </c>
      <c r="C15" s="15">
        <f t="shared" si="0"/>
        <v>923011</v>
      </c>
      <c r="D15" s="34">
        <f t="shared" si="0"/>
        <v>13768</v>
      </c>
      <c r="E15" s="45">
        <v>765502</v>
      </c>
      <c r="F15" s="16">
        <v>11644</v>
      </c>
      <c r="G15" s="16">
        <v>142511</v>
      </c>
      <c r="H15" s="16">
        <v>2043</v>
      </c>
      <c r="I15" s="16">
        <v>14998</v>
      </c>
      <c r="J15" s="16">
        <v>81</v>
      </c>
    </row>
    <row r="16" spans="1:12" x14ac:dyDescent="0.2">
      <c r="B16" s="1" t="s">
        <v>334</v>
      </c>
      <c r="C16" s="15">
        <f t="shared" si="0"/>
        <v>1108503</v>
      </c>
      <c r="D16" s="34">
        <f t="shared" si="0"/>
        <v>17382</v>
      </c>
      <c r="E16" s="45">
        <v>909476</v>
      </c>
      <c r="F16" s="16">
        <v>14735</v>
      </c>
      <c r="G16" s="16">
        <v>183188</v>
      </c>
      <c r="H16" s="16">
        <v>2556</v>
      </c>
      <c r="I16" s="16">
        <v>15839</v>
      </c>
      <c r="J16" s="16">
        <v>91</v>
      </c>
    </row>
    <row r="17" spans="2:10" x14ac:dyDescent="0.2">
      <c r="C17" s="7"/>
      <c r="E17" s="45"/>
      <c r="F17" s="16"/>
      <c r="G17" s="16"/>
      <c r="H17" s="16"/>
      <c r="I17" s="16"/>
      <c r="J17" s="16"/>
    </row>
    <row r="18" spans="2:10" x14ac:dyDescent="0.2">
      <c r="B18" s="1" t="s">
        <v>335</v>
      </c>
      <c r="C18" s="15">
        <f t="shared" ref="C18:D21" si="1">E18+G18+I18</f>
        <v>1336943</v>
      </c>
      <c r="D18" s="34">
        <f t="shared" si="1"/>
        <v>22269.634899999997</v>
      </c>
      <c r="E18" s="45">
        <v>1074004</v>
      </c>
      <c r="F18" s="16">
        <v>18765.382217999999</v>
      </c>
      <c r="G18" s="16">
        <v>214257</v>
      </c>
      <c r="H18" s="16">
        <v>3186.9065810000002</v>
      </c>
      <c r="I18" s="16">
        <v>48682</v>
      </c>
      <c r="J18" s="16">
        <v>317.34610099999998</v>
      </c>
    </row>
    <row r="19" spans="2:10" x14ac:dyDescent="0.2">
      <c r="B19" s="1" t="s">
        <v>336</v>
      </c>
      <c r="C19" s="15">
        <f t="shared" si="1"/>
        <v>1393465</v>
      </c>
      <c r="D19" s="34">
        <f t="shared" si="1"/>
        <v>23509.099543</v>
      </c>
      <c r="E19" s="45">
        <v>1110189</v>
      </c>
      <c r="F19" s="16">
        <v>19688.313251</v>
      </c>
      <c r="G19" s="16">
        <v>223346</v>
      </c>
      <c r="H19" s="16">
        <v>3445.6933079999999</v>
      </c>
      <c r="I19" s="16">
        <v>59930</v>
      </c>
      <c r="J19" s="16">
        <v>375.092984</v>
      </c>
    </row>
    <row r="20" spans="2:10" x14ac:dyDescent="0.2">
      <c r="B20" s="1" t="s">
        <v>337</v>
      </c>
      <c r="C20" s="15">
        <f t="shared" si="1"/>
        <v>1357386</v>
      </c>
      <c r="D20" s="34">
        <f t="shared" si="1"/>
        <v>20751.067213000002</v>
      </c>
      <c r="E20" s="45">
        <v>1068975</v>
      </c>
      <c r="F20" s="16">
        <v>17255.580359</v>
      </c>
      <c r="G20" s="16">
        <v>218727</v>
      </c>
      <c r="H20" s="16">
        <v>3107.70415</v>
      </c>
      <c r="I20" s="16">
        <v>69684</v>
      </c>
      <c r="J20" s="16">
        <v>387.78270400000002</v>
      </c>
    </row>
    <row r="21" spans="2:10" x14ac:dyDescent="0.2">
      <c r="B21" s="1" t="s">
        <v>338</v>
      </c>
      <c r="C21" s="15">
        <f t="shared" si="1"/>
        <v>1331543</v>
      </c>
      <c r="D21" s="34">
        <f t="shared" si="1"/>
        <v>18492.934899</v>
      </c>
      <c r="E21" s="45">
        <v>1034336</v>
      </c>
      <c r="F21" s="16">
        <v>15290.695664000001</v>
      </c>
      <c r="G21" s="16">
        <v>210327</v>
      </c>
      <c r="H21" s="16">
        <v>2771.7965469999999</v>
      </c>
      <c r="I21" s="16">
        <v>86880</v>
      </c>
      <c r="J21" s="16">
        <v>430.44268799999998</v>
      </c>
    </row>
    <row r="22" spans="2:10" x14ac:dyDescent="0.2">
      <c r="B22" s="3" t="s">
        <v>339</v>
      </c>
      <c r="C22" s="17">
        <f>E22+G22+I22</f>
        <v>1306657</v>
      </c>
      <c r="D22" s="28">
        <f>F22+H22+J22</f>
        <v>18311.051785000003</v>
      </c>
      <c r="E22" s="46">
        <v>1004110</v>
      </c>
      <c r="F22" s="18">
        <v>15119.417278000001</v>
      </c>
      <c r="G22" s="18">
        <v>208710</v>
      </c>
      <c r="H22" s="18">
        <v>2709.6130210000001</v>
      </c>
      <c r="I22" s="18">
        <v>93837</v>
      </c>
      <c r="J22" s="18">
        <v>482.02148599999998</v>
      </c>
    </row>
    <row r="23" spans="2:10" x14ac:dyDescent="0.2">
      <c r="C23" s="7"/>
      <c r="E23" s="45"/>
      <c r="F23" s="3" t="s">
        <v>311</v>
      </c>
      <c r="G23" s="16"/>
      <c r="H23" s="16"/>
      <c r="I23" s="16"/>
      <c r="J23" s="16"/>
    </row>
    <row r="24" spans="2:10" x14ac:dyDescent="0.2">
      <c r="B24" s="1" t="s">
        <v>331</v>
      </c>
      <c r="C24" s="15">
        <f t="shared" ref="C24:D27" si="2">E24+G24+I24</f>
        <v>913154</v>
      </c>
      <c r="D24" s="34">
        <f t="shared" si="2"/>
        <v>4468</v>
      </c>
      <c r="E24" s="45">
        <v>790672</v>
      </c>
      <c r="F24" s="16">
        <v>4009</v>
      </c>
      <c r="G24" s="16">
        <v>120382</v>
      </c>
      <c r="H24" s="16">
        <v>457</v>
      </c>
      <c r="I24" s="16">
        <v>2100</v>
      </c>
      <c r="J24" s="16">
        <v>2</v>
      </c>
    </row>
    <row r="25" spans="2:10" x14ac:dyDescent="0.2">
      <c r="B25" s="1" t="s">
        <v>332</v>
      </c>
      <c r="C25" s="15">
        <f t="shared" si="2"/>
        <v>990121</v>
      </c>
      <c r="D25" s="34">
        <f t="shared" si="2"/>
        <v>8891</v>
      </c>
      <c r="E25" s="45">
        <v>845707</v>
      </c>
      <c r="F25" s="16">
        <v>7917</v>
      </c>
      <c r="G25" s="16">
        <v>141061</v>
      </c>
      <c r="H25" s="16">
        <v>965</v>
      </c>
      <c r="I25" s="16">
        <v>3353</v>
      </c>
      <c r="J25" s="16">
        <v>9</v>
      </c>
    </row>
    <row r="26" spans="2:10" x14ac:dyDescent="0.2">
      <c r="B26" s="1" t="s">
        <v>333</v>
      </c>
      <c r="C26" s="15">
        <f t="shared" si="2"/>
        <v>866218</v>
      </c>
      <c r="D26" s="34">
        <f t="shared" si="2"/>
        <v>8041</v>
      </c>
      <c r="E26" s="45">
        <v>723703</v>
      </c>
      <c r="F26" s="16">
        <v>6926</v>
      </c>
      <c r="G26" s="16">
        <v>134903</v>
      </c>
      <c r="H26" s="16">
        <v>1096</v>
      </c>
      <c r="I26" s="16">
        <v>7612</v>
      </c>
      <c r="J26" s="16">
        <v>19</v>
      </c>
    </row>
    <row r="27" spans="2:10" x14ac:dyDescent="0.2">
      <c r="B27" s="1" t="s">
        <v>334</v>
      </c>
      <c r="C27" s="15">
        <f t="shared" si="2"/>
        <v>1012213</v>
      </c>
      <c r="D27" s="34">
        <f t="shared" si="2"/>
        <v>10726</v>
      </c>
      <c r="E27" s="45">
        <v>836028</v>
      </c>
      <c r="F27" s="16">
        <v>9366</v>
      </c>
      <c r="G27" s="16">
        <v>165539</v>
      </c>
      <c r="H27" s="16">
        <v>1323</v>
      </c>
      <c r="I27" s="16">
        <v>10646</v>
      </c>
      <c r="J27" s="16">
        <v>37</v>
      </c>
    </row>
    <row r="28" spans="2:10" x14ac:dyDescent="0.2">
      <c r="C28" s="7"/>
      <c r="E28" s="45"/>
      <c r="F28" s="16"/>
      <c r="G28" s="16"/>
      <c r="H28" s="16"/>
      <c r="I28" s="16"/>
      <c r="J28" s="16"/>
    </row>
    <row r="29" spans="2:10" x14ac:dyDescent="0.2">
      <c r="B29" s="1" t="s">
        <v>335</v>
      </c>
      <c r="C29" s="15">
        <f t="shared" ref="C29:D32" si="3">E29+G29+I29</f>
        <v>1143174</v>
      </c>
      <c r="D29" s="34">
        <f t="shared" si="3"/>
        <v>12899.724045999999</v>
      </c>
      <c r="E29" s="45">
        <v>928839</v>
      </c>
      <c r="F29" s="16">
        <v>11232.408939999999</v>
      </c>
      <c r="G29" s="16">
        <v>177145</v>
      </c>
      <c r="H29" s="16">
        <v>1507.2328930000001</v>
      </c>
      <c r="I29" s="16">
        <v>37190</v>
      </c>
      <c r="J29" s="16">
        <v>160.082213</v>
      </c>
    </row>
    <row r="30" spans="2:10" x14ac:dyDescent="0.2">
      <c r="B30" s="1" t="s">
        <v>336</v>
      </c>
      <c r="C30" s="15">
        <f t="shared" si="3"/>
        <v>1173880</v>
      </c>
      <c r="D30" s="34">
        <f t="shared" si="3"/>
        <v>13891.580216999999</v>
      </c>
      <c r="E30" s="45">
        <v>948425</v>
      </c>
      <c r="F30" s="16">
        <v>12100.167762999999</v>
      </c>
      <c r="G30" s="16">
        <v>179092</v>
      </c>
      <c r="H30" s="16">
        <v>1603.9842450000001</v>
      </c>
      <c r="I30" s="16">
        <v>46363</v>
      </c>
      <c r="J30" s="16">
        <v>187.42820900000001</v>
      </c>
    </row>
    <row r="31" spans="2:10" x14ac:dyDescent="0.2">
      <c r="B31" s="1" t="s">
        <v>337</v>
      </c>
      <c r="C31" s="15">
        <f t="shared" si="3"/>
        <v>1164579</v>
      </c>
      <c r="D31" s="34">
        <f t="shared" si="3"/>
        <v>13633.358029000001</v>
      </c>
      <c r="E31" s="45">
        <v>934759</v>
      </c>
      <c r="F31" s="16">
        <v>11885.21983</v>
      </c>
      <c r="G31" s="16">
        <v>174668</v>
      </c>
      <c r="H31" s="16">
        <v>1534.2295610000001</v>
      </c>
      <c r="I31" s="16">
        <v>55152</v>
      </c>
      <c r="J31" s="16">
        <v>213.908638</v>
      </c>
    </row>
    <row r="32" spans="2:10" x14ac:dyDescent="0.2">
      <c r="B32" s="1" t="s">
        <v>338</v>
      </c>
      <c r="C32" s="15">
        <f t="shared" si="3"/>
        <v>1185416</v>
      </c>
      <c r="D32" s="34">
        <f t="shared" si="3"/>
        <v>13566.452625</v>
      </c>
      <c r="E32" s="45">
        <v>939273</v>
      </c>
      <c r="F32" s="16">
        <v>11871.387780999999</v>
      </c>
      <c r="G32" s="16">
        <v>172970</v>
      </c>
      <c r="H32" s="16">
        <v>1423.7166179999999</v>
      </c>
      <c r="I32" s="16">
        <v>73173</v>
      </c>
      <c r="J32" s="16">
        <v>271.34822600000001</v>
      </c>
    </row>
    <row r="33" spans="2:11" x14ac:dyDescent="0.2">
      <c r="B33" s="3" t="s">
        <v>339</v>
      </c>
      <c r="C33" s="17">
        <f>E33+G33+I33</f>
        <v>1192811</v>
      </c>
      <c r="D33" s="28">
        <f>F33+H33+J33</f>
        <v>13368.490731999998</v>
      </c>
      <c r="E33" s="46">
        <v>939315</v>
      </c>
      <c r="F33" s="18">
        <v>11558.482988</v>
      </c>
      <c r="G33" s="18">
        <v>170906</v>
      </c>
      <c r="H33" s="18">
        <v>1501.097563</v>
      </c>
      <c r="I33" s="18">
        <v>82590</v>
      </c>
      <c r="J33" s="18">
        <v>308.91018100000002</v>
      </c>
    </row>
    <row r="34" spans="2:11" ht="18" thickBot="1" x14ac:dyDescent="0.25">
      <c r="B34" s="4"/>
      <c r="C34" s="19"/>
      <c r="D34" s="29"/>
      <c r="E34" s="4"/>
      <c r="F34" s="4"/>
      <c r="G34" s="4"/>
      <c r="H34" s="4"/>
      <c r="I34" s="4"/>
      <c r="J34" s="4"/>
    </row>
    <row r="35" spans="2:11" x14ac:dyDescent="0.2">
      <c r="C35" s="1" t="s">
        <v>319</v>
      </c>
      <c r="E35" s="41"/>
    </row>
    <row r="36" spans="2:11" x14ac:dyDescent="0.2">
      <c r="E36" s="41"/>
    </row>
    <row r="37" spans="2:11" ht="18" thickBot="1" x14ac:dyDescent="0.25">
      <c r="B37" s="5" t="s">
        <v>340</v>
      </c>
      <c r="C37" s="4"/>
      <c r="D37" s="4"/>
      <c r="E37" s="49"/>
      <c r="F37" s="4"/>
      <c r="G37" s="5" t="s">
        <v>341</v>
      </c>
      <c r="H37" s="4"/>
      <c r="I37" s="4"/>
      <c r="J37" s="4"/>
    </row>
    <row r="38" spans="2:11" x14ac:dyDescent="0.2">
      <c r="C38" s="7"/>
      <c r="D38" s="11" t="s">
        <v>342</v>
      </c>
      <c r="E38" s="49"/>
      <c r="F38" s="41"/>
      <c r="G38" s="41"/>
      <c r="H38" s="7"/>
      <c r="I38" s="11" t="s">
        <v>343</v>
      </c>
      <c r="J38" s="10"/>
    </row>
    <row r="39" spans="2:11" x14ac:dyDescent="0.2">
      <c r="C39" s="11" t="s">
        <v>344</v>
      </c>
      <c r="D39" s="11" t="s">
        <v>345</v>
      </c>
      <c r="E39" s="49"/>
      <c r="F39" s="41"/>
      <c r="G39" s="41"/>
      <c r="H39" s="11" t="s">
        <v>346</v>
      </c>
      <c r="I39" s="11" t="s">
        <v>347</v>
      </c>
      <c r="J39" s="7"/>
    </row>
    <row r="40" spans="2:11" x14ac:dyDescent="0.2">
      <c r="B40" s="10"/>
      <c r="C40" s="14" t="s">
        <v>348</v>
      </c>
      <c r="D40" s="14" t="s">
        <v>349</v>
      </c>
      <c r="E40" s="49"/>
      <c r="F40" s="10"/>
      <c r="G40" s="10"/>
      <c r="H40" s="14" t="s">
        <v>350</v>
      </c>
      <c r="I40" s="8"/>
      <c r="J40" s="14" t="s">
        <v>351</v>
      </c>
    </row>
    <row r="41" spans="2:11" x14ac:dyDescent="0.2">
      <c r="C41" s="33" t="s">
        <v>300</v>
      </c>
      <c r="D41" s="26" t="s">
        <v>269</v>
      </c>
      <c r="E41" s="28"/>
      <c r="H41" s="7"/>
      <c r="I41" s="26" t="s">
        <v>78</v>
      </c>
      <c r="J41" s="26" t="s">
        <v>78</v>
      </c>
    </row>
    <row r="42" spans="2:11" x14ac:dyDescent="0.2">
      <c r="B42" s="1" t="s">
        <v>331</v>
      </c>
      <c r="C42" s="22">
        <v>11598.438</v>
      </c>
      <c r="D42" s="16">
        <v>97694.092080659015</v>
      </c>
      <c r="E42" s="28"/>
      <c r="F42" s="1" t="s">
        <v>331</v>
      </c>
      <c r="G42" s="16"/>
      <c r="H42" s="22">
        <v>100</v>
      </c>
      <c r="I42" s="16">
        <v>2394</v>
      </c>
      <c r="J42" s="16">
        <v>1016</v>
      </c>
    </row>
    <row r="43" spans="2:11" x14ac:dyDescent="0.2">
      <c r="B43" s="1" t="s">
        <v>332</v>
      </c>
      <c r="C43" s="22">
        <v>19164.52</v>
      </c>
      <c r="D43" s="16">
        <v>158868.9474513185</v>
      </c>
      <c r="E43" s="28"/>
      <c r="F43" s="1" t="s">
        <v>332</v>
      </c>
      <c r="G43" s="16"/>
      <c r="H43" s="22">
        <v>99</v>
      </c>
      <c r="I43" s="16">
        <v>1927</v>
      </c>
      <c r="J43" s="16">
        <v>578</v>
      </c>
    </row>
    <row r="44" spans="2:11" x14ac:dyDescent="0.2">
      <c r="B44" s="1" t="s">
        <v>333</v>
      </c>
      <c r="C44" s="22">
        <v>25838.673999999999</v>
      </c>
      <c r="D44" s="16">
        <v>211461.35149069899</v>
      </c>
      <c r="E44" s="28"/>
      <c r="F44" s="1" t="s">
        <v>333</v>
      </c>
      <c r="G44" s="16"/>
      <c r="H44" s="22">
        <v>73</v>
      </c>
      <c r="I44" s="16">
        <v>1165</v>
      </c>
      <c r="J44" s="16">
        <v>156</v>
      </c>
    </row>
    <row r="45" spans="2:11" x14ac:dyDescent="0.2">
      <c r="B45" s="43" t="s">
        <v>334</v>
      </c>
      <c r="C45" s="22">
        <v>33651.588000000003</v>
      </c>
      <c r="D45" s="45">
        <v>238163.76967500852</v>
      </c>
      <c r="E45" s="49"/>
      <c r="F45" s="43" t="s">
        <v>334</v>
      </c>
      <c r="G45" s="45"/>
      <c r="H45" s="22">
        <v>62</v>
      </c>
      <c r="I45" s="45">
        <v>530</v>
      </c>
      <c r="J45" s="45">
        <v>70</v>
      </c>
    </row>
    <row r="46" spans="2:11" x14ac:dyDescent="0.2">
      <c r="C46" s="22"/>
      <c r="D46" s="16"/>
      <c r="E46" s="28"/>
      <c r="G46" s="16"/>
      <c r="H46" s="22"/>
      <c r="I46" s="16"/>
      <c r="J46" s="16"/>
    </row>
    <row r="47" spans="2:11" x14ac:dyDescent="0.2">
      <c r="B47" s="1" t="s">
        <v>335</v>
      </c>
      <c r="C47" s="22">
        <v>44223.788127</v>
      </c>
      <c r="D47" s="16">
        <v>280832</v>
      </c>
      <c r="F47" s="1" t="s">
        <v>335</v>
      </c>
      <c r="H47" s="22">
        <v>36</v>
      </c>
      <c r="I47" s="16">
        <v>331</v>
      </c>
      <c r="J47" s="16">
        <v>41</v>
      </c>
    </row>
    <row r="48" spans="2:11" x14ac:dyDescent="0.2">
      <c r="B48" s="1" t="s">
        <v>336</v>
      </c>
      <c r="C48" s="22">
        <v>45540.201878</v>
      </c>
      <c r="D48" s="16">
        <v>280907</v>
      </c>
      <c r="F48" s="1" t="s">
        <v>336</v>
      </c>
      <c r="H48" s="22">
        <v>32</v>
      </c>
      <c r="I48" s="16">
        <v>287</v>
      </c>
      <c r="J48" s="16">
        <v>27</v>
      </c>
      <c r="K48" s="41"/>
    </row>
    <row r="49" spans="2:11" x14ac:dyDescent="0.2">
      <c r="B49" s="1" t="s">
        <v>337</v>
      </c>
      <c r="C49" s="22">
        <v>47122.271912999997</v>
      </c>
      <c r="D49" s="16">
        <v>291687</v>
      </c>
      <c r="F49" s="1" t="s">
        <v>337</v>
      </c>
      <c r="H49" s="22">
        <v>31</v>
      </c>
      <c r="I49" s="16">
        <v>246</v>
      </c>
      <c r="J49" s="16">
        <v>18</v>
      </c>
      <c r="K49" s="41"/>
    </row>
    <row r="50" spans="2:11" x14ac:dyDescent="0.2">
      <c r="B50" s="1" t="s">
        <v>338</v>
      </c>
      <c r="C50" s="22">
        <v>47674.416379000002</v>
      </c>
      <c r="D50" s="16">
        <v>295245</v>
      </c>
      <c r="F50" s="1" t="s">
        <v>338</v>
      </c>
      <c r="G50" s="34"/>
      <c r="H50" s="22">
        <v>29</v>
      </c>
      <c r="I50" s="16">
        <v>222</v>
      </c>
      <c r="J50" s="16">
        <v>18</v>
      </c>
      <c r="K50" s="41"/>
    </row>
    <row r="51" spans="2:11" x14ac:dyDescent="0.2">
      <c r="B51" s="3" t="s">
        <v>339</v>
      </c>
      <c r="C51" s="47">
        <v>46878.267460000003</v>
      </c>
      <c r="D51" s="18">
        <v>294127</v>
      </c>
      <c r="F51" s="3" t="s">
        <v>339</v>
      </c>
      <c r="G51" s="28"/>
      <c r="H51" s="47">
        <v>26</v>
      </c>
      <c r="I51" s="18">
        <v>179</v>
      </c>
      <c r="J51" s="18">
        <v>14</v>
      </c>
    </row>
    <row r="52" spans="2:11" ht="18" thickBot="1" x14ac:dyDescent="0.25">
      <c r="B52" s="4"/>
      <c r="C52" s="19"/>
      <c r="D52" s="4"/>
      <c r="E52" s="41"/>
      <c r="F52" s="4"/>
      <c r="G52" s="4"/>
      <c r="H52" s="19"/>
      <c r="I52" s="4"/>
      <c r="J52" s="4"/>
    </row>
    <row r="53" spans="2:11" x14ac:dyDescent="0.2">
      <c r="B53" s="1" t="s">
        <v>319</v>
      </c>
      <c r="D53" s="28"/>
      <c r="E53" s="28"/>
      <c r="F53" s="1" t="s">
        <v>319</v>
      </c>
      <c r="G53" s="1"/>
      <c r="I53" s="28"/>
      <c r="J53" s="28"/>
    </row>
    <row r="55" spans="2:11" ht="18" thickBot="1" x14ac:dyDescent="0.25">
      <c r="B55" s="4"/>
      <c r="C55" s="5" t="s">
        <v>352</v>
      </c>
      <c r="D55" s="29"/>
      <c r="E55" s="29"/>
      <c r="F55" s="4"/>
      <c r="G55" s="4"/>
      <c r="H55" s="4"/>
      <c r="I55" s="4"/>
      <c r="J55" s="4"/>
    </row>
    <row r="56" spans="2:11" x14ac:dyDescent="0.2">
      <c r="C56" s="17"/>
      <c r="D56" s="49"/>
      <c r="E56" s="10"/>
      <c r="F56" s="10"/>
      <c r="G56" s="10"/>
      <c r="H56" s="10"/>
      <c r="I56" s="7"/>
      <c r="J56" s="7"/>
    </row>
    <row r="57" spans="2:11" x14ac:dyDescent="0.2">
      <c r="C57" s="14" t="s">
        <v>353</v>
      </c>
      <c r="D57" s="50"/>
      <c r="E57" s="14" t="s">
        <v>354</v>
      </c>
      <c r="F57" s="10"/>
      <c r="G57" s="14" t="s">
        <v>355</v>
      </c>
      <c r="H57" s="10"/>
      <c r="I57" s="11" t="s">
        <v>356</v>
      </c>
      <c r="J57" s="11" t="s">
        <v>344</v>
      </c>
    </row>
    <row r="58" spans="2:11" x14ac:dyDescent="0.2">
      <c r="B58" s="10"/>
      <c r="C58" s="14" t="s">
        <v>329</v>
      </c>
      <c r="D58" s="14" t="s">
        <v>330</v>
      </c>
      <c r="E58" s="14" t="s">
        <v>329</v>
      </c>
      <c r="F58" s="14" t="s">
        <v>330</v>
      </c>
      <c r="G58" s="14" t="s">
        <v>329</v>
      </c>
      <c r="H58" s="14" t="s">
        <v>330</v>
      </c>
      <c r="I58" s="14" t="s">
        <v>357</v>
      </c>
      <c r="J58" s="14" t="s">
        <v>358</v>
      </c>
    </row>
    <row r="59" spans="2:11" x14ac:dyDescent="0.2">
      <c r="C59" s="33" t="s">
        <v>268</v>
      </c>
      <c r="D59" s="26" t="s">
        <v>300</v>
      </c>
      <c r="E59" s="26" t="s">
        <v>268</v>
      </c>
      <c r="F59" s="26" t="s">
        <v>300</v>
      </c>
      <c r="G59" s="26" t="s">
        <v>268</v>
      </c>
      <c r="H59" s="26" t="s">
        <v>300</v>
      </c>
      <c r="I59" s="26" t="s">
        <v>269</v>
      </c>
      <c r="J59" s="26" t="s">
        <v>300</v>
      </c>
    </row>
    <row r="60" spans="2:11" x14ac:dyDescent="0.2">
      <c r="B60" s="1" t="s">
        <v>331</v>
      </c>
      <c r="C60" s="15">
        <f t="shared" ref="C60:D63" si="4">E60+G60</f>
        <v>34642</v>
      </c>
      <c r="D60" s="34">
        <f t="shared" si="4"/>
        <v>377.178</v>
      </c>
      <c r="E60" s="16">
        <v>30412</v>
      </c>
      <c r="F60" s="16">
        <v>344.75400000000002</v>
      </c>
      <c r="G60" s="16">
        <v>4230</v>
      </c>
      <c r="H60" s="16">
        <v>32.423999999999999</v>
      </c>
      <c r="I60" s="16">
        <v>3708</v>
      </c>
      <c r="J60" s="16">
        <v>123</v>
      </c>
    </row>
    <row r="61" spans="2:11" x14ac:dyDescent="0.2">
      <c r="B61" s="1" t="s">
        <v>332</v>
      </c>
      <c r="C61" s="15">
        <f t="shared" si="4"/>
        <v>32043</v>
      </c>
      <c r="D61" s="34">
        <f t="shared" si="4"/>
        <v>549.67999999999995</v>
      </c>
      <c r="E61" s="16">
        <v>27987</v>
      </c>
      <c r="F61" s="16">
        <v>506.82</v>
      </c>
      <c r="G61" s="16">
        <v>4056</v>
      </c>
      <c r="H61" s="16">
        <v>42.86</v>
      </c>
      <c r="I61" s="16">
        <v>5803</v>
      </c>
      <c r="J61" s="16">
        <v>90</v>
      </c>
    </row>
    <row r="62" spans="2:11" x14ac:dyDescent="0.2">
      <c r="B62" s="1" t="s">
        <v>333</v>
      </c>
      <c r="C62" s="15">
        <f t="shared" si="4"/>
        <v>17946</v>
      </c>
      <c r="D62" s="34">
        <f t="shared" si="4"/>
        <v>241.857</v>
      </c>
      <c r="E62" s="16">
        <v>16156</v>
      </c>
      <c r="F62" s="16">
        <v>211.38499999999999</v>
      </c>
      <c r="G62" s="16">
        <v>1790</v>
      </c>
      <c r="H62" s="16">
        <v>30.472000000000001</v>
      </c>
      <c r="I62" s="16">
        <v>5829</v>
      </c>
      <c r="J62" s="16">
        <v>66</v>
      </c>
    </row>
    <row r="63" spans="2:11" x14ac:dyDescent="0.2">
      <c r="B63" s="1" t="s">
        <v>359</v>
      </c>
      <c r="C63" s="15">
        <f t="shared" si="4"/>
        <v>12508</v>
      </c>
      <c r="D63" s="34">
        <f t="shared" si="4"/>
        <v>163.566</v>
      </c>
      <c r="E63" s="16">
        <v>11679</v>
      </c>
      <c r="F63" s="16">
        <v>150.202</v>
      </c>
      <c r="G63" s="16">
        <v>829</v>
      </c>
      <c r="H63" s="16">
        <v>13.364000000000001</v>
      </c>
      <c r="I63" s="16">
        <v>7025</v>
      </c>
      <c r="J63" s="16">
        <v>73</v>
      </c>
    </row>
    <row r="64" spans="2:11" x14ac:dyDescent="0.2">
      <c r="C64" s="7"/>
      <c r="E64" s="16"/>
      <c r="F64" s="16"/>
      <c r="G64" s="16"/>
      <c r="H64" s="16"/>
      <c r="I64" s="16"/>
      <c r="J64" s="16"/>
    </row>
    <row r="65" spans="2:12" x14ac:dyDescent="0.2">
      <c r="B65" s="1" t="s">
        <v>360</v>
      </c>
      <c r="C65" s="15">
        <f>E65+G65</f>
        <v>8627</v>
      </c>
      <c r="D65" s="34">
        <f>F65+H65</f>
        <v>138.245217</v>
      </c>
      <c r="E65" s="16">
        <v>7976</v>
      </c>
      <c r="F65" s="16">
        <v>125.191969</v>
      </c>
      <c r="G65" s="16">
        <v>651</v>
      </c>
      <c r="H65" s="16">
        <v>13.053248</v>
      </c>
      <c r="I65" s="16">
        <v>10465</v>
      </c>
      <c r="J65" s="16">
        <v>61.129679000000003</v>
      </c>
    </row>
    <row r="66" spans="2:12" x14ac:dyDescent="0.2">
      <c r="B66" s="1" t="s">
        <v>361</v>
      </c>
      <c r="C66" s="15">
        <f>E66+G66</f>
        <v>8014</v>
      </c>
      <c r="D66" s="34">
        <f>F66+H66</f>
        <v>134.07794999999999</v>
      </c>
      <c r="E66" s="16">
        <v>7382</v>
      </c>
      <c r="F66" s="16">
        <v>124.207573</v>
      </c>
      <c r="G66" s="16">
        <v>632</v>
      </c>
      <c r="H66" s="16">
        <v>9.8703769999999995</v>
      </c>
      <c r="I66" s="16">
        <v>10242</v>
      </c>
      <c r="J66" s="16">
        <v>58.978144999999998</v>
      </c>
    </row>
    <row r="67" spans="2:12" x14ac:dyDescent="0.2">
      <c r="B67" s="1" t="s">
        <v>337</v>
      </c>
      <c r="C67" s="15">
        <v>6583</v>
      </c>
      <c r="D67" s="34">
        <v>86.096289999999996</v>
      </c>
      <c r="E67" s="16">
        <v>6044</v>
      </c>
      <c r="F67" s="16">
        <v>77.899433999999999</v>
      </c>
      <c r="G67" s="16">
        <v>539</v>
      </c>
      <c r="H67" s="16">
        <v>8.1968560000000004</v>
      </c>
      <c r="I67" s="16">
        <v>19742</v>
      </c>
      <c r="J67" s="16">
        <v>41.057986</v>
      </c>
    </row>
    <row r="68" spans="2:12" x14ac:dyDescent="0.2">
      <c r="B68" s="1" t="s">
        <v>338</v>
      </c>
      <c r="C68" s="15">
        <f>E68+G68</f>
        <v>5487</v>
      </c>
      <c r="D68" s="34">
        <f>F68+H68</f>
        <v>74.559430999999989</v>
      </c>
      <c r="E68" s="16">
        <v>5060</v>
      </c>
      <c r="F68" s="16">
        <v>68.892647999999994</v>
      </c>
      <c r="G68" s="16">
        <v>427</v>
      </c>
      <c r="H68" s="16">
        <v>5.6667829999999997</v>
      </c>
      <c r="I68" s="16">
        <v>10620</v>
      </c>
      <c r="J68" s="16">
        <v>39.176436000000002</v>
      </c>
    </row>
    <row r="69" spans="2:12" x14ac:dyDescent="0.2">
      <c r="B69" s="3" t="s">
        <v>339</v>
      </c>
      <c r="C69" s="17">
        <f>E69+G69</f>
        <v>4577</v>
      </c>
      <c r="D69" s="28">
        <f>F69+H69</f>
        <v>72.132481999999996</v>
      </c>
      <c r="E69" s="18">
        <v>4224</v>
      </c>
      <c r="F69" s="18">
        <v>67.911225999999999</v>
      </c>
      <c r="G69" s="18">
        <v>353</v>
      </c>
      <c r="H69" s="18">
        <v>4.2212560000000003</v>
      </c>
      <c r="I69" s="18">
        <v>10619</v>
      </c>
      <c r="J69" s="18">
        <v>27.947472000000001</v>
      </c>
    </row>
    <row r="70" spans="2:12" ht="18" thickBot="1" x14ac:dyDescent="0.25">
      <c r="B70" s="4"/>
      <c r="C70" s="19"/>
      <c r="D70" s="4"/>
      <c r="E70" s="4"/>
      <c r="F70" s="4"/>
      <c r="G70" s="4"/>
      <c r="H70" s="4"/>
      <c r="I70" s="4"/>
      <c r="J70" s="4"/>
    </row>
    <row r="71" spans="2:12" x14ac:dyDescent="0.2">
      <c r="B71" s="28"/>
      <c r="C71" s="1" t="s">
        <v>319</v>
      </c>
      <c r="H71" s="28"/>
      <c r="I71" s="28"/>
      <c r="J71" s="28"/>
    </row>
    <row r="74" spans="2:12" x14ac:dyDescent="0.2">
      <c r="L74" s="41"/>
    </row>
  </sheetData>
  <phoneticPr fontId="2"/>
  <pageMargins left="0.4" right="0.43" top="0.6" bottom="0.65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B68" sqref="B68"/>
    </sheetView>
  </sheetViews>
  <sheetFormatPr defaultColWidth="13.375" defaultRowHeight="17.25" x14ac:dyDescent="0.2"/>
  <cols>
    <col min="1" max="1" width="13.375" style="2" customWidth="1"/>
    <col min="2" max="2" width="17.125" style="2" customWidth="1"/>
    <col min="3" max="3" width="14.625" style="2" customWidth="1"/>
    <col min="4" max="4" width="13.375" style="2"/>
    <col min="5" max="6" width="14.625" style="2" customWidth="1"/>
    <col min="7" max="7" width="15.875" style="2" customWidth="1"/>
    <col min="8" max="8" width="14.625" style="2" customWidth="1"/>
    <col min="9" max="256" width="13.375" style="2"/>
    <col min="257" max="257" width="13.375" style="2" customWidth="1"/>
    <col min="258" max="258" width="17.125" style="2" customWidth="1"/>
    <col min="259" max="259" width="14.625" style="2" customWidth="1"/>
    <col min="260" max="260" width="13.375" style="2"/>
    <col min="261" max="262" width="14.625" style="2" customWidth="1"/>
    <col min="263" max="263" width="15.875" style="2" customWidth="1"/>
    <col min="264" max="264" width="14.625" style="2" customWidth="1"/>
    <col min="265" max="512" width="13.375" style="2"/>
    <col min="513" max="513" width="13.375" style="2" customWidth="1"/>
    <col min="514" max="514" width="17.125" style="2" customWidth="1"/>
    <col min="515" max="515" width="14.625" style="2" customWidth="1"/>
    <col min="516" max="516" width="13.375" style="2"/>
    <col min="517" max="518" width="14.625" style="2" customWidth="1"/>
    <col min="519" max="519" width="15.875" style="2" customWidth="1"/>
    <col min="520" max="520" width="14.625" style="2" customWidth="1"/>
    <col min="521" max="768" width="13.375" style="2"/>
    <col min="769" max="769" width="13.375" style="2" customWidth="1"/>
    <col min="770" max="770" width="17.125" style="2" customWidth="1"/>
    <col min="771" max="771" width="14.625" style="2" customWidth="1"/>
    <col min="772" max="772" width="13.375" style="2"/>
    <col min="773" max="774" width="14.625" style="2" customWidth="1"/>
    <col min="775" max="775" width="15.875" style="2" customWidth="1"/>
    <col min="776" max="776" width="14.625" style="2" customWidth="1"/>
    <col min="777" max="1024" width="13.375" style="2"/>
    <col min="1025" max="1025" width="13.375" style="2" customWidth="1"/>
    <col min="1026" max="1026" width="17.125" style="2" customWidth="1"/>
    <col min="1027" max="1027" width="14.625" style="2" customWidth="1"/>
    <col min="1028" max="1028" width="13.375" style="2"/>
    <col min="1029" max="1030" width="14.625" style="2" customWidth="1"/>
    <col min="1031" max="1031" width="15.875" style="2" customWidth="1"/>
    <col min="1032" max="1032" width="14.625" style="2" customWidth="1"/>
    <col min="1033" max="1280" width="13.375" style="2"/>
    <col min="1281" max="1281" width="13.375" style="2" customWidth="1"/>
    <col min="1282" max="1282" width="17.125" style="2" customWidth="1"/>
    <col min="1283" max="1283" width="14.625" style="2" customWidth="1"/>
    <col min="1284" max="1284" width="13.375" style="2"/>
    <col min="1285" max="1286" width="14.625" style="2" customWidth="1"/>
    <col min="1287" max="1287" width="15.875" style="2" customWidth="1"/>
    <col min="1288" max="1288" width="14.625" style="2" customWidth="1"/>
    <col min="1289" max="1536" width="13.375" style="2"/>
    <col min="1537" max="1537" width="13.375" style="2" customWidth="1"/>
    <col min="1538" max="1538" width="17.125" style="2" customWidth="1"/>
    <col min="1539" max="1539" width="14.625" style="2" customWidth="1"/>
    <col min="1540" max="1540" width="13.375" style="2"/>
    <col min="1541" max="1542" width="14.625" style="2" customWidth="1"/>
    <col min="1543" max="1543" width="15.875" style="2" customWidth="1"/>
    <col min="1544" max="1544" width="14.625" style="2" customWidth="1"/>
    <col min="1545" max="1792" width="13.375" style="2"/>
    <col min="1793" max="1793" width="13.375" style="2" customWidth="1"/>
    <col min="1794" max="1794" width="17.125" style="2" customWidth="1"/>
    <col min="1795" max="1795" width="14.625" style="2" customWidth="1"/>
    <col min="1796" max="1796" width="13.375" style="2"/>
    <col min="1797" max="1798" width="14.625" style="2" customWidth="1"/>
    <col min="1799" max="1799" width="15.875" style="2" customWidth="1"/>
    <col min="1800" max="1800" width="14.625" style="2" customWidth="1"/>
    <col min="1801" max="2048" width="13.375" style="2"/>
    <col min="2049" max="2049" width="13.375" style="2" customWidth="1"/>
    <col min="2050" max="2050" width="17.125" style="2" customWidth="1"/>
    <col min="2051" max="2051" width="14.625" style="2" customWidth="1"/>
    <col min="2052" max="2052" width="13.375" style="2"/>
    <col min="2053" max="2054" width="14.625" style="2" customWidth="1"/>
    <col min="2055" max="2055" width="15.875" style="2" customWidth="1"/>
    <col min="2056" max="2056" width="14.625" style="2" customWidth="1"/>
    <col min="2057" max="2304" width="13.375" style="2"/>
    <col min="2305" max="2305" width="13.375" style="2" customWidth="1"/>
    <col min="2306" max="2306" width="17.125" style="2" customWidth="1"/>
    <col min="2307" max="2307" width="14.625" style="2" customWidth="1"/>
    <col min="2308" max="2308" width="13.375" style="2"/>
    <col min="2309" max="2310" width="14.625" style="2" customWidth="1"/>
    <col min="2311" max="2311" width="15.875" style="2" customWidth="1"/>
    <col min="2312" max="2312" width="14.625" style="2" customWidth="1"/>
    <col min="2313" max="2560" width="13.375" style="2"/>
    <col min="2561" max="2561" width="13.375" style="2" customWidth="1"/>
    <col min="2562" max="2562" width="17.125" style="2" customWidth="1"/>
    <col min="2563" max="2563" width="14.625" style="2" customWidth="1"/>
    <col min="2564" max="2564" width="13.375" style="2"/>
    <col min="2565" max="2566" width="14.625" style="2" customWidth="1"/>
    <col min="2567" max="2567" width="15.875" style="2" customWidth="1"/>
    <col min="2568" max="2568" width="14.625" style="2" customWidth="1"/>
    <col min="2569" max="2816" width="13.375" style="2"/>
    <col min="2817" max="2817" width="13.375" style="2" customWidth="1"/>
    <col min="2818" max="2818" width="17.125" style="2" customWidth="1"/>
    <col min="2819" max="2819" width="14.625" style="2" customWidth="1"/>
    <col min="2820" max="2820" width="13.375" style="2"/>
    <col min="2821" max="2822" width="14.625" style="2" customWidth="1"/>
    <col min="2823" max="2823" width="15.875" style="2" customWidth="1"/>
    <col min="2824" max="2824" width="14.625" style="2" customWidth="1"/>
    <col min="2825" max="3072" width="13.375" style="2"/>
    <col min="3073" max="3073" width="13.375" style="2" customWidth="1"/>
    <col min="3074" max="3074" width="17.125" style="2" customWidth="1"/>
    <col min="3075" max="3075" width="14.625" style="2" customWidth="1"/>
    <col min="3076" max="3076" width="13.375" style="2"/>
    <col min="3077" max="3078" width="14.625" style="2" customWidth="1"/>
    <col min="3079" max="3079" width="15.875" style="2" customWidth="1"/>
    <col min="3080" max="3080" width="14.625" style="2" customWidth="1"/>
    <col min="3081" max="3328" width="13.375" style="2"/>
    <col min="3329" max="3329" width="13.375" style="2" customWidth="1"/>
    <col min="3330" max="3330" width="17.125" style="2" customWidth="1"/>
    <col min="3331" max="3331" width="14.625" style="2" customWidth="1"/>
    <col min="3332" max="3332" width="13.375" style="2"/>
    <col min="3333" max="3334" width="14.625" style="2" customWidth="1"/>
    <col min="3335" max="3335" width="15.875" style="2" customWidth="1"/>
    <col min="3336" max="3336" width="14.625" style="2" customWidth="1"/>
    <col min="3337" max="3584" width="13.375" style="2"/>
    <col min="3585" max="3585" width="13.375" style="2" customWidth="1"/>
    <col min="3586" max="3586" width="17.125" style="2" customWidth="1"/>
    <col min="3587" max="3587" width="14.625" style="2" customWidth="1"/>
    <col min="3588" max="3588" width="13.375" style="2"/>
    <col min="3589" max="3590" width="14.625" style="2" customWidth="1"/>
    <col min="3591" max="3591" width="15.875" style="2" customWidth="1"/>
    <col min="3592" max="3592" width="14.625" style="2" customWidth="1"/>
    <col min="3593" max="3840" width="13.375" style="2"/>
    <col min="3841" max="3841" width="13.375" style="2" customWidth="1"/>
    <col min="3842" max="3842" width="17.125" style="2" customWidth="1"/>
    <col min="3843" max="3843" width="14.625" style="2" customWidth="1"/>
    <col min="3844" max="3844" width="13.375" style="2"/>
    <col min="3845" max="3846" width="14.625" style="2" customWidth="1"/>
    <col min="3847" max="3847" width="15.875" style="2" customWidth="1"/>
    <col min="3848" max="3848" width="14.625" style="2" customWidth="1"/>
    <col min="3849" max="4096" width="13.375" style="2"/>
    <col min="4097" max="4097" width="13.375" style="2" customWidth="1"/>
    <col min="4098" max="4098" width="17.125" style="2" customWidth="1"/>
    <col min="4099" max="4099" width="14.625" style="2" customWidth="1"/>
    <col min="4100" max="4100" width="13.375" style="2"/>
    <col min="4101" max="4102" width="14.625" style="2" customWidth="1"/>
    <col min="4103" max="4103" width="15.875" style="2" customWidth="1"/>
    <col min="4104" max="4104" width="14.625" style="2" customWidth="1"/>
    <col min="4105" max="4352" width="13.375" style="2"/>
    <col min="4353" max="4353" width="13.375" style="2" customWidth="1"/>
    <col min="4354" max="4354" width="17.125" style="2" customWidth="1"/>
    <col min="4355" max="4355" width="14.625" style="2" customWidth="1"/>
    <col min="4356" max="4356" width="13.375" style="2"/>
    <col min="4357" max="4358" width="14.625" style="2" customWidth="1"/>
    <col min="4359" max="4359" width="15.875" style="2" customWidth="1"/>
    <col min="4360" max="4360" width="14.625" style="2" customWidth="1"/>
    <col min="4361" max="4608" width="13.375" style="2"/>
    <col min="4609" max="4609" width="13.375" style="2" customWidth="1"/>
    <col min="4610" max="4610" width="17.125" style="2" customWidth="1"/>
    <col min="4611" max="4611" width="14.625" style="2" customWidth="1"/>
    <col min="4612" max="4612" width="13.375" style="2"/>
    <col min="4613" max="4614" width="14.625" style="2" customWidth="1"/>
    <col min="4615" max="4615" width="15.875" style="2" customWidth="1"/>
    <col min="4616" max="4616" width="14.625" style="2" customWidth="1"/>
    <col min="4617" max="4864" width="13.375" style="2"/>
    <col min="4865" max="4865" width="13.375" style="2" customWidth="1"/>
    <col min="4866" max="4866" width="17.125" style="2" customWidth="1"/>
    <col min="4867" max="4867" width="14.625" style="2" customWidth="1"/>
    <col min="4868" max="4868" width="13.375" style="2"/>
    <col min="4869" max="4870" width="14.625" style="2" customWidth="1"/>
    <col min="4871" max="4871" width="15.875" style="2" customWidth="1"/>
    <col min="4872" max="4872" width="14.625" style="2" customWidth="1"/>
    <col min="4873" max="5120" width="13.375" style="2"/>
    <col min="5121" max="5121" width="13.375" style="2" customWidth="1"/>
    <col min="5122" max="5122" width="17.125" style="2" customWidth="1"/>
    <col min="5123" max="5123" width="14.625" style="2" customWidth="1"/>
    <col min="5124" max="5124" width="13.375" style="2"/>
    <col min="5125" max="5126" width="14.625" style="2" customWidth="1"/>
    <col min="5127" max="5127" width="15.875" style="2" customWidth="1"/>
    <col min="5128" max="5128" width="14.625" style="2" customWidth="1"/>
    <col min="5129" max="5376" width="13.375" style="2"/>
    <col min="5377" max="5377" width="13.375" style="2" customWidth="1"/>
    <col min="5378" max="5378" width="17.125" style="2" customWidth="1"/>
    <col min="5379" max="5379" width="14.625" style="2" customWidth="1"/>
    <col min="5380" max="5380" width="13.375" style="2"/>
    <col min="5381" max="5382" width="14.625" style="2" customWidth="1"/>
    <col min="5383" max="5383" width="15.875" style="2" customWidth="1"/>
    <col min="5384" max="5384" width="14.625" style="2" customWidth="1"/>
    <col min="5385" max="5632" width="13.375" style="2"/>
    <col min="5633" max="5633" width="13.375" style="2" customWidth="1"/>
    <col min="5634" max="5634" width="17.125" style="2" customWidth="1"/>
    <col min="5635" max="5635" width="14.625" style="2" customWidth="1"/>
    <col min="5636" max="5636" width="13.375" style="2"/>
    <col min="5637" max="5638" width="14.625" style="2" customWidth="1"/>
    <col min="5639" max="5639" width="15.875" style="2" customWidth="1"/>
    <col min="5640" max="5640" width="14.625" style="2" customWidth="1"/>
    <col min="5641" max="5888" width="13.375" style="2"/>
    <col min="5889" max="5889" width="13.375" style="2" customWidth="1"/>
    <col min="5890" max="5890" width="17.125" style="2" customWidth="1"/>
    <col min="5891" max="5891" width="14.625" style="2" customWidth="1"/>
    <col min="5892" max="5892" width="13.375" style="2"/>
    <col min="5893" max="5894" width="14.625" style="2" customWidth="1"/>
    <col min="5895" max="5895" width="15.875" style="2" customWidth="1"/>
    <col min="5896" max="5896" width="14.625" style="2" customWidth="1"/>
    <col min="5897" max="6144" width="13.375" style="2"/>
    <col min="6145" max="6145" width="13.375" style="2" customWidth="1"/>
    <col min="6146" max="6146" width="17.125" style="2" customWidth="1"/>
    <col min="6147" max="6147" width="14.625" style="2" customWidth="1"/>
    <col min="6148" max="6148" width="13.375" style="2"/>
    <col min="6149" max="6150" width="14.625" style="2" customWidth="1"/>
    <col min="6151" max="6151" width="15.875" style="2" customWidth="1"/>
    <col min="6152" max="6152" width="14.625" style="2" customWidth="1"/>
    <col min="6153" max="6400" width="13.375" style="2"/>
    <col min="6401" max="6401" width="13.375" style="2" customWidth="1"/>
    <col min="6402" max="6402" width="17.125" style="2" customWidth="1"/>
    <col min="6403" max="6403" width="14.625" style="2" customWidth="1"/>
    <col min="6404" max="6404" width="13.375" style="2"/>
    <col min="6405" max="6406" width="14.625" style="2" customWidth="1"/>
    <col min="6407" max="6407" width="15.875" style="2" customWidth="1"/>
    <col min="6408" max="6408" width="14.625" style="2" customWidth="1"/>
    <col min="6409" max="6656" width="13.375" style="2"/>
    <col min="6657" max="6657" width="13.375" style="2" customWidth="1"/>
    <col min="6658" max="6658" width="17.125" style="2" customWidth="1"/>
    <col min="6659" max="6659" width="14.625" style="2" customWidth="1"/>
    <col min="6660" max="6660" width="13.375" style="2"/>
    <col min="6661" max="6662" width="14.625" style="2" customWidth="1"/>
    <col min="6663" max="6663" width="15.875" style="2" customWidth="1"/>
    <col min="6664" max="6664" width="14.625" style="2" customWidth="1"/>
    <col min="6665" max="6912" width="13.375" style="2"/>
    <col min="6913" max="6913" width="13.375" style="2" customWidth="1"/>
    <col min="6914" max="6914" width="17.125" style="2" customWidth="1"/>
    <col min="6915" max="6915" width="14.625" style="2" customWidth="1"/>
    <col min="6916" max="6916" width="13.375" style="2"/>
    <col min="6917" max="6918" width="14.625" style="2" customWidth="1"/>
    <col min="6919" max="6919" width="15.875" style="2" customWidth="1"/>
    <col min="6920" max="6920" width="14.625" style="2" customWidth="1"/>
    <col min="6921" max="7168" width="13.375" style="2"/>
    <col min="7169" max="7169" width="13.375" style="2" customWidth="1"/>
    <col min="7170" max="7170" width="17.125" style="2" customWidth="1"/>
    <col min="7171" max="7171" width="14.625" style="2" customWidth="1"/>
    <col min="7172" max="7172" width="13.375" style="2"/>
    <col min="7173" max="7174" width="14.625" style="2" customWidth="1"/>
    <col min="7175" max="7175" width="15.875" style="2" customWidth="1"/>
    <col min="7176" max="7176" width="14.625" style="2" customWidth="1"/>
    <col min="7177" max="7424" width="13.375" style="2"/>
    <col min="7425" max="7425" width="13.375" style="2" customWidth="1"/>
    <col min="7426" max="7426" width="17.125" style="2" customWidth="1"/>
    <col min="7427" max="7427" width="14.625" style="2" customWidth="1"/>
    <col min="7428" max="7428" width="13.375" style="2"/>
    <col min="7429" max="7430" width="14.625" style="2" customWidth="1"/>
    <col min="7431" max="7431" width="15.875" style="2" customWidth="1"/>
    <col min="7432" max="7432" width="14.625" style="2" customWidth="1"/>
    <col min="7433" max="7680" width="13.375" style="2"/>
    <col min="7681" max="7681" width="13.375" style="2" customWidth="1"/>
    <col min="7682" max="7682" width="17.125" style="2" customWidth="1"/>
    <col min="7683" max="7683" width="14.625" style="2" customWidth="1"/>
    <col min="7684" max="7684" width="13.375" style="2"/>
    <col min="7685" max="7686" width="14.625" style="2" customWidth="1"/>
    <col min="7687" max="7687" width="15.875" style="2" customWidth="1"/>
    <col min="7688" max="7688" width="14.625" style="2" customWidth="1"/>
    <col min="7689" max="7936" width="13.375" style="2"/>
    <col min="7937" max="7937" width="13.375" style="2" customWidth="1"/>
    <col min="7938" max="7938" width="17.125" style="2" customWidth="1"/>
    <col min="7939" max="7939" width="14.625" style="2" customWidth="1"/>
    <col min="7940" max="7940" width="13.375" style="2"/>
    <col min="7941" max="7942" width="14.625" style="2" customWidth="1"/>
    <col min="7943" max="7943" width="15.875" style="2" customWidth="1"/>
    <col min="7944" max="7944" width="14.625" style="2" customWidth="1"/>
    <col min="7945" max="8192" width="13.375" style="2"/>
    <col min="8193" max="8193" width="13.375" style="2" customWidth="1"/>
    <col min="8194" max="8194" width="17.125" style="2" customWidth="1"/>
    <col min="8195" max="8195" width="14.625" style="2" customWidth="1"/>
    <col min="8196" max="8196" width="13.375" style="2"/>
    <col min="8197" max="8198" width="14.625" style="2" customWidth="1"/>
    <col min="8199" max="8199" width="15.875" style="2" customWidth="1"/>
    <col min="8200" max="8200" width="14.625" style="2" customWidth="1"/>
    <col min="8201" max="8448" width="13.375" style="2"/>
    <col min="8449" max="8449" width="13.375" style="2" customWidth="1"/>
    <col min="8450" max="8450" width="17.125" style="2" customWidth="1"/>
    <col min="8451" max="8451" width="14.625" style="2" customWidth="1"/>
    <col min="8452" max="8452" width="13.375" style="2"/>
    <col min="8453" max="8454" width="14.625" style="2" customWidth="1"/>
    <col min="8455" max="8455" width="15.875" style="2" customWidth="1"/>
    <col min="8456" max="8456" width="14.625" style="2" customWidth="1"/>
    <col min="8457" max="8704" width="13.375" style="2"/>
    <col min="8705" max="8705" width="13.375" style="2" customWidth="1"/>
    <col min="8706" max="8706" width="17.125" style="2" customWidth="1"/>
    <col min="8707" max="8707" width="14.625" style="2" customWidth="1"/>
    <col min="8708" max="8708" width="13.375" style="2"/>
    <col min="8709" max="8710" width="14.625" style="2" customWidth="1"/>
    <col min="8711" max="8711" width="15.875" style="2" customWidth="1"/>
    <col min="8712" max="8712" width="14.625" style="2" customWidth="1"/>
    <col min="8713" max="8960" width="13.375" style="2"/>
    <col min="8961" max="8961" width="13.375" style="2" customWidth="1"/>
    <col min="8962" max="8962" width="17.125" style="2" customWidth="1"/>
    <col min="8963" max="8963" width="14.625" style="2" customWidth="1"/>
    <col min="8964" max="8964" width="13.375" style="2"/>
    <col min="8965" max="8966" width="14.625" style="2" customWidth="1"/>
    <col min="8967" max="8967" width="15.875" style="2" customWidth="1"/>
    <col min="8968" max="8968" width="14.625" style="2" customWidth="1"/>
    <col min="8969" max="9216" width="13.375" style="2"/>
    <col min="9217" max="9217" width="13.375" style="2" customWidth="1"/>
    <col min="9218" max="9218" width="17.125" style="2" customWidth="1"/>
    <col min="9219" max="9219" width="14.625" style="2" customWidth="1"/>
    <col min="9220" max="9220" width="13.375" style="2"/>
    <col min="9221" max="9222" width="14.625" style="2" customWidth="1"/>
    <col min="9223" max="9223" width="15.875" style="2" customWidth="1"/>
    <col min="9224" max="9224" width="14.625" style="2" customWidth="1"/>
    <col min="9225" max="9472" width="13.375" style="2"/>
    <col min="9473" max="9473" width="13.375" style="2" customWidth="1"/>
    <col min="9474" max="9474" width="17.125" style="2" customWidth="1"/>
    <col min="9475" max="9475" width="14.625" style="2" customWidth="1"/>
    <col min="9476" max="9476" width="13.375" style="2"/>
    <col min="9477" max="9478" width="14.625" style="2" customWidth="1"/>
    <col min="9479" max="9479" width="15.875" style="2" customWidth="1"/>
    <col min="9480" max="9480" width="14.625" style="2" customWidth="1"/>
    <col min="9481" max="9728" width="13.375" style="2"/>
    <col min="9729" max="9729" width="13.375" style="2" customWidth="1"/>
    <col min="9730" max="9730" width="17.125" style="2" customWidth="1"/>
    <col min="9731" max="9731" width="14.625" style="2" customWidth="1"/>
    <col min="9732" max="9732" width="13.375" style="2"/>
    <col min="9733" max="9734" width="14.625" style="2" customWidth="1"/>
    <col min="9735" max="9735" width="15.875" style="2" customWidth="1"/>
    <col min="9736" max="9736" width="14.625" style="2" customWidth="1"/>
    <col min="9737" max="9984" width="13.375" style="2"/>
    <col min="9985" max="9985" width="13.375" style="2" customWidth="1"/>
    <col min="9986" max="9986" width="17.125" style="2" customWidth="1"/>
    <col min="9987" max="9987" width="14.625" style="2" customWidth="1"/>
    <col min="9988" max="9988" width="13.375" style="2"/>
    <col min="9989" max="9990" width="14.625" style="2" customWidth="1"/>
    <col min="9991" max="9991" width="15.875" style="2" customWidth="1"/>
    <col min="9992" max="9992" width="14.625" style="2" customWidth="1"/>
    <col min="9993" max="10240" width="13.375" style="2"/>
    <col min="10241" max="10241" width="13.375" style="2" customWidth="1"/>
    <col min="10242" max="10242" width="17.125" style="2" customWidth="1"/>
    <col min="10243" max="10243" width="14.625" style="2" customWidth="1"/>
    <col min="10244" max="10244" width="13.375" style="2"/>
    <col min="10245" max="10246" width="14.625" style="2" customWidth="1"/>
    <col min="10247" max="10247" width="15.875" style="2" customWidth="1"/>
    <col min="10248" max="10248" width="14.625" style="2" customWidth="1"/>
    <col min="10249" max="10496" width="13.375" style="2"/>
    <col min="10497" max="10497" width="13.375" style="2" customWidth="1"/>
    <col min="10498" max="10498" width="17.125" style="2" customWidth="1"/>
    <col min="10499" max="10499" width="14.625" style="2" customWidth="1"/>
    <col min="10500" max="10500" width="13.375" style="2"/>
    <col min="10501" max="10502" width="14.625" style="2" customWidth="1"/>
    <col min="10503" max="10503" width="15.875" style="2" customWidth="1"/>
    <col min="10504" max="10504" width="14.625" style="2" customWidth="1"/>
    <col min="10505" max="10752" width="13.375" style="2"/>
    <col min="10753" max="10753" width="13.375" style="2" customWidth="1"/>
    <col min="10754" max="10754" width="17.125" style="2" customWidth="1"/>
    <col min="10755" max="10755" width="14.625" style="2" customWidth="1"/>
    <col min="10756" max="10756" width="13.375" style="2"/>
    <col min="10757" max="10758" width="14.625" style="2" customWidth="1"/>
    <col min="10759" max="10759" width="15.875" style="2" customWidth="1"/>
    <col min="10760" max="10760" width="14.625" style="2" customWidth="1"/>
    <col min="10761" max="11008" width="13.375" style="2"/>
    <col min="11009" max="11009" width="13.375" style="2" customWidth="1"/>
    <col min="11010" max="11010" width="17.125" style="2" customWidth="1"/>
    <col min="11011" max="11011" width="14.625" style="2" customWidth="1"/>
    <col min="11012" max="11012" width="13.375" style="2"/>
    <col min="11013" max="11014" width="14.625" style="2" customWidth="1"/>
    <col min="11015" max="11015" width="15.875" style="2" customWidth="1"/>
    <col min="11016" max="11016" width="14.625" style="2" customWidth="1"/>
    <col min="11017" max="11264" width="13.375" style="2"/>
    <col min="11265" max="11265" width="13.375" style="2" customWidth="1"/>
    <col min="11266" max="11266" width="17.125" style="2" customWidth="1"/>
    <col min="11267" max="11267" width="14.625" style="2" customWidth="1"/>
    <col min="11268" max="11268" width="13.375" style="2"/>
    <col min="11269" max="11270" width="14.625" style="2" customWidth="1"/>
    <col min="11271" max="11271" width="15.875" style="2" customWidth="1"/>
    <col min="11272" max="11272" width="14.625" style="2" customWidth="1"/>
    <col min="11273" max="11520" width="13.375" style="2"/>
    <col min="11521" max="11521" width="13.375" style="2" customWidth="1"/>
    <col min="11522" max="11522" width="17.125" style="2" customWidth="1"/>
    <col min="11523" max="11523" width="14.625" style="2" customWidth="1"/>
    <col min="11524" max="11524" width="13.375" style="2"/>
    <col min="11525" max="11526" width="14.625" style="2" customWidth="1"/>
    <col min="11527" max="11527" width="15.875" style="2" customWidth="1"/>
    <col min="11528" max="11528" width="14.625" style="2" customWidth="1"/>
    <col min="11529" max="11776" width="13.375" style="2"/>
    <col min="11777" max="11777" width="13.375" style="2" customWidth="1"/>
    <col min="11778" max="11778" width="17.125" style="2" customWidth="1"/>
    <col min="11779" max="11779" width="14.625" style="2" customWidth="1"/>
    <col min="11780" max="11780" width="13.375" style="2"/>
    <col min="11781" max="11782" width="14.625" style="2" customWidth="1"/>
    <col min="11783" max="11783" width="15.875" style="2" customWidth="1"/>
    <col min="11784" max="11784" width="14.625" style="2" customWidth="1"/>
    <col min="11785" max="12032" width="13.375" style="2"/>
    <col min="12033" max="12033" width="13.375" style="2" customWidth="1"/>
    <col min="12034" max="12034" width="17.125" style="2" customWidth="1"/>
    <col min="12035" max="12035" width="14.625" style="2" customWidth="1"/>
    <col min="12036" max="12036" width="13.375" style="2"/>
    <col min="12037" max="12038" width="14.625" style="2" customWidth="1"/>
    <col min="12039" max="12039" width="15.875" style="2" customWidth="1"/>
    <col min="12040" max="12040" width="14.625" style="2" customWidth="1"/>
    <col min="12041" max="12288" width="13.375" style="2"/>
    <col min="12289" max="12289" width="13.375" style="2" customWidth="1"/>
    <col min="12290" max="12290" width="17.125" style="2" customWidth="1"/>
    <col min="12291" max="12291" width="14.625" style="2" customWidth="1"/>
    <col min="12292" max="12292" width="13.375" style="2"/>
    <col min="12293" max="12294" width="14.625" style="2" customWidth="1"/>
    <col min="12295" max="12295" width="15.875" style="2" customWidth="1"/>
    <col min="12296" max="12296" width="14.625" style="2" customWidth="1"/>
    <col min="12297" max="12544" width="13.375" style="2"/>
    <col min="12545" max="12545" width="13.375" style="2" customWidth="1"/>
    <col min="12546" max="12546" width="17.125" style="2" customWidth="1"/>
    <col min="12547" max="12547" width="14.625" style="2" customWidth="1"/>
    <col min="12548" max="12548" width="13.375" style="2"/>
    <col min="12549" max="12550" width="14.625" style="2" customWidth="1"/>
    <col min="12551" max="12551" width="15.875" style="2" customWidth="1"/>
    <col min="12552" max="12552" width="14.625" style="2" customWidth="1"/>
    <col min="12553" max="12800" width="13.375" style="2"/>
    <col min="12801" max="12801" width="13.375" style="2" customWidth="1"/>
    <col min="12802" max="12802" width="17.125" style="2" customWidth="1"/>
    <col min="12803" max="12803" width="14.625" style="2" customWidth="1"/>
    <col min="12804" max="12804" width="13.375" style="2"/>
    <col min="12805" max="12806" width="14.625" style="2" customWidth="1"/>
    <col min="12807" max="12807" width="15.875" style="2" customWidth="1"/>
    <col min="12808" max="12808" width="14.625" style="2" customWidth="1"/>
    <col min="12809" max="13056" width="13.375" style="2"/>
    <col min="13057" max="13057" width="13.375" style="2" customWidth="1"/>
    <col min="13058" max="13058" width="17.125" style="2" customWidth="1"/>
    <col min="13059" max="13059" width="14.625" style="2" customWidth="1"/>
    <col min="13060" max="13060" width="13.375" style="2"/>
    <col min="13061" max="13062" width="14.625" style="2" customWidth="1"/>
    <col min="13063" max="13063" width="15.875" style="2" customWidth="1"/>
    <col min="13064" max="13064" width="14.625" style="2" customWidth="1"/>
    <col min="13065" max="13312" width="13.375" style="2"/>
    <col min="13313" max="13313" width="13.375" style="2" customWidth="1"/>
    <col min="13314" max="13314" width="17.125" style="2" customWidth="1"/>
    <col min="13315" max="13315" width="14.625" style="2" customWidth="1"/>
    <col min="13316" max="13316" width="13.375" style="2"/>
    <col min="13317" max="13318" width="14.625" style="2" customWidth="1"/>
    <col min="13319" max="13319" width="15.875" style="2" customWidth="1"/>
    <col min="13320" max="13320" width="14.625" style="2" customWidth="1"/>
    <col min="13321" max="13568" width="13.375" style="2"/>
    <col min="13569" max="13569" width="13.375" style="2" customWidth="1"/>
    <col min="13570" max="13570" width="17.125" style="2" customWidth="1"/>
    <col min="13571" max="13571" width="14.625" style="2" customWidth="1"/>
    <col min="13572" max="13572" width="13.375" style="2"/>
    <col min="13573" max="13574" width="14.625" style="2" customWidth="1"/>
    <col min="13575" max="13575" width="15.875" style="2" customWidth="1"/>
    <col min="13576" max="13576" width="14.625" style="2" customWidth="1"/>
    <col min="13577" max="13824" width="13.375" style="2"/>
    <col min="13825" max="13825" width="13.375" style="2" customWidth="1"/>
    <col min="13826" max="13826" width="17.125" style="2" customWidth="1"/>
    <col min="13827" max="13827" width="14.625" style="2" customWidth="1"/>
    <col min="13828" max="13828" width="13.375" style="2"/>
    <col min="13829" max="13830" width="14.625" style="2" customWidth="1"/>
    <col min="13831" max="13831" width="15.875" style="2" customWidth="1"/>
    <col min="13832" max="13832" width="14.625" style="2" customWidth="1"/>
    <col min="13833" max="14080" width="13.375" style="2"/>
    <col min="14081" max="14081" width="13.375" style="2" customWidth="1"/>
    <col min="14082" max="14082" width="17.125" style="2" customWidth="1"/>
    <col min="14083" max="14083" width="14.625" style="2" customWidth="1"/>
    <col min="14084" max="14084" width="13.375" style="2"/>
    <col min="14085" max="14086" width="14.625" style="2" customWidth="1"/>
    <col min="14087" max="14087" width="15.875" style="2" customWidth="1"/>
    <col min="14088" max="14088" width="14.625" style="2" customWidth="1"/>
    <col min="14089" max="14336" width="13.375" style="2"/>
    <col min="14337" max="14337" width="13.375" style="2" customWidth="1"/>
    <col min="14338" max="14338" width="17.125" style="2" customWidth="1"/>
    <col min="14339" max="14339" width="14.625" style="2" customWidth="1"/>
    <col min="14340" max="14340" width="13.375" style="2"/>
    <col min="14341" max="14342" width="14.625" style="2" customWidth="1"/>
    <col min="14343" max="14343" width="15.875" style="2" customWidth="1"/>
    <col min="14344" max="14344" width="14.625" style="2" customWidth="1"/>
    <col min="14345" max="14592" width="13.375" style="2"/>
    <col min="14593" max="14593" width="13.375" style="2" customWidth="1"/>
    <col min="14594" max="14594" width="17.125" style="2" customWidth="1"/>
    <col min="14595" max="14595" width="14.625" style="2" customWidth="1"/>
    <col min="14596" max="14596" width="13.375" style="2"/>
    <col min="14597" max="14598" width="14.625" style="2" customWidth="1"/>
    <col min="14599" max="14599" width="15.875" style="2" customWidth="1"/>
    <col min="14600" max="14600" width="14.625" style="2" customWidth="1"/>
    <col min="14601" max="14848" width="13.375" style="2"/>
    <col min="14849" max="14849" width="13.375" style="2" customWidth="1"/>
    <col min="14850" max="14850" width="17.125" style="2" customWidth="1"/>
    <col min="14851" max="14851" width="14.625" style="2" customWidth="1"/>
    <col min="14852" max="14852" width="13.375" style="2"/>
    <col min="14853" max="14854" width="14.625" style="2" customWidth="1"/>
    <col min="14855" max="14855" width="15.875" style="2" customWidth="1"/>
    <col min="14856" max="14856" width="14.625" style="2" customWidth="1"/>
    <col min="14857" max="15104" width="13.375" style="2"/>
    <col min="15105" max="15105" width="13.375" style="2" customWidth="1"/>
    <col min="15106" max="15106" width="17.125" style="2" customWidth="1"/>
    <col min="15107" max="15107" width="14.625" style="2" customWidth="1"/>
    <col min="15108" max="15108" width="13.375" style="2"/>
    <col min="15109" max="15110" width="14.625" style="2" customWidth="1"/>
    <col min="15111" max="15111" width="15.875" style="2" customWidth="1"/>
    <col min="15112" max="15112" width="14.625" style="2" customWidth="1"/>
    <col min="15113" max="15360" width="13.375" style="2"/>
    <col min="15361" max="15361" width="13.375" style="2" customWidth="1"/>
    <col min="15362" max="15362" width="17.125" style="2" customWidth="1"/>
    <col min="15363" max="15363" width="14.625" style="2" customWidth="1"/>
    <col min="15364" max="15364" width="13.375" style="2"/>
    <col min="15365" max="15366" width="14.625" style="2" customWidth="1"/>
    <col min="15367" max="15367" width="15.875" style="2" customWidth="1"/>
    <col min="15368" max="15368" width="14.625" style="2" customWidth="1"/>
    <col min="15369" max="15616" width="13.375" style="2"/>
    <col min="15617" max="15617" width="13.375" style="2" customWidth="1"/>
    <col min="15618" max="15618" width="17.125" style="2" customWidth="1"/>
    <col min="15619" max="15619" width="14.625" style="2" customWidth="1"/>
    <col min="15620" max="15620" width="13.375" style="2"/>
    <col min="15621" max="15622" width="14.625" style="2" customWidth="1"/>
    <col min="15623" max="15623" width="15.875" style="2" customWidth="1"/>
    <col min="15624" max="15624" width="14.625" style="2" customWidth="1"/>
    <col min="15625" max="15872" width="13.375" style="2"/>
    <col min="15873" max="15873" width="13.375" style="2" customWidth="1"/>
    <col min="15874" max="15874" width="17.125" style="2" customWidth="1"/>
    <col min="15875" max="15875" width="14.625" style="2" customWidth="1"/>
    <col min="15876" max="15876" width="13.375" style="2"/>
    <col min="15877" max="15878" width="14.625" style="2" customWidth="1"/>
    <col min="15879" max="15879" width="15.875" style="2" customWidth="1"/>
    <col min="15880" max="15880" width="14.625" style="2" customWidth="1"/>
    <col min="15881" max="16128" width="13.375" style="2"/>
    <col min="16129" max="16129" width="13.375" style="2" customWidth="1"/>
    <col min="16130" max="16130" width="17.125" style="2" customWidth="1"/>
    <col min="16131" max="16131" width="14.625" style="2" customWidth="1"/>
    <col min="16132" max="16132" width="13.375" style="2"/>
    <col min="16133" max="16134" width="14.625" style="2" customWidth="1"/>
    <col min="16135" max="16135" width="15.875" style="2" customWidth="1"/>
    <col min="16136" max="16136" width="14.625" style="2" customWidth="1"/>
    <col min="16137" max="16384" width="13.375" style="2"/>
  </cols>
  <sheetData>
    <row r="1" spans="1:11" x14ac:dyDescent="0.2">
      <c r="A1" s="1"/>
    </row>
    <row r="6" spans="1:11" x14ac:dyDescent="0.2">
      <c r="E6" s="3" t="s">
        <v>362</v>
      </c>
      <c r="F6" s="41"/>
      <c r="G6" s="41"/>
      <c r="H6" s="41"/>
      <c r="I6" s="41"/>
      <c r="J6" s="41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1"/>
    </row>
    <row r="8" spans="1:11" x14ac:dyDescent="0.2">
      <c r="C8" s="7"/>
      <c r="D8" s="10"/>
      <c r="E8" s="10"/>
      <c r="F8" s="7"/>
      <c r="G8" s="7"/>
      <c r="H8" s="7"/>
      <c r="I8" s="10"/>
      <c r="J8" s="10"/>
      <c r="K8" s="41"/>
    </row>
    <row r="9" spans="1:11" x14ac:dyDescent="0.2">
      <c r="C9" s="11" t="s">
        <v>363</v>
      </c>
      <c r="D9" s="11" t="s">
        <v>364</v>
      </c>
      <c r="E9" s="11" t="s">
        <v>364</v>
      </c>
      <c r="F9" s="12" t="s">
        <v>365</v>
      </c>
      <c r="G9" s="11" t="s">
        <v>366</v>
      </c>
      <c r="H9" s="11" t="s">
        <v>367</v>
      </c>
      <c r="I9" s="7"/>
      <c r="J9" s="41"/>
      <c r="K9" s="41"/>
    </row>
    <row r="10" spans="1:11" x14ac:dyDescent="0.2">
      <c r="B10" s="1"/>
      <c r="C10" s="11" t="s">
        <v>368</v>
      </c>
      <c r="D10" s="11" t="s">
        <v>369</v>
      </c>
      <c r="E10" s="11" t="s">
        <v>370</v>
      </c>
      <c r="F10" s="12" t="s">
        <v>371</v>
      </c>
      <c r="G10" s="11" t="s">
        <v>372</v>
      </c>
      <c r="H10" s="11" t="s">
        <v>373</v>
      </c>
      <c r="I10" s="14" t="s">
        <v>374</v>
      </c>
      <c r="J10" s="10"/>
      <c r="K10" s="41"/>
    </row>
    <row r="11" spans="1:11" x14ac:dyDescent="0.2">
      <c r="B11" s="10"/>
      <c r="C11" s="14" t="s">
        <v>375</v>
      </c>
      <c r="D11" s="14" t="s">
        <v>376</v>
      </c>
      <c r="E11" s="14" t="s">
        <v>377</v>
      </c>
      <c r="F11" s="8"/>
      <c r="G11" s="8"/>
      <c r="H11" s="8"/>
      <c r="I11" s="14" t="s">
        <v>378</v>
      </c>
      <c r="J11" s="14" t="s">
        <v>330</v>
      </c>
      <c r="K11" s="41"/>
    </row>
    <row r="12" spans="1:11" x14ac:dyDescent="0.2">
      <c r="C12" s="33" t="s">
        <v>78</v>
      </c>
      <c r="D12" s="26" t="s">
        <v>78</v>
      </c>
      <c r="E12" s="26" t="s">
        <v>78</v>
      </c>
      <c r="F12" s="26" t="s">
        <v>300</v>
      </c>
      <c r="G12" s="26" t="s">
        <v>300</v>
      </c>
      <c r="H12" s="26" t="s">
        <v>300</v>
      </c>
      <c r="I12" s="26" t="s">
        <v>78</v>
      </c>
      <c r="J12" s="26" t="s">
        <v>300</v>
      </c>
      <c r="K12" s="41"/>
    </row>
    <row r="13" spans="1:11" x14ac:dyDescent="0.2">
      <c r="B13" s="1" t="s">
        <v>379</v>
      </c>
      <c r="C13" s="15">
        <f>D13+E13</f>
        <v>280142</v>
      </c>
      <c r="D13" s="16">
        <v>234296</v>
      </c>
      <c r="E13" s="16">
        <v>45846</v>
      </c>
      <c r="F13" s="16">
        <v>4475</v>
      </c>
      <c r="G13" s="34">
        <f>H13+D43+E43+I58</f>
        <v>15230</v>
      </c>
      <c r="H13" s="34">
        <f>J13+D28+F28+H28+J28</f>
        <v>7892</v>
      </c>
      <c r="I13" s="16">
        <v>40778</v>
      </c>
      <c r="J13" s="16">
        <v>6631</v>
      </c>
    </row>
    <row r="14" spans="1:11" x14ac:dyDescent="0.2">
      <c r="B14" s="1" t="s">
        <v>380</v>
      </c>
      <c r="C14" s="15">
        <f>D14+E14</f>
        <v>280674</v>
      </c>
      <c r="D14" s="16">
        <v>225526</v>
      </c>
      <c r="E14" s="16">
        <v>55148</v>
      </c>
      <c r="F14" s="16">
        <v>11845</v>
      </c>
      <c r="G14" s="34">
        <f>H14+D44+E44+I59-1</f>
        <v>36312</v>
      </c>
      <c r="H14" s="34">
        <f>J14+D29+F29+H29+J29</f>
        <v>22090</v>
      </c>
      <c r="I14" s="16">
        <v>76732</v>
      </c>
      <c r="J14" s="16">
        <v>18885</v>
      </c>
    </row>
    <row r="15" spans="1:11" x14ac:dyDescent="0.2">
      <c r="B15" s="1" t="s">
        <v>381</v>
      </c>
      <c r="C15" s="15">
        <f>D15+E15</f>
        <v>251560</v>
      </c>
      <c r="D15" s="16">
        <v>197432</v>
      </c>
      <c r="E15" s="16">
        <v>54128</v>
      </c>
      <c r="F15" s="16">
        <v>15547</v>
      </c>
      <c r="G15" s="34">
        <f>H15+D45+E45+I60</f>
        <v>47516.7</v>
      </c>
      <c r="H15" s="34">
        <f>J15+D30+F30+H30+J30-1</f>
        <v>34862</v>
      </c>
      <c r="I15" s="16">
        <v>105335</v>
      </c>
      <c r="J15" s="16">
        <v>30579</v>
      </c>
    </row>
    <row r="16" spans="1:11" x14ac:dyDescent="0.2">
      <c r="B16" s="1" t="s">
        <v>382</v>
      </c>
      <c r="C16" s="15">
        <f>D16+E16</f>
        <v>277120</v>
      </c>
      <c r="D16" s="16">
        <v>181299</v>
      </c>
      <c r="E16" s="16">
        <v>95821</v>
      </c>
      <c r="F16" s="16">
        <v>13474</v>
      </c>
      <c r="G16" s="34">
        <f>H16+D46+E46+I61+1</f>
        <v>58308.086900000002</v>
      </c>
      <c r="H16" s="34">
        <f>J16+D31+F31+H31+J31</f>
        <v>38433</v>
      </c>
      <c r="I16" s="16">
        <v>105998</v>
      </c>
      <c r="J16" s="16">
        <v>34689</v>
      </c>
    </row>
    <row r="17" spans="2:10" x14ac:dyDescent="0.2">
      <c r="B17" s="1" t="s">
        <v>383</v>
      </c>
      <c r="C17" s="15">
        <f>D17+E17</f>
        <v>280198</v>
      </c>
      <c r="D17" s="16">
        <v>179505</v>
      </c>
      <c r="E17" s="16">
        <v>100693</v>
      </c>
      <c r="F17" s="16">
        <v>17958.599999999999</v>
      </c>
      <c r="G17" s="34">
        <f>H17+D47+E47+I62</f>
        <v>88100.702937999988</v>
      </c>
      <c r="H17" s="34">
        <f>J17+D32+F32+H32+J32</f>
        <v>36727.662599999996</v>
      </c>
      <c r="I17" s="16">
        <v>90221</v>
      </c>
      <c r="J17" s="16">
        <v>33919.574999999997</v>
      </c>
    </row>
    <row r="18" spans="2:10" x14ac:dyDescent="0.2">
      <c r="B18" s="1"/>
      <c r="C18" s="15"/>
      <c r="D18" s="16"/>
      <c r="E18" s="16"/>
      <c r="F18" s="16"/>
      <c r="G18" s="34"/>
      <c r="H18" s="34"/>
      <c r="I18" s="16"/>
      <c r="J18" s="16"/>
    </row>
    <row r="19" spans="2:10" x14ac:dyDescent="0.2">
      <c r="B19" s="1" t="s">
        <v>384</v>
      </c>
      <c r="C19" s="15">
        <f>D19+E19</f>
        <v>278580</v>
      </c>
      <c r="D19" s="16">
        <v>180252</v>
      </c>
      <c r="E19" s="16">
        <v>98328</v>
      </c>
      <c r="F19" s="16">
        <v>18785</v>
      </c>
      <c r="G19" s="34">
        <f>H19+D49+E49+I64</f>
        <v>93141.77242600001</v>
      </c>
      <c r="H19" s="34">
        <f>J19+D34+F34+H34+J34</f>
        <v>35069.802299999996</v>
      </c>
      <c r="I19" s="16">
        <v>86319</v>
      </c>
      <c r="J19" s="16">
        <v>32431.184799999999</v>
      </c>
    </row>
    <row r="20" spans="2:10" x14ac:dyDescent="0.2">
      <c r="B20" s="1" t="s">
        <v>385</v>
      </c>
      <c r="C20" s="15">
        <f>D20+E20</f>
        <v>280572</v>
      </c>
      <c r="D20" s="16">
        <v>182192</v>
      </c>
      <c r="E20" s="16">
        <v>98380</v>
      </c>
      <c r="F20" s="16">
        <v>19044.61563</v>
      </c>
      <c r="G20" s="34">
        <f>H20+D50+E50+I65</f>
        <v>99268.273665999979</v>
      </c>
      <c r="H20" s="34">
        <f>J20+D35+F35+H35+J35</f>
        <v>33463.420599999998</v>
      </c>
      <c r="I20" s="16">
        <v>82434</v>
      </c>
      <c r="J20" s="16">
        <v>30973.205699999999</v>
      </c>
    </row>
    <row r="21" spans="2:10" x14ac:dyDescent="0.2">
      <c r="B21" s="1" t="s">
        <v>386</v>
      </c>
      <c r="C21" s="15">
        <f>D21+E21</f>
        <v>286276</v>
      </c>
      <c r="D21" s="16">
        <v>188919</v>
      </c>
      <c r="E21" s="16">
        <v>97357</v>
      </c>
      <c r="F21" s="16">
        <v>19482.250749999999</v>
      </c>
      <c r="G21" s="34">
        <f>H21+D51+E51+I66</f>
        <v>106581.872619</v>
      </c>
      <c r="H21" s="34">
        <f>J21+D36+F36+H36+J36</f>
        <v>32357.176899999999</v>
      </c>
      <c r="I21" s="16">
        <v>78355</v>
      </c>
      <c r="J21" s="16">
        <v>29961.73</v>
      </c>
    </row>
    <row r="22" spans="2:10" x14ac:dyDescent="0.2">
      <c r="B22" s="3" t="s">
        <v>387</v>
      </c>
      <c r="C22" s="17">
        <f>D22+E22</f>
        <v>291164</v>
      </c>
      <c r="D22" s="18">
        <v>195427</v>
      </c>
      <c r="E22" s="18">
        <v>95737</v>
      </c>
      <c r="F22" s="18">
        <v>19455.72479</v>
      </c>
      <c r="G22" s="28">
        <f>H22+D52+E52+I67</f>
        <v>112627.19617400001</v>
      </c>
      <c r="H22" s="28">
        <f>J22+D37+F37+H37+J37</f>
        <v>30888.664799999999</v>
      </c>
      <c r="I22" s="18">
        <v>74420</v>
      </c>
      <c r="J22" s="18">
        <v>28620.2055</v>
      </c>
    </row>
    <row r="23" spans="2:10" ht="18" thickBot="1" x14ac:dyDescent="0.25">
      <c r="B23" s="4"/>
      <c r="C23" s="19"/>
      <c r="D23" s="4"/>
      <c r="E23" s="4"/>
      <c r="F23" s="4"/>
      <c r="G23" s="4"/>
      <c r="H23" s="4"/>
      <c r="I23" s="4"/>
      <c r="J23" s="4"/>
    </row>
    <row r="24" spans="2:10" x14ac:dyDescent="0.2">
      <c r="C24" s="8"/>
      <c r="D24" s="10"/>
      <c r="E24" s="10"/>
      <c r="F24" s="9" t="s">
        <v>388</v>
      </c>
      <c r="G24" s="10"/>
      <c r="H24" s="10"/>
      <c r="I24" s="10"/>
      <c r="J24" s="10"/>
    </row>
    <row r="25" spans="2:10" x14ac:dyDescent="0.2">
      <c r="B25" s="1"/>
      <c r="C25" s="14" t="s">
        <v>389</v>
      </c>
      <c r="D25" s="10"/>
      <c r="E25" s="14" t="s">
        <v>390</v>
      </c>
      <c r="F25" s="10"/>
      <c r="G25" s="14" t="s">
        <v>391</v>
      </c>
      <c r="H25" s="10"/>
      <c r="I25" s="14" t="s">
        <v>392</v>
      </c>
      <c r="J25" s="10"/>
    </row>
    <row r="26" spans="2:10" x14ac:dyDescent="0.2">
      <c r="B26" s="10"/>
      <c r="C26" s="14" t="s">
        <v>328</v>
      </c>
      <c r="D26" s="14" t="s">
        <v>330</v>
      </c>
      <c r="E26" s="14" t="s">
        <v>328</v>
      </c>
      <c r="F26" s="14" t="s">
        <v>393</v>
      </c>
      <c r="G26" s="14" t="s">
        <v>328</v>
      </c>
      <c r="H26" s="14" t="s">
        <v>393</v>
      </c>
      <c r="I26" s="14" t="s">
        <v>329</v>
      </c>
      <c r="J26" s="14" t="s">
        <v>330</v>
      </c>
    </row>
    <row r="27" spans="2:10" x14ac:dyDescent="0.2">
      <c r="C27" s="33" t="s">
        <v>268</v>
      </c>
      <c r="D27" s="26" t="s">
        <v>300</v>
      </c>
      <c r="E27" s="26" t="s">
        <v>268</v>
      </c>
      <c r="F27" s="26" t="s">
        <v>300</v>
      </c>
      <c r="G27" s="26" t="s">
        <v>268</v>
      </c>
      <c r="H27" s="26" t="s">
        <v>300</v>
      </c>
      <c r="I27" s="26" t="s">
        <v>268</v>
      </c>
      <c r="J27" s="26" t="s">
        <v>300</v>
      </c>
    </row>
    <row r="28" spans="2:10" x14ac:dyDescent="0.2">
      <c r="B28" s="1" t="s">
        <v>379</v>
      </c>
      <c r="C28" s="22">
        <v>1870</v>
      </c>
      <c r="D28" s="16">
        <v>741</v>
      </c>
      <c r="E28" s="16">
        <v>1361</v>
      </c>
      <c r="F28" s="16">
        <v>470</v>
      </c>
      <c r="G28" s="16">
        <v>71</v>
      </c>
      <c r="H28" s="16">
        <v>18</v>
      </c>
      <c r="I28" s="16">
        <v>420</v>
      </c>
      <c r="J28" s="16">
        <v>32</v>
      </c>
    </row>
    <row r="29" spans="2:10" x14ac:dyDescent="0.2">
      <c r="B29" s="1" t="s">
        <v>380</v>
      </c>
      <c r="C29" s="22">
        <v>3815</v>
      </c>
      <c r="D29" s="16">
        <v>2186</v>
      </c>
      <c r="E29" s="16">
        <v>1387</v>
      </c>
      <c r="F29" s="16">
        <v>907</v>
      </c>
      <c r="G29" s="16">
        <v>86</v>
      </c>
      <c r="H29" s="16">
        <v>32</v>
      </c>
      <c r="I29" s="16">
        <v>588</v>
      </c>
      <c r="J29" s="16">
        <v>80</v>
      </c>
    </row>
    <row r="30" spans="2:10" x14ac:dyDescent="0.2">
      <c r="B30" s="1" t="s">
        <v>381</v>
      </c>
      <c r="C30" s="22">
        <v>4888</v>
      </c>
      <c r="D30" s="16">
        <v>3280</v>
      </c>
      <c r="E30" s="16">
        <v>1154</v>
      </c>
      <c r="F30" s="16">
        <v>842</v>
      </c>
      <c r="G30" s="16">
        <v>73</v>
      </c>
      <c r="H30" s="16">
        <v>33</v>
      </c>
      <c r="I30" s="16">
        <v>614</v>
      </c>
      <c r="J30" s="16">
        <v>129</v>
      </c>
    </row>
    <row r="31" spans="2:10" x14ac:dyDescent="0.2">
      <c r="B31" s="1" t="s">
        <v>382</v>
      </c>
      <c r="C31" s="22">
        <v>3944</v>
      </c>
      <c r="D31" s="16">
        <v>3060</v>
      </c>
      <c r="E31" s="16">
        <v>439</v>
      </c>
      <c r="F31" s="16">
        <v>386</v>
      </c>
      <c r="G31" s="16">
        <v>14</v>
      </c>
      <c r="H31" s="16">
        <v>7</v>
      </c>
      <c r="I31" s="16">
        <v>694</v>
      </c>
      <c r="J31" s="16">
        <v>291</v>
      </c>
    </row>
    <row r="32" spans="2:10" x14ac:dyDescent="0.2">
      <c r="B32" s="1" t="s">
        <v>383</v>
      </c>
      <c r="C32" s="22">
        <v>2991</v>
      </c>
      <c r="D32" s="16">
        <v>2665.3199</v>
      </c>
      <c r="E32" s="16">
        <v>120</v>
      </c>
      <c r="F32" s="16">
        <v>116.70910000000001</v>
      </c>
      <c r="G32" s="16">
        <v>1</v>
      </c>
      <c r="H32" s="16">
        <v>0.78549999999999998</v>
      </c>
      <c r="I32" s="16">
        <v>51</v>
      </c>
      <c r="J32" s="16">
        <v>25.273099999999999</v>
      </c>
    </row>
    <row r="33" spans="2:10" x14ac:dyDescent="0.2">
      <c r="B33" s="1"/>
      <c r="C33" s="22"/>
      <c r="D33" s="16"/>
      <c r="E33" s="16"/>
      <c r="F33" s="16"/>
      <c r="G33" s="16"/>
      <c r="H33" s="16"/>
      <c r="I33" s="16"/>
      <c r="J33" s="16"/>
    </row>
    <row r="34" spans="2:10" x14ac:dyDescent="0.2">
      <c r="B34" s="1" t="s">
        <v>384</v>
      </c>
      <c r="C34" s="22">
        <v>2853</v>
      </c>
      <c r="D34" s="16">
        <v>2540.2671999999998</v>
      </c>
      <c r="E34" s="16">
        <v>84</v>
      </c>
      <c r="F34" s="16">
        <v>81.651200000000003</v>
      </c>
      <c r="G34" s="23" t="s">
        <v>57</v>
      </c>
      <c r="H34" s="23" t="s">
        <v>57</v>
      </c>
      <c r="I34" s="16">
        <v>33</v>
      </c>
      <c r="J34" s="16">
        <v>16.699100000000001</v>
      </c>
    </row>
    <row r="35" spans="2:10" x14ac:dyDescent="0.2">
      <c r="B35" s="1" t="s">
        <v>385</v>
      </c>
      <c r="C35" s="22">
        <v>2721</v>
      </c>
      <c r="D35" s="16">
        <v>2424.8159999999998</v>
      </c>
      <c r="E35" s="16">
        <v>59</v>
      </c>
      <c r="F35" s="16">
        <v>56.665100000000002</v>
      </c>
      <c r="G35" s="23" t="s">
        <v>57</v>
      </c>
      <c r="H35" s="23" t="s">
        <v>57</v>
      </c>
      <c r="I35" s="16">
        <v>17</v>
      </c>
      <c r="J35" s="16">
        <v>8.7338000000000005</v>
      </c>
    </row>
    <row r="36" spans="2:10" x14ac:dyDescent="0.2">
      <c r="B36" s="1" t="s">
        <v>386</v>
      </c>
      <c r="C36" s="22">
        <v>2593</v>
      </c>
      <c r="D36" s="16">
        <v>2349.9866000000002</v>
      </c>
      <c r="E36" s="16">
        <v>42</v>
      </c>
      <c r="F36" s="16">
        <v>39.865699999999997</v>
      </c>
      <c r="G36" s="23" t="s">
        <v>57</v>
      </c>
      <c r="H36" s="23" t="s">
        <v>57</v>
      </c>
      <c r="I36" s="16">
        <v>11</v>
      </c>
      <c r="J36" s="16">
        <v>5.5945999999999998</v>
      </c>
    </row>
    <row r="37" spans="2:10" x14ac:dyDescent="0.2">
      <c r="B37" s="3" t="s">
        <v>387</v>
      </c>
      <c r="C37" s="47">
        <v>2442</v>
      </c>
      <c r="D37" s="18">
        <v>2226.2836000000002</v>
      </c>
      <c r="E37" s="18">
        <v>41</v>
      </c>
      <c r="F37" s="18">
        <v>39.2971</v>
      </c>
      <c r="G37" s="23" t="s">
        <v>57</v>
      </c>
      <c r="H37" s="23" t="s">
        <v>57</v>
      </c>
      <c r="I37" s="18">
        <v>6</v>
      </c>
      <c r="J37" s="18">
        <v>2.8786</v>
      </c>
    </row>
    <row r="38" spans="2:10" ht="18" thickBot="1" x14ac:dyDescent="0.25">
      <c r="B38" s="4"/>
      <c r="C38" s="19"/>
      <c r="D38" s="4"/>
      <c r="E38" s="4"/>
      <c r="F38" s="4"/>
      <c r="G38" s="4"/>
      <c r="H38" s="4"/>
      <c r="I38" s="4"/>
      <c r="J38" s="4"/>
    </row>
    <row r="39" spans="2:10" x14ac:dyDescent="0.2">
      <c r="C39" s="11" t="s">
        <v>394</v>
      </c>
      <c r="D39" s="41"/>
      <c r="E39" s="11" t="s">
        <v>395</v>
      </c>
      <c r="F39" s="10"/>
      <c r="G39" s="10"/>
      <c r="H39" s="10"/>
      <c r="I39" s="10"/>
      <c r="J39" s="10"/>
    </row>
    <row r="40" spans="2:10" x14ac:dyDescent="0.2">
      <c r="B40" s="1"/>
      <c r="C40" s="14" t="s">
        <v>396</v>
      </c>
      <c r="D40" s="10"/>
      <c r="E40" s="11" t="s">
        <v>373</v>
      </c>
      <c r="F40" s="14" t="s">
        <v>397</v>
      </c>
      <c r="G40" s="10"/>
      <c r="H40" s="14" t="s">
        <v>398</v>
      </c>
      <c r="I40" s="10"/>
      <c r="J40" s="14" t="s">
        <v>399</v>
      </c>
    </row>
    <row r="41" spans="2:10" x14ac:dyDescent="0.2">
      <c r="B41" s="10"/>
      <c r="C41" s="14" t="s">
        <v>328</v>
      </c>
      <c r="D41" s="14" t="s">
        <v>330</v>
      </c>
      <c r="E41" s="8"/>
      <c r="F41" s="14" t="s">
        <v>400</v>
      </c>
      <c r="G41" s="14" t="s">
        <v>393</v>
      </c>
      <c r="H41" s="14" t="s">
        <v>328</v>
      </c>
      <c r="I41" s="14" t="s">
        <v>330</v>
      </c>
      <c r="J41" s="14" t="s">
        <v>329</v>
      </c>
    </row>
    <row r="42" spans="2:10" x14ac:dyDescent="0.2">
      <c r="C42" s="33" t="s">
        <v>268</v>
      </c>
      <c r="D42" s="26" t="s">
        <v>300</v>
      </c>
      <c r="E42" s="26" t="s">
        <v>300</v>
      </c>
      <c r="F42" s="26" t="s">
        <v>78</v>
      </c>
      <c r="G42" s="26" t="s">
        <v>300</v>
      </c>
      <c r="H42" s="26" t="s">
        <v>268</v>
      </c>
      <c r="I42" s="26" t="s">
        <v>300</v>
      </c>
      <c r="J42" s="26" t="s">
        <v>268</v>
      </c>
    </row>
    <row r="43" spans="2:10" x14ac:dyDescent="0.2">
      <c r="B43" s="1" t="s">
        <v>379</v>
      </c>
      <c r="C43" s="22">
        <v>577</v>
      </c>
      <c r="D43" s="16">
        <v>10</v>
      </c>
      <c r="E43" s="23" t="s">
        <v>57</v>
      </c>
      <c r="F43" s="23" t="s">
        <v>57</v>
      </c>
      <c r="G43" s="23" t="s">
        <v>57</v>
      </c>
      <c r="H43" s="23" t="s">
        <v>57</v>
      </c>
      <c r="I43" s="23" t="s">
        <v>57</v>
      </c>
      <c r="J43" s="23" t="s">
        <v>57</v>
      </c>
    </row>
    <row r="44" spans="2:10" x14ac:dyDescent="0.2">
      <c r="B44" s="1" t="s">
        <v>380</v>
      </c>
      <c r="C44" s="22">
        <v>572</v>
      </c>
      <c r="D44" s="16">
        <v>14</v>
      </c>
      <c r="E44" s="23" t="s">
        <v>57</v>
      </c>
      <c r="F44" s="23" t="s">
        <v>57</v>
      </c>
      <c r="G44" s="23" t="s">
        <v>57</v>
      </c>
      <c r="H44" s="23" t="s">
        <v>57</v>
      </c>
      <c r="I44" s="23" t="s">
        <v>57</v>
      </c>
      <c r="J44" s="23" t="s">
        <v>57</v>
      </c>
    </row>
    <row r="45" spans="2:10" x14ac:dyDescent="0.2">
      <c r="B45" s="1" t="s">
        <v>381</v>
      </c>
      <c r="C45" s="22">
        <v>470</v>
      </c>
      <c r="D45" s="16">
        <v>12</v>
      </c>
      <c r="E45" s="23" t="s">
        <v>57</v>
      </c>
      <c r="F45" s="23" t="s">
        <v>57</v>
      </c>
      <c r="G45" s="23" t="s">
        <v>57</v>
      </c>
      <c r="H45" s="23" t="s">
        <v>57</v>
      </c>
      <c r="I45" s="23" t="s">
        <v>57</v>
      </c>
      <c r="J45" s="23" t="s">
        <v>57</v>
      </c>
    </row>
    <row r="46" spans="2:10" x14ac:dyDescent="0.2">
      <c r="B46" s="1" t="s">
        <v>382</v>
      </c>
      <c r="C46" s="22">
        <v>419</v>
      </c>
      <c r="D46" s="16">
        <v>47</v>
      </c>
      <c r="E46" s="34">
        <f>G46+I46+C61+E61+G61</f>
        <v>15069.0869</v>
      </c>
      <c r="F46" s="16">
        <v>14151</v>
      </c>
      <c r="G46" s="16">
        <v>5379</v>
      </c>
      <c r="H46" s="16">
        <v>1479</v>
      </c>
      <c r="I46" s="16">
        <v>1152.2577000000001</v>
      </c>
      <c r="J46" s="16">
        <v>9808</v>
      </c>
    </row>
    <row r="47" spans="2:10" x14ac:dyDescent="0.2">
      <c r="B47" s="1" t="s">
        <v>383</v>
      </c>
      <c r="C47" s="22">
        <v>393</v>
      </c>
      <c r="D47" s="16">
        <v>60.960500000000003</v>
      </c>
      <c r="E47" s="34">
        <f>G47+I47+C62+E62+G62</f>
        <v>49127.220499999996</v>
      </c>
      <c r="F47" s="16">
        <v>62230</v>
      </c>
      <c r="G47" s="16">
        <v>36697.4159</v>
      </c>
      <c r="H47" s="16">
        <v>2639</v>
      </c>
      <c r="I47" s="16">
        <v>2336.4499999999998</v>
      </c>
      <c r="J47" s="16">
        <v>9865</v>
      </c>
    </row>
    <row r="48" spans="2:10" x14ac:dyDescent="0.2">
      <c r="B48" s="1"/>
      <c r="C48" s="22"/>
      <c r="D48" s="16"/>
      <c r="E48" s="34"/>
      <c r="F48" s="16"/>
      <c r="G48" s="16"/>
      <c r="H48" s="16"/>
      <c r="I48" s="16"/>
      <c r="J48" s="16"/>
    </row>
    <row r="49" spans="2:10" x14ac:dyDescent="0.2">
      <c r="B49" s="1" t="s">
        <v>384</v>
      </c>
      <c r="C49" s="22">
        <v>433</v>
      </c>
      <c r="D49" s="16">
        <v>68.991299999999995</v>
      </c>
      <c r="E49" s="34">
        <f>G49+I49+C64+E64+G64</f>
        <v>56207.485900000007</v>
      </c>
      <c r="F49" s="16">
        <v>72925</v>
      </c>
      <c r="G49" s="16">
        <v>43662.845200000003</v>
      </c>
      <c r="H49" s="16">
        <v>2839</v>
      </c>
      <c r="I49" s="16">
        <v>2512.3726000000001</v>
      </c>
      <c r="J49" s="16">
        <v>9842</v>
      </c>
    </row>
    <row r="50" spans="2:10" x14ac:dyDescent="0.2">
      <c r="B50" s="1" t="s">
        <v>385</v>
      </c>
      <c r="C50" s="22">
        <v>463</v>
      </c>
      <c r="D50" s="16">
        <v>73.936099999999996</v>
      </c>
      <c r="E50" s="34">
        <f>G50+I50+C65+E65+G65</f>
        <v>64263.23154999999</v>
      </c>
      <c r="F50" s="16">
        <v>84902</v>
      </c>
      <c r="G50" s="16">
        <v>51525.292999999998</v>
      </c>
      <c r="H50" s="16">
        <v>3008</v>
      </c>
      <c r="I50" s="16">
        <v>2660.7748999999999</v>
      </c>
      <c r="J50" s="16">
        <v>9898</v>
      </c>
    </row>
    <row r="51" spans="2:10" x14ac:dyDescent="0.2">
      <c r="B51" s="1" t="s">
        <v>386</v>
      </c>
      <c r="C51" s="22">
        <v>437</v>
      </c>
      <c r="D51" s="16">
        <v>69.857900000000001</v>
      </c>
      <c r="E51" s="34">
        <f>G51+I51+C66+E66+G66</f>
        <v>72978.816300000006</v>
      </c>
      <c r="F51" s="16">
        <v>95967</v>
      </c>
      <c r="G51" s="16">
        <v>59901.434399999998</v>
      </c>
      <c r="H51" s="16">
        <v>3188</v>
      </c>
      <c r="I51" s="16">
        <v>2869.2267000000002</v>
      </c>
      <c r="J51" s="16">
        <v>9898</v>
      </c>
    </row>
    <row r="52" spans="2:10" x14ac:dyDescent="0.2">
      <c r="B52" s="3" t="s">
        <v>387</v>
      </c>
      <c r="C52" s="47">
        <v>449</v>
      </c>
      <c r="D52" s="18">
        <v>72.267099999999999</v>
      </c>
      <c r="E52" s="28">
        <f>G52+I52+C67+E67+G67</f>
        <v>80734.410800000012</v>
      </c>
      <c r="F52" s="18">
        <v>106285</v>
      </c>
      <c r="G52" s="18">
        <v>67360.4997</v>
      </c>
      <c r="H52" s="18">
        <v>3359</v>
      </c>
      <c r="I52" s="18">
        <v>3045.4186</v>
      </c>
      <c r="J52" s="18">
        <v>9903</v>
      </c>
    </row>
    <row r="53" spans="2:10" ht="18" thickBot="1" x14ac:dyDescent="0.25">
      <c r="B53" s="4"/>
      <c r="C53" s="19"/>
      <c r="D53" s="4"/>
      <c r="E53" s="4"/>
      <c r="F53" s="4"/>
      <c r="G53" s="4"/>
      <c r="H53" s="4"/>
      <c r="I53" s="4"/>
      <c r="J53" s="4"/>
    </row>
    <row r="54" spans="2:10" x14ac:dyDescent="0.2">
      <c r="C54" s="8"/>
      <c r="D54" s="9" t="s">
        <v>401</v>
      </c>
      <c r="E54" s="10"/>
      <c r="F54" s="10"/>
      <c r="G54" s="10"/>
      <c r="H54" s="11" t="s">
        <v>402</v>
      </c>
      <c r="I54" s="41"/>
    </row>
    <row r="55" spans="2:10" x14ac:dyDescent="0.2">
      <c r="B55" s="1"/>
      <c r="C55" s="14" t="s">
        <v>403</v>
      </c>
      <c r="D55" s="14" t="s">
        <v>404</v>
      </c>
      <c r="E55" s="10"/>
      <c r="F55" s="14" t="s">
        <v>405</v>
      </c>
      <c r="G55" s="10"/>
      <c r="H55" s="14" t="s">
        <v>406</v>
      </c>
      <c r="I55" s="10"/>
    </row>
    <row r="56" spans="2:10" x14ac:dyDescent="0.2">
      <c r="B56" s="10"/>
      <c r="C56" s="14" t="s">
        <v>330</v>
      </c>
      <c r="D56" s="14" t="s">
        <v>329</v>
      </c>
      <c r="E56" s="14" t="s">
        <v>330</v>
      </c>
      <c r="F56" s="14" t="s">
        <v>329</v>
      </c>
      <c r="G56" s="14" t="s">
        <v>393</v>
      </c>
      <c r="H56" s="14" t="s">
        <v>400</v>
      </c>
      <c r="I56" s="14" t="s">
        <v>330</v>
      </c>
    </row>
    <row r="57" spans="2:10" x14ac:dyDescent="0.2">
      <c r="C57" s="33" t="s">
        <v>300</v>
      </c>
      <c r="D57" s="26" t="s">
        <v>268</v>
      </c>
      <c r="E57" s="26" t="s">
        <v>300</v>
      </c>
      <c r="F57" s="26" t="s">
        <v>268</v>
      </c>
      <c r="G57" s="26" t="s">
        <v>300</v>
      </c>
      <c r="H57" s="26" t="s">
        <v>78</v>
      </c>
      <c r="I57" s="26" t="s">
        <v>300</v>
      </c>
    </row>
    <row r="58" spans="2:10" x14ac:dyDescent="0.2">
      <c r="B58" s="1" t="s">
        <v>379</v>
      </c>
      <c r="C58" s="48" t="s">
        <v>57</v>
      </c>
      <c r="D58" s="23" t="s">
        <v>57</v>
      </c>
      <c r="E58" s="23" t="s">
        <v>57</v>
      </c>
      <c r="F58" s="23" t="s">
        <v>57</v>
      </c>
      <c r="G58" s="23" t="s">
        <v>57</v>
      </c>
      <c r="H58" s="16">
        <v>69058</v>
      </c>
      <c r="I58" s="16">
        <v>7328</v>
      </c>
    </row>
    <row r="59" spans="2:10" x14ac:dyDescent="0.2">
      <c r="B59" s="1" t="s">
        <v>380</v>
      </c>
      <c r="C59" s="48" t="s">
        <v>57</v>
      </c>
      <c r="D59" s="23" t="s">
        <v>57</v>
      </c>
      <c r="E59" s="23" t="s">
        <v>57</v>
      </c>
      <c r="F59" s="23" t="s">
        <v>57</v>
      </c>
      <c r="G59" s="23" t="s">
        <v>57</v>
      </c>
      <c r="H59" s="16">
        <v>55752</v>
      </c>
      <c r="I59" s="16">
        <v>14209</v>
      </c>
    </row>
    <row r="60" spans="2:10" x14ac:dyDescent="0.2">
      <c r="B60" s="1" t="s">
        <v>381</v>
      </c>
      <c r="C60" s="48" t="s">
        <v>57</v>
      </c>
      <c r="D60" s="23" t="s">
        <v>57</v>
      </c>
      <c r="E60" s="23" t="s">
        <v>57</v>
      </c>
      <c r="F60" s="23" t="s">
        <v>57</v>
      </c>
      <c r="G60" s="23" t="s">
        <v>57</v>
      </c>
      <c r="H60" s="16">
        <v>38655</v>
      </c>
      <c r="I60" s="16">
        <v>12642.7</v>
      </c>
    </row>
    <row r="61" spans="2:10" x14ac:dyDescent="0.2">
      <c r="B61" s="1" t="s">
        <v>382</v>
      </c>
      <c r="C61" s="22">
        <v>8068.8292000000001</v>
      </c>
      <c r="D61" s="16">
        <v>713</v>
      </c>
      <c r="E61" s="16">
        <v>469</v>
      </c>
      <c r="F61" s="23" t="s">
        <v>57</v>
      </c>
      <c r="G61" s="23" t="s">
        <v>57</v>
      </c>
      <c r="H61" s="16">
        <v>15016</v>
      </c>
      <c r="I61" s="16">
        <v>4758</v>
      </c>
    </row>
    <row r="62" spans="2:10" x14ac:dyDescent="0.2">
      <c r="B62" s="1" t="s">
        <v>383</v>
      </c>
      <c r="C62" s="22">
        <v>9212.4500000000007</v>
      </c>
      <c r="D62" s="16">
        <v>693</v>
      </c>
      <c r="E62" s="16">
        <v>522.80079999999998</v>
      </c>
      <c r="F62" s="16">
        <v>716</v>
      </c>
      <c r="G62" s="16">
        <v>358.10379999999998</v>
      </c>
      <c r="H62" s="16">
        <v>6266</v>
      </c>
      <c r="I62" s="16">
        <v>2184.8593380000002</v>
      </c>
    </row>
    <row r="63" spans="2:10" x14ac:dyDescent="0.2">
      <c r="B63" s="1"/>
      <c r="C63" s="22"/>
      <c r="D63" s="16"/>
      <c r="E63" s="16"/>
      <c r="F63" s="16"/>
      <c r="G63" s="16"/>
      <c r="H63" s="16"/>
      <c r="I63" s="16"/>
    </row>
    <row r="64" spans="2:10" x14ac:dyDescent="0.2">
      <c r="B64" s="1" t="s">
        <v>384</v>
      </c>
      <c r="C64" s="22">
        <v>9167.0607999999993</v>
      </c>
      <c r="D64" s="16">
        <v>655</v>
      </c>
      <c r="E64" s="16">
        <v>497.60890000000001</v>
      </c>
      <c r="F64" s="16">
        <v>741</v>
      </c>
      <c r="G64" s="16">
        <v>367.59840000000003</v>
      </c>
      <c r="H64" s="16">
        <v>5159</v>
      </c>
      <c r="I64" s="16">
        <v>1795.4929259999999</v>
      </c>
    </row>
    <row r="65" spans="1:9" x14ac:dyDescent="0.2">
      <c r="B65" s="1" t="s">
        <v>385</v>
      </c>
      <c r="C65" s="22">
        <v>9197.3342499999999</v>
      </c>
      <c r="D65" s="16">
        <v>655</v>
      </c>
      <c r="E65" s="16">
        <v>504.52800000000002</v>
      </c>
      <c r="F65" s="16">
        <v>761</v>
      </c>
      <c r="G65" s="16">
        <v>375.3014</v>
      </c>
      <c r="H65" s="16">
        <v>4186</v>
      </c>
      <c r="I65" s="16">
        <v>1467.685416</v>
      </c>
    </row>
    <row r="66" spans="1:9" x14ac:dyDescent="0.2">
      <c r="B66" s="1" t="s">
        <v>386</v>
      </c>
      <c r="C66" s="22">
        <v>9333.6190999999999</v>
      </c>
      <c r="D66" s="16">
        <v>636</v>
      </c>
      <c r="E66" s="16">
        <v>498.19959999999998</v>
      </c>
      <c r="F66" s="16">
        <v>757</v>
      </c>
      <c r="G66" s="16">
        <v>376.3365</v>
      </c>
      <c r="H66" s="16">
        <v>3224</v>
      </c>
      <c r="I66" s="16">
        <v>1176.0215189999999</v>
      </c>
    </row>
    <row r="67" spans="1:9" x14ac:dyDescent="0.2">
      <c r="B67" s="3" t="s">
        <v>387</v>
      </c>
      <c r="C67" s="47">
        <v>9379.5288999999993</v>
      </c>
      <c r="D67" s="18">
        <v>727</v>
      </c>
      <c r="E67" s="18">
        <v>571.4402</v>
      </c>
      <c r="F67" s="18">
        <v>764</v>
      </c>
      <c r="G67" s="18">
        <v>377.52339999999998</v>
      </c>
      <c r="H67" s="18">
        <v>2557</v>
      </c>
      <c r="I67" s="18">
        <v>931.85347400000001</v>
      </c>
    </row>
    <row r="68" spans="1:9" ht="18" thickBot="1" x14ac:dyDescent="0.25">
      <c r="B68" s="4"/>
      <c r="C68" s="51"/>
      <c r="D68" s="4"/>
      <c r="E68" s="4"/>
      <c r="F68" s="20"/>
      <c r="G68" s="20"/>
      <c r="H68" s="4"/>
      <c r="I68" s="4"/>
    </row>
    <row r="69" spans="1:9" x14ac:dyDescent="0.2">
      <c r="C69" s="1" t="s">
        <v>407</v>
      </c>
    </row>
    <row r="70" spans="1:9" x14ac:dyDescent="0.2">
      <c r="C70" s="1" t="s">
        <v>408</v>
      </c>
    </row>
    <row r="71" spans="1:9" x14ac:dyDescent="0.2">
      <c r="C71" s="1" t="s">
        <v>409</v>
      </c>
    </row>
    <row r="72" spans="1:9" x14ac:dyDescent="0.2">
      <c r="A72" s="1"/>
    </row>
  </sheetData>
  <phoneticPr fontId="2"/>
  <pageMargins left="0.43" right="0.51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59"/>
  <sheetViews>
    <sheetView showGridLines="0" zoomScale="75" zoomScaleNormal="75" workbookViewId="0">
      <selection activeCell="B55" sqref="B55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1" spans="1:13" x14ac:dyDescent="0.2">
      <c r="A1" s="1"/>
    </row>
    <row r="6" spans="1:13" x14ac:dyDescent="0.2">
      <c r="E6" s="3" t="s">
        <v>410</v>
      </c>
    </row>
    <row r="7" spans="1:13" ht="18" thickBot="1" x14ac:dyDescent="0.25">
      <c r="B7" s="4"/>
      <c r="C7" s="4"/>
      <c r="D7" s="4"/>
      <c r="E7" s="4"/>
      <c r="F7" s="4"/>
      <c r="G7" s="4"/>
      <c r="H7" s="4"/>
      <c r="I7" s="6" t="s">
        <v>411</v>
      </c>
      <c r="J7" s="4"/>
      <c r="K7" s="4"/>
      <c r="L7" s="4"/>
    </row>
    <row r="8" spans="1:13" x14ac:dyDescent="0.2">
      <c r="C8" s="7"/>
      <c r="D8" s="10"/>
      <c r="E8" s="10"/>
      <c r="F8" s="7"/>
      <c r="G8" s="7"/>
      <c r="H8" s="7"/>
      <c r="I8" s="7"/>
      <c r="K8" s="9" t="s">
        <v>412</v>
      </c>
      <c r="L8" s="10"/>
    </row>
    <row r="9" spans="1:13" x14ac:dyDescent="0.2">
      <c r="C9" s="11" t="s">
        <v>413</v>
      </c>
      <c r="D9" s="7"/>
      <c r="E9" s="7"/>
      <c r="F9" s="11" t="s">
        <v>414</v>
      </c>
      <c r="G9" s="11" t="s">
        <v>415</v>
      </c>
      <c r="H9" s="11" t="s">
        <v>349</v>
      </c>
      <c r="I9" s="11" t="s">
        <v>412</v>
      </c>
      <c r="K9" s="7"/>
      <c r="M9" s="41"/>
    </row>
    <row r="10" spans="1:13" x14ac:dyDescent="0.2">
      <c r="C10" s="11" t="s">
        <v>416</v>
      </c>
      <c r="D10" s="12" t="s">
        <v>417</v>
      </c>
      <c r="E10" s="12" t="s">
        <v>418</v>
      </c>
      <c r="F10" s="11" t="s">
        <v>419</v>
      </c>
      <c r="G10" s="11" t="s">
        <v>420</v>
      </c>
      <c r="H10" s="11" t="s">
        <v>421</v>
      </c>
      <c r="I10" s="14" t="s">
        <v>422</v>
      </c>
      <c r="J10" s="10"/>
      <c r="K10" s="14" t="s">
        <v>423</v>
      </c>
      <c r="L10" s="10"/>
      <c r="M10" s="41"/>
    </row>
    <row r="11" spans="1:13" x14ac:dyDescent="0.2">
      <c r="B11" s="10"/>
      <c r="C11" s="8"/>
      <c r="D11" s="8"/>
      <c r="E11" s="14" t="s">
        <v>424</v>
      </c>
      <c r="F11" s="8"/>
      <c r="G11" s="8"/>
      <c r="H11" s="8"/>
      <c r="I11" s="14" t="s">
        <v>378</v>
      </c>
      <c r="J11" s="14" t="s">
        <v>425</v>
      </c>
      <c r="K11" s="13" t="s">
        <v>426</v>
      </c>
      <c r="L11" s="14" t="s">
        <v>425</v>
      </c>
    </row>
    <row r="12" spans="1:13" x14ac:dyDescent="0.2">
      <c r="C12" s="33" t="s">
        <v>268</v>
      </c>
      <c r="D12" s="26" t="s">
        <v>268</v>
      </c>
      <c r="E12" s="26" t="s">
        <v>268</v>
      </c>
      <c r="F12" s="26" t="s">
        <v>78</v>
      </c>
      <c r="G12" s="26" t="s">
        <v>269</v>
      </c>
      <c r="H12" s="26" t="s">
        <v>300</v>
      </c>
      <c r="I12" s="26" t="s">
        <v>78</v>
      </c>
      <c r="J12" s="26" t="s">
        <v>300</v>
      </c>
      <c r="K12" s="26" t="s">
        <v>78</v>
      </c>
      <c r="L12" s="26" t="s">
        <v>300</v>
      </c>
    </row>
    <row r="13" spans="1:13" x14ac:dyDescent="0.2">
      <c r="B13" s="1" t="s">
        <v>427</v>
      </c>
      <c r="C13" s="15">
        <f t="shared" ref="C13:C18" si="0">D13+E13</f>
        <v>13180</v>
      </c>
      <c r="D13" s="16">
        <v>11265</v>
      </c>
      <c r="E13" s="16">
        <v>1915</v>
      </c>
      <c r="F13" s="16">
        <v>185996</v>
      </c>
      <c r="G13" s="16">
        <v>284018</v>
      </c>
      <c r="H13" s="16">
        <v>90794</v>
      </c>
      <c r="I13" s="34">
        <f t="shared" ref="I13:J18" si="1">K13+C37</f>
        <v>126200</v>
      </c>
      <c r="J13" s="34">
        <f t="shared" si="1"/>
        <v>132724</v>
      </c>
      <c r="K13" s="34">
        <f t="shared" ref="K13:L18" si="2">C25+E25+G25+I25+K25</f>
        <v>62619</v>
      </c>
      <c r="L13" s="34">
        <f t="shared" si="2"/>
        <v>63673</v>
      </c>
    </row>
    <row r="14" spans="1:13" x14ac:dyDescent="0.2">
      <c r="B14" s="1" t="s">
        <v>428</v>
      </c>
      <c r="C14" s="15">
        <f t="shared" si="0"/>
        <v>13531</v>
      </c>
      <c r="D14" s="16">
        <v>11524</v>
      </c>
      <c r="E14" s="16">
        <v>2007</v>
      </c>
      <c r="F14" s="16">
        <v>186351</v>
      </c>
      <c r="G14" s="16">
        <v>285807</v>
      </c>
      <c r="H14" s="16">
        <v>101878.48181700001</v>
      </c>
      <c r="I14" s="34">
        <f t="shared" si="1"/>
        <v>135415</v>
      </c>
      <c r="J14" s="34">
        <f t="shared" si="1"/>
        <v>142404.87280000001</v>
      </c>
      <c r="K14" s="34">
        <f t="shared" si="2"/>
        <v>74091</v>
      </c>
      <c r="L14" s="34">
        <f t="shared" si="2"/>
        <v>75558.030700000003</v>
      </c>
    </row>
    <row r="15" spans="1:13" x14ac:dyDescent="0.2">
      <c r="B15" s="1" t="s">
        <v>429</v>
      </c>
      <c r="C15" s="15">
        <f t="shared" si="0"/>
        <v>13772</v>
      </c>
      <c r="D15" s="16">
        <v>11687</v>
      </c>
      <c r="E15" s="16">
        <v>2085</v>
      </c>
      <c r="F15" s="16">
        <v>186709</v>
      </c>
      <c r="G15" s="16">
        <v>289549</v>
      </c>
      <c r="H15" s="16">
        <v>105479.304806</v>
      </c>
      <c r="I15" s="34">
        <f t="shared" si="1"/>
        <v>141820</v>
      </c>
      <c r="J15" s="34">
        <f t="shared" si="1"/>
        <v>146420.77720000001</v>
      </c>
      <c r="K15" s="34">
        <f t="shared" si="2"/>
        <v>82871</v>
      </c>
      <c r="L15" s="34">
        <f t="shared" si="2"/>
        <v>82331.606100000005</v>
      </c>
    </row>
    <row r="16" spans="1:13" x14ac:dyDescent="0.2">
      <c r="B16" s="1" t="s">
        <v>430</v>
      </c>
      <c r="C16" s="15">
        <f t="shared" si="0"/>
        <v>14018</v>
      </c>
      <c r="D16" s="16">
        <v>11881</v>
      </c>
      <c r="E16" s="16">
        <v>2137</v>
      </c>
      <c r="F16" s="16">
        <v>182435</v>
      </c>
      <c r="G16" s="16">
        <v>291960</v>
      </c>
      <c r="H16" s="16">
        <v>109581.96737100001</v>
      </c>
      <c r="I16" s="34">
        <f t="shared" si="1"/>
        <v>148697</v>
      </c>
      <c r="J16" s="34">
        <f t="shared" si="1"/>
        <v>148723.24417399999</v>
      </c>
      <c r="K16" s="34">
        <f t="shared" si="2"/>
        <v>92087</v>
      </c>
      <c r="L16" s="34">
        <f t="shared" si="2"/>
        <v>89654.512100000007</v>
      </c>
    </row>
    <row r="17" spans="2:12" x14ac:dyDescent="0.2">
      <c r="B17" s="1" t="s">
        <v>431</v>
      </c>
      <c r="C17" s="15">
        <f t="shared" si="0"/>
        <v>14015</v>
      </c>
      <c r="D17" s="16">
        <v>11914</v>
      </c>
      <c r="E17" s="16">
        <v>2101</v>
      </c>
      <c r="F17" s="16">
        <v>170785</v>
      </c>
      <c r="G17" s="16">
        <v>285677</v>
      </c>
      <c r="H17" s="16">
        <v>106644.990621</v>
      </c>
      <c r="I17" s="34">
        <f t="shared" si="1"/>
        <v>152468</v>
      </c>
      <c r="J17" s="34">
        <f t="shared" si="1"/>
        <v>155476.11600000001</v>
      </c>
      <c r="K17" s="34">
        <f t="shared" si="2"/>
        <v>98402</v>
      </c>
      <c r="L17" s="34">
        <f t="shared" si="2"/>
        <v>96025.619900000005</v>
      </c>
    </row>
    <row r="18" spans="2:12" x14ac:dyDescent="0.2">
      <c r="B18" s="3" t="s">
        <v>432</v>
      </c>
      <c r="C18" s="17">
        <f t="shared" si="0"/>
        <v>14034</v>
      </c>
      <c r="D18" s="18">
        <v>11975</v>
      </c>
      <c r="E18" s="18">
        <v>2059</v>
      </c>
      <c r="F18" s="18">
        <v>167523</v>
      </c>
      <c r="G18" s="18">
        <v>284398</v>
      </c>
      <c r="H18" s="18">
        <v>97302.963841999997</v>
      </c>
      <c r="I18" s="28">
        <f t="shared" si="1"/>
        <v>158787</v>
      </c>
      <c r="J18" s="28">
        <f t="shared" si="1"/>
        <v>160097.14159999997</v>
      </c>
      <c r="K18" s="28">
        <f t="shared" si="2"/>
        <v>107167</v>
      </c>
      <c r="L18" s="28">
        <f t="shared" si="2"/>
        <v>103215.79309999998</v>
      </c>
    </row>
    <row r="19" spans="2:12" ht="18" thickBot="1" x14ac:dyDescent="0.25">
      <c r="B19" s="4"/>
      <c r="C19" s="19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">
      <c r="C20" s="8"/>
      <c r="D20" s="10"/>
      <c r="E20" s="10"/>
      <c r="F20" s="10"/>
      <c r="G20" s="9" t="s">
        <v>412</v>
      </c>
      <c r="H20" s="10"/>
      <c r="I20" s="10"/>
      <c r="J20" s="10"/>
      <c r="K20" s="10"/>
      <c r="L20" s="10"/>
    </row>
    <row r="21" spans="2:12" x14ac:dyDescent="0.2">
      <c r="C21" s="8"/>
      <c r="D21" s="10"/>
      <c r="E21" s="10"/>
      <c r="F21" s="10"/>
      <c r="G21" s="9" t="s">
        <v>433</v>
      </c>
      <c r="H21" s="10"/>
      <c r="I21" s="10"/>
      <c r="J21" s="10"/>
      <c r="K21" s="10"/>
      <c r="L21" s="10"/>
    </row>
    <row r="22" spans="2:12" x14ac:dyDescent="0.2">
      <c r="C22" s="14" t="s">
        <v>434</v>
      </c>
      <c r="D22" s="10"/>
      <c r="E22" s="14" t="s">
        <v>435</v>
      </c>
      <c r="F22" s="10"/>
      <c r="G22" s="14" t="s">
        <v>436</v>
      </c>
      <c r="H22" s="10"/>
      <c r="I22" s="14" t="s">
        <v>437</v>
      </c>
      <c r="J22" s="10"/>
      <c r="K22" s="14" t="s">
        <v>438</v>
      </c>
      <c r="L22" s="10"/>
    </row>
    <row r="23" spans="2:12" x14ac:dyDescent="0.2">
      <c r="B23" s="10"/>
      <c r="C23" s="14" t="s">
        <v>378</v>
      </c>
      <c r="D23" s="14" t="s">
        <v>425</v>
      </c>
      <c r="E23" s="13" t="s">
        <v>426</v>
      </c>
      <c r="F23" s="14" t="s">
        <v>425</v>
      </c>
      <c r="G23" s="13" t="s">
        <v>426</v>
      </c>
      <c r="H23" s="14" t="s">
        <v>425</v>
      </c>
      <c r="I23" s="14" t="s">
        <v>378</v>
      </c>
      <c r="J23" s="13" t="s">
        <v>439</v>
      </c>
      <c r="K23" s="13" t="s">
        <v>440</v>
      </c>
      <c r="L23" s="14" t="s">
        <v>425</v>
      </c>
    </row>
    <row r="24" spans="2:12" x14ac:dyDescent="0.2">
      <c r="C24" s="33" t="s">
        <v>78</v>
      </c>
      <c r="D24" s="26" t="s">
        <v>300</v>
      </c>
      <c r="E24" s="26" t="s">
        <v>78</v>
      </c>
      <c r="F24" s="26" t="s">
        <v>300</v>
      </c>
      <c r="G24" s="26" t="s">
        <v>78</v>
      </c>
      <c r="H24" s="26" t="s">
        <v>300</v>
      </c>
      <c r="I24" s="26" t="s">
        <v>78</v>
      </c>
      <c r="J24" s="26" t="s">
        <v>300</v>
      </c>
      <c r="K24" s="26" t="s">
        <v>78</v>
      </c>
      <c r="L24" s="26" t="s">
        <v>300</v>
      </c>
    </row>
    <row r="25" spans="2:12" x14ac:dyDescent="0.2">
      <c r="B25" s="1" t="s">
        <v>427</v>
      </c>
      <c r="C25" s="22">
        <v>45144</v>
      </c>
      <c r="D25" s="16">
        <v>48926</v>
      </c>
      <c r="E25" s="16">
        <v>1426</v>
      </c>
      <c r="F25" s="16">
        <v>1064</v>
      </c>
      <c r="G25" s="16">
        <v>13487</v>
      </c>
      <c r="H25" s="16">
        <v>11647</v>
      </c>
      <c r="I25" s="16">
        <v>837</v>
      </c>
      <c r="J25" s="16">
        <v>731</v>
      </c>
      <c r="K25" s="16">
        <v>1725</v>
      </c>
      <c r="L25" s="16">
        <v>1305</v>
      </c>
    </row>
    <row r="26" spans="2:12" x14ac:dyDescent="0.2">
      <c r="B26" s="1" t="s">
        <v>428</v>
      </c>
      <c r="C26" s="22">
        <v>54767</v>
      </c>
      <c r="D26" s="16">
        <v>59097.461499999998</v>
      </c>
      <c r="E26" s="16">
        <v>1566</v>
      </c>
      <c r="F26" s="16">
        <v>1182.7242000000001</v>
      </c>
      <c r="G26" s="16">
        <v>15065</v>
      </c>
      <c r="H26" s="16">
        <v>13116.3781</v>
      </c>
      <c r="I26" s="16">
        <v>939</v>
      </c>
      <c r="J26" s="16">
        <v>826.38739999999996</v>
      </c>
      <c r="K26" s="16">
        <v>1754</v>
      </c>
      <c r="L26" s="16">
        <v>1335.0795000000001</v>
      </c>
    </row>
    <row r="27" spans="2:12" x14ac:dyDescent="0.2">
      <c r="B27" s="1" t="s">
        <v>429</v>
      </c>
      <c r="C27" s="22">
        <v>61666</v>
      </c>
      <c r="D27" s="16">
        <v>64242.206400000003</v>
      </c>
      <c r="E27" s="16">
        <v>1724</v>
      </c>
      <c r="F27" s="16">
        <v>1302.7511</v>
      </c>
      <c r="G27" s="16">
        <v>16644</v>
      </c>
      <c r="H27" s="16">
        <v>14500.314200000001</v>
      </c>
      <c r="I27" s="16">
        <v>1052</v>
      </c>
      <c r="J27" s="16">
        <v>919.83299999999997</v>
      </c>
      <c r="K27" s="16">
        <v>1785</v>
      </c>
      <c r="L27" s="16">
        <v>1366.5014000000001</v>
      </c>
    </row>
    <row r="28" spans="2:12" x14ac:dyDescent="0.2">
      <c r="B28" s="1" t="s">
        <v>430</v>
      </c>
      <c r="C28" s="22">
        <v>69477</v>
      </c>
      <c r="D28" s="16">
        <v>70394.535999999993</v>
      </c>
      <c r="E28" s="16">
        <v>1853</v>
      </c>
      <c r="F28" s="16">
        <v>1392.377</v>
      </c>
      <c r="G28" s="16">
        <v>18305</v>
      </c>
      <c r="H28" s="16">
        <v>15945.6083</v>
      </c>
      <c r="I28" s="16">
        <v>943</v>
      </c>
      <c r="J28" s="16">
        <v>756.14689999999996</v>
      </c>
      <c r="K28" s="16">
        <v>1509</v>
      </c>
      <c r="L28" s="16">
        <v>1165.8439000000001</v>
      </c>
    </row>
    <row r="29" spans="2:12" x14ac:dyDescent="0.2">
      <c r="B29" s="1" t="s">
        <v>431</v>
      </c>
      <c r="C29" s="22">
        <v>76326</v>
      </c>
      <c r="D29" s="16">
        <v>76592.643500000006</v>
      </c>
      <c r="E29" s="16">
        <v>2056</v>
      </c>
      <c r="F29" s="16">
        <v>1563.6208999999999</v>
      </c>
      <c r="G29" s="16">
        <v>20020</v>
      </c>
      <c r="H29" s="16">
        <v>17869.355500000001</v>
      </c>
      <c r="I29" s="23" t="s">
        <v>57</v>
      </c>
      <c r="J29" s="23" t="s">
        <v>57</v>
      </c>
      <c r="K29" s="23" t="s">
        <v>57</v>
      </c>
      <c r="L29" s="23" t="s">
        <v>57</v>
      </c>
    </row>
    <row r="30" spans="2:12" x14ac:dyDescent="0.2">
      <c r="B30" s="3" t="s">
        <v>432</v>
      </c>
      <c r="C30" s="47">
        <v>83137</v>
      </c>
      <c r="D30" s="18">
        <v>81930.563299999994</v>
      </c>
      <c r="E30" s="18">
        <v>2203</v>
      </c>
      <c r="F30" s="18">
        <v>1679.3712</v>
      </c>
      <c r="G30" s="18">
        <v>21827</v>
      </c>
      <c r="H30" s="18">
        <v>19605.8586</v>
      </c>
      <c r="I30" s="23" t="s">
        <v>57</v>
      </c>
      <c r="J30" s="23" t="s">
        <v>57</v>
      </c>
      <c r="K30" s="23" t="s">
        <v>57</v>
      </c>
      <c r="L30" s="23" t="s">
        <v>57</v>
      </c>
    </row>
    <row r="31" spans="2:12" ht="18" thickBot="1" x14ac:dyDescent="0.25">
      <c r="B31" s="4"/>
      <c r="C31" s="19"/>
      <c r="D31" s="4"/>
      <c r="E31" s="4"/>
      <c r="F31" s="4"/>
      <c r="G31" s="4"/>
      <c r="H31" s="4"/>
      <c r="I31" s="4"/>
      <c r="J31" s="4"/>
      <c r="K31" s="4"/>
      <c r="L31" s="4"/>
    </row>
    <row r="32" spans="2:12" x14ac:dyDescent="0.2">
      <c r="C32" s="8"/>
      <c r="D32" s="10"/>
      <c r="E32" s="10"/>
      <c r="F32" s="10"/>
      <c r="G32" s="9" t="s">
        <v>412</v>
      </c>
      <c r="H32" s="10"/>
      <c r="I32" s="10"/>
      <c r="J32" s="10"/>
      <c r="K32" s="10"/>
      <c r="L32" s="10"/>
    </row>
    <row r="33" spans="2:13" x14ac:dyDescent="0.2">
      <c r="C33" s="7"/>
      <c r="D33" s="41"/>
      <c r="E33" s="10"/>
      <c r="F33" s="10"/>
      <c r="G33" s="9" t="s">
        <v>441</v>
      </c>
      <c r="H33" s="10"/>
      <c r="I33" s="10"/>
      <c r="J33" s="10"/>
      <c r="K33" s="10"/>
      <c r="L33" s="10"/>
    </row>
    <row r="34" spans="2:13" x14ac:dyDescent="0.2">
      <c r="C34" s="14" t="s">
        <v>442</v>
      </c>
      <c r="D34" s="10"/>
      <c r="E34" s="14" t="s">
        <v>443</v>
      </c>
      <c r="F34" s="10"/>
      <c r="G34" s="14" t="s">
        <v>444</v>
      </c>
      <c r="H34" s="10"/>
      <c r="I34" s="14" t="s">
        <v>445</v>
      </c>
      <c r="J34" s="10"/>
      <c r="K34" s="14" t="s">
        <v>446</v>
      </c>
      <c r="L34" s="10"/>
      <c r="M34" s="41"/>
    </row>
    <row r="35" spans="2:13" x14ac:dyDescent="0.2">
      <c r="B35" s="10"/>
      <c r="C35" s="14" t="s">
        <v>378</v>
      </c>
      <c r="D35" s="14" t="s">
        <v>425</v>
      </c>
      <c r="E35" s="13" t="s">
        <v>426</v>
      </c>
      <c r="F35" s="14" t="s">
        <v>425</v>
      </c>
      <c r="G35" s="13" t="s">
        <v>426</v>
      </c>
      <c r="H35" s="14" t="s">
        <v>425</v>
      </c>
      <c r="I35" s="14" t="s">
        <v>378</v>
      </c>
      <c r="J35" s="13" t="s">
        <v>439</v>
      </c>
      <c r="K35" s="13" t="s">
        <v>440</v>
      </c>
      <c r="L35" s="14" t="s">
        <v>425</v>
      </c>
      <c r="M35" s="41"/>
    </row>
    <row r="36" spans="2:13" x14ac:dyDescent="0.2">
      <c r="C36" s="33" t="s">
        <v>78</v>
      </c>
      <c r="D36" s="26" t="s">
        <v>300</v>
      </c>
      <c r="E36" s="26" t="s">
        <v>78</v>
      </c>
      <c r="F36" s="26" t="s">
        <v>300</v>
      </c>
      <c r="G36" s="26" t="s">
        <v>78</v>
      </c>
      <c r="H36" s="26" t="s">
        <v>300</v>
      </c>
      <c r="I36" s="26" t="s">
        <v>78</v>
      </c>
      <c r="J36" s="26" t="s">
        <v>300</v>
      </c>
      <c r="K36" s="26" t="s">
        <v>78</v>
      </c>
      <c r="L36" s="26" t="s">
        <v>300</v>
      </c>
    </row>
    <row r="37" spans="2:13" x14ac:dyDescent="0.2">
      <c r="B37" s="1" t="s">
        <v>427</v>
      </c>
      <c r="C37" s="15">
        <f t="shared" ref="C37:C42" si="3">E37+G37+I37+K37</f>
        <v>63581</v>
      </c>
      <c r="D37" s="34">
        <f>F37+H37+J37+L37-1</f>
        <v>69051</v>
      </c>
      <c r="E37" s="16">
        <v>26813</v>
      </c>
      <c r="F37" s="16">
        <v>46884</v>
      </c>
      <c r="G37" s="16">
        <v>22370</v>
      </c>
      <c r="H37" s="16">
        <v>8795</v>
      </c>
      <c r="I37" s="16">
        <v>2456</v>
      </c>
      <c r="J37" s="16">
        <v>2943</v>
      </c>
      <c r="K37" s="16">
        <v>11942</v>
      </c>
      <c r="L37" s="16">
        <v>10430</v>
      </c>
    </row>
    <row r="38" spans="2:13" x14ac:dyDescent="0.2">
      <c r="B38" s="1" t="s">
        <v>428</v>
      </c>
      <c r="C38" s="15">
        <f t="shared" si="3"/>
        <v>61324</v>
      </c>
      <c r="D38" s="34">
        <f>F38+H38+J38+L38</f>
        <v>66846.842099999994</v>
      </c>
      <c r="E38" s="16">
        <v>25774</v>
      </c>
      <c r="F38" s="16">
        <v>45297.52</v>
      </c>
      <c r="G38" s="16">
        <v>21663</v>
      </c>
      <c r="H38" s="16">
        <v>8529.4779999999992</v>
      </c>
      <c r="I38" s="16">
        <v>2366</v>
      </c>
      <c r="J38" s="16">
        <v>2850.6500999999998</v>
      </c>
      <c r="K38" s="16">
        <v>11521</v>
      </c>
      <c r="L38" s="16">
        <v>10169.194</v>
      </c>
    </row>
    <row r="39" spans="2:13" x14ac:dyDescent="0.2">
      <c r="B39" s="1" t="s">
        <v>429</v>
      </c>
      <c r="C39" s="15">
        <f t="shared" si="3"/>
        <v>58949</v>
      </c>
      <c r="D39" s="34">
        <f>F39+H39+J39+L39</f>
        <v>64089.1711</v>
      </c>
      <c r="E39" s="16">
        <v>24736</v>
      </c>
      <c r="F39" s="16">
        <v>43389.794399999999</v>
      </c>
      <c r="G39" s="16">
        <v>20860</v>
      </c>
      <c r="H39" s="16">
        <v>8160.1026000000002</v>
      </c>
      <c r="I39" s="16">
        <v>2268</v>
      </c>
      <c r="J39" s="16">
        <v>2726.8429999999998</v>
      </c>
      <c r="K39" s="16">
        <v>11085</v>
      </c>
      <c r="L39" s="16">
        <v>9812.4310999999998</v>
      </c>
    </row>
    <row r="40" spans="2:13" x14ac:dyDescent="0.2">
      <c r="B40" s="1" t="s">
        <v>430</v>
      </c>
      <c r="C40" s="15">
        <f t="shared" si="3"/>
        <v>56610</v>
      </c>
      <c r="D40" s="34">
        <f>F40+H40+J40+L40</f>
        <v>59068.732074</v>
      </c>
      <c r="E40" s="16">
        <v>23702</v>
      </c>
      <c r="F40" s="16">
        <v>41508.756399999998</v>
      </c>
      <c r="G40" s="16">
        <v>20033</v>
      </c>
      <c r="H40" s="16">
        <v>7803.0523999999996</v>
      </c>
      <c r="I40" s="16">
        <v>2166</v>
      </c>
      <c r="J40" s="16">
        <v>2585.3600999999999</v>
      </c>
      <c r="K40" s="16">
        <v>10709</v>
      </c>
      <c r="L40" s="16">
        <v>7171.5631739999999</v>
      </c>
    </row>
    <row r="41" spans="2:13" x14ac:dyDescent="0.2">
      <c r="B41" s="1" t="s">
        <v>431</v>
      </c>
      <c r="C41" s="15">
        <f t="shared" si="3"/>
        <v>54066</v>
      </c>
      <c r="D41" s="34">
        <f>F41+H41+J41+L41</f>
        <v>59450.496099999997</v>
      </c>
      <c r="E41" s="16">
        <v>22544</v>
      </c>
      <c r="F41" s="16">
        <v>40069.441599999998</v>
      </c>
      <c r="G41" s="16">
        <v>19150</v>
      </c>
      <c r="H41" s="16">
        <v>7552.1234999999997</v>
      </c>
      <c r="I41" s="16">
        <v>2078</v>
      </c>
      <c r="J41" s="16">
        <v>2505.3566000000001</v>
      </c>
      <c r="K41" s="16">
        <v>10294</v>
      </c>
      <c r="L41" s="16">
        <v>9323.5743999999995</v>
      </c>
    </row>
    <row r="42" spans="2:13" x14ac:dyDescent="0.2">
      <c r="B42" s="3" t="s">
        <v>432</v>
      </c>
      <c r="C42" s="17">
        <f t="shared" si="3"/>
        <v>51620</v>
      </c>
      <c r="D42" s="28">
        <f>F42+H42+J42+L42</f>
        <v>56881.348500000007</v>
      </c>
      <c r="E42" s="18">
        <v>21432</v>
      </c>
      <c r="F42" s="18">
        <v>38183.592600000004</v>
      </c>
      <c r="G42" s="18">
        <v>18263</v>
      </c>
      <c r="H42" s="18">
        <v>7201.0898999999999</v>
      </c>
      <c r="I42" s="18">
        <v>1996</v>
      </c>
      <c r="J42" s="18">
        <v>2428.4708999999998</v>
      </c>
      <c r="K42" s="18">
        <v>9929</v>
      </c>
      <c r="L42" s="18">
        <v>9068.1951000000008</v>
      </c>
    </row>
    <row r="43" spans="2:13" ht="18" thickBot="1" x14ac:dyDescent="0.25">
      <c r="B43" s="4"/>
      <c r="C43" s="19"/>
      <c r="D43" s="4"/>
      <c r="E43" s="4"/>
      <c r="F43" s="4"/>
      <c r="G43" s="4"/>
      <c r="H43" s="4"/>
      <c r="I43" s="4"/>
      <c r="J43" s="4"/>
      <c r="K43" s="4"/>
      <c r="L43" s="4"/>
    </row>
    <row r="44" spans="2:13" x14ac:dyDescent="0.2">
      <c r="C44" s="43" t="s">
        <v>319</v>
      </c>
    </row>
    <row r="45" spans="2:13" x14ac:dyDescent="0.2">
      <c r="C45" s="41"/>
    </row>
    <row r="47" spans="2:13" x14ac:dyDescent="0.2">
      <c r="B47" s="41"/>
    </row>
    <row r="48" spans="2:13" x14ac:dyDescent="0.2">
      <c r="B48" s="41"/>
    </row>
    <row r="49" spans="2:2" x14ac:dyDescent="0.2">
      <c r="B49" s="41"/>
    </row>
    <row r="50" spans="2:2" x14ac:dyDescent="0.2">
      <c r="B50" s="41"/>
    </row>
    <row r="51" spans="2:2" x14ac:dyDescent="0.2">
      <c r="B51" s="41"/>
    </row>
    <row r="52" spans="2:2" x14ac:dyDescent="0.2">
      <c r="B52" s="41"/>
    </row>
    <row r="53" spans="2:2" x14ac:dyDescent="0.2">
      <c r="B53" s="41"/>
    </row>
    <row r="54" spans="2:2" x14ac:dyDescent="0.2">
      <c r="B54" s="41"/>
    </row>
    <row r="55" spans="2:2" x14ac:dyDescent="0.2">
      <c r="B55" s="41"/>
    </row>
    <row r="56" spans="2:2" x14ac:dyDescent="0.2">
      <c r="B56" s="41"/>
    </row>
    <row r="57" spans="2:2" x14ac:dyDescent="0.2">
      <c r="B57" s="41"/>
    </row>
    <row r="58" spans="2:2" x14ac:dyDescent="0.2">
      <c r="B58" s="41"/>
    </row>
    <row r="59" spans="2:2" x14ac:dyDescent="0.2">
      <c r="B59" s="41"/>
    </row>
  </sheetData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5:M34"/>
  <sheetViews>
    <sheetView showGridLines="0" zoomScale="75" zoomScaleNormal="75" workbookViewId="0">
      <selection activeCell="B31" sqref="B31"/>
    </sheetView>
  </sheetViews>
  <sheetFormatPr defaultColWidth="10.875" defaultRowHeight="17.25" x14ac:dyDescent="0.2"/>
  <cols>
    <col min="1" max="1" width="13.375" style="2" customWidth="1"/>
    <col min="2" max="2" width="19.625" style="2" customWidth="1"/>
    <col min="3" max="3" width="12.125" style="2" customWidth="1"/>
    <col min="4" max="4" width="10.875" style="2"/>
    <col min="5" max="5" width="10.75" style="2" customWidth="1"/>
    <col min="6" max="6" width="11.25" style="2" bestFit="1" customWidth="1"/>
    <col min="7" max="7" width="10.75" style="2" customWidth="1"/>
    <col min="8" max="8" width="10.875" style="2"/>
    <col min="9" max="11" width="12.125" style="2" customWidth="1"/>
    <col min="12" max="256" width="10.875" style="2"/>
    <col min="257" max="257" width="13.375" style="2" customWidth="1"/>
    <col min="258" max="258" width="19.625" style="2" customWidth="1"/>
    <col min="259" max="259" width="12.125" style="2" customWidth="1"/>
    <col min="260" max="260" width="10.875" style="2"/>
    <col min="261" max="261" width="10.75" style="2" customWidth="1"/>
    <col min="262" max="262" width="11.25" style="2" bestFit="1" customWidth="1"/>
    <col min="263" max="263" width="10.75" style="2" customWidth="1"/>
    <col min="264" max="264" width="10.875" style="2"/>
    <col min="265" max="267" width="12.125" style="2" customWidth="1"/>
    <col min="268" max="512" width="10.875" style="2"/>
    <col min="513" max="513" width="13.375" style="2" customWidth="1"/>
    <col min="514" max="514" width="19.625" style="2" customWidth="1"/>
    <col min="515" max="515" width="12.125" style="2" customWidth="1"/>
    <col min="516" max="516" width="10.875" style="2"/>
    <col min="517" max="517" width="10.75" style="2" customWidth="1"/>
    <col min="518" max="518" width="11.25" style="2" bestFit="1" customWidth="1"/>
    <col min="519" max="519" width="10.75" style="2" customWidth="1"/>
    <col min="520" max="520" width="10.875" style="2"/>
    <col min="521" max="523" width="12.125" style="2" customWidth="1"/>
    <col min="524" max="768" width="10.875" style="2"/>
    <col min="769" max="769" width="13.375" style="2" customWidth="1"/>
    <col min="770" max="770" width="19.625" style="2" customWidth="1"/>
    <col min="771" max="771" width="12.125" style="2" customWidth="1"/>
    <col min="772" max="772" width="10.875" style="2"/>
    <col min="773" max="773" width="10.75" style="2" customWidth="1"/>
    <col min="774" max="774" width="11.25" style="2" bestFit="1" customWidth="1"/>
    <col min="775" max="775" width="10.75" style="2" customWidth="1"/>
    <col min="776" max="776" width="10.875" style="2"/>
    <col min="777" max="779" width="12.125" style="2" customWidth="1"/>
    <col min="780" max="1024" width="10.875" style="2"/>
    <col min="1025" max="1025" width="13.375" style="2" customWidth="1"/>
    <col min="1026" max="1026" width="19.625" style="2" customWidth="1"/>
    <col min="1027" max="1027" width="12.125" style="2" customWidth="1"/>
    <col min="1028" max="1028" width="10.875" style="2"/>
    <col min="1029" max="1029" width="10.75" style="2" customWidth="1"/>
    <col min="1030" max="1030" width="11.25" style="2" bestFit="1" customWidth="1"/>
    <col min="1031" max="1031" width="10.75" style="2" customWidth="1"/>
    <col min="1032" max="1032" width="10.875" style="2"/>
    <col min="1033" max="1035" width="12.125" style="2" customWidth="1"/>
    <col min="1036" max="1280" width="10.875" style="2"/>
    <col min="1281" max="1281" width="13.375" style="2" customWidth="1"/>
    <col min="1282" max="1282" width="19.625" style="2" customWidth="1"/>
    <col min="1283" max="1283" width="12.125" style="2" customWidth="1"/>
    <col min="1284" max="1284" width="10.875" style="2"/>
    <col min="1285" max="1285" width="10.75" style="2" customWidth="1"/>
    <col min="1286" max="1286" width="11.25" style="2" bestFit="1" customWidth="1"/>
    <col min="1287" max="1287" width="10.75" style="2" customWidth="1"/>
    <col min="1288" max="1288" width="10.875" style="2"/>
    <col min="1289" max="1291" width="12.125" style="2" customWidth="1"/>
    <col min="1292" max="1536" width="10.875" style="2"/>
    <col min="1537" max="1537" width="13.375" style="2" customWidth="1"/>
    <col min="1538" max="1538" width="19.625" style="2" customWidth="1"/>
    <col min="1539" max="1539" width="12.125" style="2" customWidth="1"/>
    <col min="1540" max="1540" width="10.875" style="2"/>
    <col min="1541" max="1541" width="10.75" style="2" customWidth="1"/>
    <col min="1542" max="1542" width="11.25" style="2" bestFit="1" customWidth="1"/>
    <col min="1543" max="1543" width="10.75" style="2" customWidth="1"/>
    <col min="1544" max="1544" width="10.875" style="2"/>
    <col min="1545" max="1547" width="12.125" style="2" customWidth="1"/>
    <col min="1548" max="1792" width="10.875" style="2"/>
    <col min="1793" max="1793" width="13.375" style="2" customWidth="1"/>
    <col min="1794" max="1794" width="19.625" style="2" customWidth="1"/>
    <col min="1795" max="1795" width="12.125" style="2" customWidth="1"/>
    <col min="1796" max="1796" width="10.875" style="2"/>
    <col min="1797" max="1797" width="10.75" style="2" customWidth="1"/>
    <col min="1798" max="1798" width="11.25" style="2" bestFit="1" customWidth="1"/>
    <col min="1799" max="1799" width="10.75" style="2" customWidth="1"/>
    <col min="1800" max="1800" width="10.875" style="2"/>
    <col min="1801" max="1803" width="12.125" style="2" customWidth="1"/>
    <col min="1804" max="2048" width="10.875" style="2"/>
    <col min="2049" max="2049" width="13.375" style="2" customWidth="1"/>
    <col min="2050" max="2050" width="19.625" style="2" customWidth="1"/>
    <col min="2051" max="2051" width="12.125" style="2" customWidth="1"/>
    <col min="2052" max="2052" width="10.875" style="2"/>
    <col min="2053" max="2053" width="10.75" style="2" customWidth="1"/>
    <col min="2054" max="2054" width="11.25" style="2" bestFit="1" customWidth="1"/>
    <col min="2055" max="2055" width="10.75" style="2" customWidth="1"/>
    <col min="2056" max="2056" width="10.875" style="2"/>
    <col min="2057" max="2059" width="12.125" style="2" customWidth="1"/>
    <col min="2060" max="2304" width="10.875" style="2"/>
    <col min="2305" max="2305" width="13.375" style="2" customWidth="1"/>
    <col min="2306" max="2306" width="19.625" style="2" customWidth="1"/>
    <col min="2307" max="2307" width="12.125" style="2" customWidth="1"/>
    <col min="2308" max="2308" width="10.875" style="2"/>
    <col min="2309" max="2309" width="10.75" style="2" customWidth="1"/>
    <col min="2310" max="2310" width="11.25" style="2" bestFit="1" customWidth="1"/>
    <col min="2311" max="2311" width="10.75" style="2" customWidth="1"/>
    <col min="2312" max="2312" width="10.875" style="2"/>
    <col min="2313" max="2315" width="12.125" style="2" customWidth="1"/>
    <col min="2316" max="2560" width="10.875" style="2"/>
    <col min="2561" max="2561" width="13.375" style="2" customWidth="1"/>
    <col min="2562" max="2562" width="19.625" style="2" customWidth="1"/>
    <col min="2563" max="2563" width="12.125" style="2" customWidth="1"/>
    <col min="2564" max="2564" width="10.875" style="2"/>
    <col min="2565" max="2565" width="10.75" style="2" customWidth="1"/>
    <col min="2566" max="2566" width="11.25" style="2" bestFit="1" customWidth="1"/>
    <col min="2567" max="2567" width="10.75" style="2" customWidth="1"/>
    <col min="2568" max="2568" width="10.875" style="2"/>
    <col min="2569" max="2571" width="12.125" style="2" customWidth="1"/>
    <col min="2572" max="2816" width="10.875" style="2"/>
    <col min="2817" max="2817" width="13.375" style="2" customWidth="1"/>
    <col min="2818" max="2818" width="19.625" style="2" customWidth="1"/>
    <col min="2819" max="2819" width="12.125" style="2" customWidth="1"/>
    <col min="2820" max="2820" width="10.875" style="2"/>
    <col min="2821" max="2821" width="10.75" style="2" customWidth="1"/>
    <col min="2822" max="2822" width="11.25" style="2" bestFit="1" customWidth="1"/>
    <col min="2823" max="2823" width="10.75" style="2" customWidth="1"/>
    <col min="2824" max="2824" width="10.875" style="2"/>
    <col min="2825" max="2827" width="12.125" style="2" customWidth="1"/>
    <col min="2828" max="3072" width="10.875" style="2"/>
    <col min="3073" max="3073" width="13.375" style="2" customWidth="1"/>
    <col min="3074" max="3074" width="19.625" style="2" customWidth="1"/>
    <col min="3075" max="3075" width="12.125" style="2" customWidth="1"/>
    <col min="3076" max="3076" width="10.875" style="2"/>
    <col min="3077" max="3077" width="10.75" style="2" customWidth="1"/>
    <col min="3078" max="3078" width="11.25" style="2" bestFit="1" customWidth="1"/>
    <col min="3079" max="3079" width="10.75" style="2" customWidth="1"/>
    <col min="3080" max="3080" width="10.875" style="2"/>
    <col min="3081" max="3083" width="12.125" style="2" customWidth="1"/>
    <col min="3084" max="3328" width="10.875" style="2"/>
    <col min="3329" max="3329" width="13.375" style="2" customWidth="1"/>
    <col min="3330" max="3330" width="19.625" style="2" customWidth="1"/>
    <col min="3331" max="3331" width="12.125" style="2" customWidth="1"/>
    <col min="3332" max="3332" width="10.875" style="2"/>
    <col min="3333" max="3333" width="10.75" style="2" customWidth="1"/>
    <col min="3334" max="3334" width="11.25" style="2" bestFit="1" customWidth="1"/>
    <col min="3335" max="3335" width="10.75" style="2" customWidth="1"/>
    <col min="3336" max="3336" width="10.875" style="2"/>
    <col min="3337" max="3339" width="12.125" style="2" customWidth="1"/>
    <col min="3340" max="3584" width="10.875" style="2"/>
    <col min="3585" max="3585" width="13.375" style="2" customWidth="1"/>
    <col min="3586" max="3586" width="19.625" style="2" customWidth="1"/>
    <col min="3587" max="3587" width="12.125" style="2" customWidth="1"/>
    <col min="3588" max="3588" width="10.875" style="2"/>
    <col min="3589" max="3589" width="10.75" style="2" customWidth="1"/>
    <col min="3590" max="3590" width="11.25" style="2" bestFit="1" customWidth="1"/>
    <col min="3591" max="3591" width="10.75" style="2" customWidth="1"/>
    <col min="3592" max="3592" width="10.875" style="2"/>
    <col min="3593" max="3595" width="12.125" style="2" customWidth="1"/>
    <col min="3596" max="3840" width="10.875" style="2"/>
    <col min="3841" max="3841" width="13.375" style="2" customWidth="1"/>
    <col min="3842" max="3842" width="19.625" style="2" customWidth="1"/>
    <col min="3843" max="3843" width="12.125" style="2" customWidth="1"/>
    <col min="3844" max="3844" width="10.875" style="2"/>
    <col min="3845" max="3845" width="10.75" style="2" customWidth="1"/>
    <col min="3846" max="3846" width="11.25" style="2" bestFit="1" customWidth="1"/>
    <col min="3847" max="3847" width="10.75" style="2" customWidth="1"/>
    <col min="3848" max="3848" width="10.875" style="2"/>
    <col min="3849" max="3851" width="12.125" style="2" customWidth="1"/>
    <col min="3852" max="4096" width="10.875" style="2"/>
    <col min="4097" max="4097" width="13.375" style="2" customWidth="1"/>
    <col min="4098" max="4098" width="19.625" style="2" customWidth="1"/>
    <col min="4099" max="4099" width="12.125" style="2" customWidth="1"/>
    <col min="4100" max="4100" width="10.875" style="2"/>
    <col min="4101" max="4101" width="10.75" style="2" customWidth="1"/>
    <col min="4102" max="4102" width="11.25" style="2" bestFit="1" customWidth="1"/>
    <col min="4103" max="4103" width="10.75" style="2" customWidth="1"/>
    <col min="4104" max="4104" width="10.875" style="2"/>
    <col min="4105" max="4107" width="12.125" style="2" customWidth="1"/>
    <col min="4108" max="4352" width="10.875" style="2"/>
    <col min="4353" max="4353" width="13.375" style="2" customWidth="1"/>
    <col min="4354" max="4354" width="19.625" style="2" customWidth="1"/>
    <col min="4355" max="4355" width="12.125" style="2" customWidth="1"/>
    <col min="4356" max="4356" width="10.875" style="2"/>
    <col min="4357" max="4357" width="10.75" style="2" customWidth="1"/>
    <col min="4358" max="4358" width="11.25" style="2" bestFit="1" customWidth="1"/>
    <col min="4359" max="4359" width="10.75" style="2" customWidth="1"/>
    <col min="4360" max="4360" width="10.875" style="2"/>
    <col min="4361" max="4363" width="12.125" style="2" customWidth="1"/>
    <col min="4364" max="4608" width="10.875" style="2"/>
    <col min="4609" max="4609" width="13.375" style="2" customWidth="1"/>
    <col min="4610" max="4610" width="19.625" style="2" customWidth="1"/>
    <col min="4611" max="4611" width="12.125" style="2" customWidth="1"/>
    <col min="4612" max="4612" width="10.875" style="2"/>
    <col min="4613" max="4613" width="10.75" style="2" customWidth="1"/>
    <col min="4614" max="4614" width="11.25" style="2" bestFit="1" customWidth="1"/>
    <col min="4615" max="4615" width="10.75" style="2" customWidth="1"/>
    <col min="4616" max="4616" width="10.875" style="2"/>
    <col min="4617" max="4619" width="12.125" style="2" customWidth="1"/>
    <col min="4620" max="4864" width="10.875" style="2"/>
    <col min="4865" max="4865" width="13.375" style="2" customWidth="1"/>
    <col min="4866" max="4866" width="19.625" style="2" customWidth="1"/>
    <col min="4867" max="4867" width="12.125" style="2" customWidth="1"/>
    <col min="4868" max="4868" width="10.875" style="2"/>
    <col min="4869" max="4869" width="10.75" style="2" customWidth="1"/>
    <col min="4870" max="4870" width="11.25" style="2" bestFit="1" customWidth="1"/>
    <col min="4871" max="4871" width="10.75" style="2" customWidth="1"/>
    <col min="4872" max="4872" width="10.875" style="2"/>
    <col min="4873" max="4875" width="12.125" style="2" customWidth="1"/>
    <col min="4876" max="5120" width="10.875" style="2"/>
    <col min="5121" max="5121" width="13.375" style="2" customWidth="1"/>
    <col min="5122" max="5122" width="19.625" style="2" customWidth="1"/>
    <col min="5123" max="5123" width="12.125" style="2" customWidth="1"/>
    <col min="5124" max="5124" width="10.875" style="2"/>
    <col min="5125" max="5125" width="10.75" style="2" customWidth="1"/>
    <col min="5126" max="5126" width="11.25" style="2" bestFit="1" customWidth="1"/>
    <col min="5127" max="5127" width="10.75" style="2" customWidth="1"/>
    <col min="5128" max="5128" width="10.875" style="2"/>
    <col min="5129" max="5131" width="12.125" style="2" customWidth="1"/>
    <col min="5132" max="5376" width="10.875" style="2"/>
    <col min="5377" max="5377" width="13.375" style="2" customWidth="1"/>
    <col min="5378" max="5378" width="19.625" style="2" customWidth="1"/>
    <col min="5379" max="5379" width="12.125" style="2" customWidth="1"/>
    <col min="5380" max="5380" width="10.875" style="2"/>
    <col min="5381" max="5381" width="10.75" style="2" customWidth="1"/>
    <col min="5382" max="5382" width="11.25" style="2" bestFit="1" customWidth="1"/>
    <col min="5383" max="5383" width="10.75" style="2" customWidth="1"/>
    <col min="5384" max="5384" width="10.875" style="2"/>
    <col min="5385" max="5387" width="12.125" style="2" customWidth="1"/>
    <col min="5388" max="5632" width="10.875" style="2"/>
    <col min="5633" max="5633" width="13.375" style="2" customWidth="1"/>
    <col min="5634" max="5634" width="19.625" style="2" customWidth="1"/>
    <col min="5635" max="5635" width="12.125" style="2" customWidth="1"/>
    <col min="5636" max="5636" width="10.875" style="2"/>
    <col min="5637" max="5637" width="10.75" style="2" customWidth="1"/>
    <col min="5638" max="5638" width="11.25" style="2" bestFit="1" customWidth="1"/>
    <col min="5639" max="5639" width="10.75" style="2" customWidth="1"/>
    <col min="5640" max="5640" width="10.875" style="2"/>
    <col min="5641" max="5643" width="12.125" style="2" customWidth="1"/>
    <col min="5644" max="5888" width="10.875" style="2"/>
    <col min="5889" max="5889" width="13.375" style="2" customWidth="1"/>
    <col min="5890" max="5890" width="19.625" style="2" customWidth="1"/>
    <col min="5891" max="5891" width="12.125" style="2" customWidth="1"/>
    <col min="5892" max="5892" width="10.875" style="2"/>
    <col min="5893" max="5893" width="10.75" style="2" customWidth="1"/>
    <col min="5894" max="5894" width="11.25" style="2" bestFit="1" customWidth="1"/>
    <col min="5895" max="5895" width="10.75" style="2" customWidth="1"/>
    <col min="5896" max="5896" width="10.875" style="2"/>
    <col min="5897" max="5899" width="12.125" style="2" customWidth="1"/>
    <col min="5900" max="6144" width="10.875" style="2"/>
    <col min="6145" max="6145" width="13.375" style="2" customWidth="1"/>
    <col min="6146" max="6146" width="19.625" style="2" customWidth="1"/>
    <col min="6147" max="6147" width="12.125" style="2" customWidth="1"/>
    <col min="6148" max="6148" width="10.875" style="2"/>
    <col min="6149" max="6149" width="10.75" style="2" customWidth="1"/>
    <col min="6150" max="6150" width="11.25" style="2" bestFit="1" customWidth="1"/>
    <col min="6151" max="6151" width="10.75" style="2" customWidth="1"/>
    <col min="6152" max="6152" width="10.875" style="2"/>
    <col min="6153" max="6155" width="12.125" style="2" customWidth="1"/>
    <col min="6156" max="6400" width="10.875" style="2"/>
    <col min="6401" max="6401" width="13.375" style="2" customWidth="1"/>
    <col min="6402" max="6402" width="19.625" style="2" customWidth="1"/>
    <col min="6403" max="6403" width="12.125" style="2" customWidth="1"/>
    <col min="6404" max="6404" width="10.875" style="2"/>
    <col min="6405" max="6405" width="10.75" style="2" customWidth="1"/>
    <col min="6406" max="6406" width="11.25" style="2" bestFit="1" customWidth="1"/>
    <col min="6407" max="6407" width="10.75" style="2" customWidth="1"/>
    <col min="6408" max="6408" width="10.875" style="2"/>
    <col min="6409" max="6411" width="12.125" style="2" customWidth="1"/>
    <col min="6412" max="6656" width="10.875" style="2"/>
    <col min="6657" max="6657" width="13.375" style="2" customWidth="1"/>
    <col min="6658" max="6658" width="19.625" style="2" customWidth="1"/>
    <col min="6659" max="6659" width="12.125" style="2" customWidth="1"/>
    <col min="6660" max="6660" width="10.875" style="2"/>
    <col min="6661" max="6661" width="10.75" style="2" customWidth="1"/>
    <col min="6662" max="6662" width="11.25" style="2" bestFit="1" customWidth="1"/>
    <col min="6663" max="6663" width="10.75" style="2" customWidth="1"/>
    <col min="6664" max="6664" width="10.875" style="2"/>
    <col min="6665" max="6667" width="12.125" style="2" customWidth="1"/>
    <col min="6668" max="6912" width="10.875" style="2"/>
    <col min="6913" max="6913" width="13.375" style="2" customWidth="1"/>
    <col min="6914" max="6914" width="19.625" style="2" customWidth="1"/>
    <col min="6915" max="6915" width="12.125" style="2" customWidth="1"/>
    <col min="6916" max="6916" width="10.875" style="2"/>
    <col min="6917" max="6917" width="10.75" style="2" customWidth="1"/>
    <col min="6918" max="6918" width="11.25" style="2" bestFit="1" customWidth="1"/>
    <col min="6919" max="6919" width="10.75" style="2" customWidth="1"/>
    <col min="6920" max="6920" width="10.875" style="2"/>
    <col min="6921" max="6923" width="12.125" style="2" customWidth="1"/>
    <col min="6924" max="7168" width="10.875" style="2"/>
    <col min="7169" max="7169" width="13.375" style="2" customWidth="1"/>
    <col min="7170" max="7170" width="19.625" style="2" customWidth="1"/>
    <col min="7171" max="7171" width="12.125" style="2" customWidth="1"/>
    <col min="7172" max="7172" width="10.875" style="2"/>
    <col min="7173" max="7173" width="10.75" style="2" customWidth="1"/>
    <col min="7174" max="7174" width="11.25" style="2" bestFit="1" customWidth="1"/>
    <col min="7175" max="7175" width="10.75" style="2" customWidth="1"/>
    <col min="7176" max="7176" width="10.875" style="2"/>
    <col min="7177" max="7179" width="12.125" style="2" customWidth="1"/>
    <col min="7180" max="7424" width="10.875" style="2"/>
    <col min="7425" max="7425" width="13.375" style="2" customWidth="1"/>
    <col min="7426" max="7426" width="19.625" style="2" customWidth="1"/>
    <col min="7427" max="7427" width="12.125" style="2" customWidth="1"/>
    <col min="7428" max="7428" width="10.875" style="2"/>
    <col min="7429" max="7429" width="10.75" style="2" customWidth="1"/>
    <col min="7430" max="7430" width="11.25" style="2" bestFit="1" customWidth="1"/>
    <col min="7431" max="7431" width="10.75" style="2" customWidth="1"/>
    <col min="7432" max="7432" width="10.875" style="2"/>
    <col min="7433" max="7435" width="12.125" style="2" customWidth="1"/>
    <col min="7436" max="7680" width="10.875" style="2"/>
    <col min="7681" max="7681" width="13.375" style="2" customWidth="1"/>
    <col min="7682" max="7682" width="19.625" style="2" customWidth="1"/>
    <col min="7683" max="7683" width="12.125" style="2" customWidth="1"/>
    <col min="7684" max="7684" width="10.875" style="2"/>
    <col min="7685" max="7685" width="10.75" style="2" customWidth="1"/>
    <col min="7686" max="7686" width="11.25" style="2" bestFit="1" customWidth="1"/>
    <col min="7687" max="7687" width="10.75" style="2" customWidth="1"/>
    <col min="7688" max="7688" width="10.875" style="2"/>
    <col min="7689" max="7691" width="12.125" style="2" customWidth="1"/>
    <col min="7692" max="7936" width="10.875" style="2"/>
    <col min="7937" max="7937" width="13.375" style="2" customWidth="1"/>
    <col min="7938" max="7938" width="19.625" style="2" customWidth="1"/>
    <col min="7939" max="7939" width="12.125" style="2" customWidth="1"/>
    <col min="7940" max="7940" width="10.875" style="2"/>
    <col min="7941" max="7941" width="10.75" style="2" customWidth="1"/>
    <col min="7942" max="7942" width="11.25" style="2" bestFit="1" customWidth="1"/>
    <col min="7943" max="7943" width="10.75" style="2" customWidth="1"/>
    <col min="7944" max="7944" width="10.875" style="2"/>
    <col min="7945" max="7947" width="12.125" style="2" customWidth="1"/>
    <col min="7948" max="8192" width="10.875" style="2"/>
    <col min="8193" max="8193" width="13.375" style="2" customWidth="1"/>
    <col min="8194" max="8194" width="19.625" style="2" customWidth="1"/>
    <col min="8195" max="8195" width="12.125" style="2" customWidth="1"/>
    <col min="8196" max="8196" width="10.875" style="2"/>
    <col min="8197" max="8197" width="10.75" style="2" customWidth="1"/>
    <col min="8198" max="8198" width="11.25" style="2" bestFit="1" customWidth="1"/>
    <col min="8199" max="8199" width="10.75" style="2" customWidth="1"/>
    <col min="8200" max="8200" width="10.875" style="2"/>
    <col min="8201" max="8203" width="12.125" style="2" customWidth="1"/>
    <col min="8204" max="8448" width="10.875" style="2"/>
    <col min="8449" max="8449" width="13.375" style="2" customWidth="1"/>
    <col min="8450" max="8450" width="19.625" style="2" customWidth="1"/>
    <col min="8451" max="8451" width="12.125" style="2" customWidth="1"/>
    <col min="8452" max="8452" width="10.875" style="2"/>
    <col min="8453" max="8453" width="10.75" style="2" customWidth="1"/>
    <col min="8454" max="8454" width="11.25" style="2" bestFit="1" customWidth="1"/>
    <col min="8455" max="8455" width="10.75" style="2" customWidth="1"/>
    <col min="8456" max="8456" width="10.875" style="2"/>
    <col min="8457" max="8459" width="12.125" style="2" customWidth="1"/>
    <col min="8460" max="8704" width="10.875" style="2"/>
    <col min="8705" max="8705" width="13.375" style="2" customWidth="1"/>
    <col min="8706" max="8706" width="19.625" style="2" customWidth="1"/>
    <col min="8707" max="8707" width="12.125" style="2" customWidth="1"/>
    <col min="8708" max="8708" width="10.875" style="2"/>
    <col min="8709" max="8709" width="10.75" style="2" customWidth="1"/>
    <col min="8710" max="8710" width="11.25" style="2" bestFit="1" customWidth="1"/>
    <col min="8711" max="8711" width="10.75" style="2" customWidth="1"/>
    <col min="8712" max="8712" width="10.875" style="2"/>
    <col min="8713" max="8715" width="12.125" style="2" customWidth="1"/>
    <col min="8716" max="8960" width="10.875" style="2"/>
    <col min="8961" max="8961" width="13.375" style="2" customWidth="1"/>
    <col min="8962" max="8962" width="19.625" style="2" customWidth="1"/>
    <col min="8963" max="8963" width="12.125" style="2" customWidth="1"/>
    <col min="8964" max="8964" width="10.875" style="2"/>
    <col min="8965" max="8965" width="10.75" style="2" customWidth="1"/>
    <col min="8966" max="8966" width="11.25" style="2" bestFit="1" customWidth="1"/>
    <col min="8967" max="8967" width="10.75" style="2" customWidth="1"/>
    <col min="8968" max="8968" width="10.875" style="2"/>
    <col min="8969" max="8971" width="12.125" style="2" customWidth="1"/>
    <col min="8972" max="9216" width="10.875" style="2"/>
    <col min="9217" max="9217" width="13.375" style="2" customWidth="1"/>
    <col min="9218" max="9218" width="19.625" style="2" customWidth="1"/>
    <col min="9219" max="9219" width="12.125" style="2" customWidth="1"/>
    <col min="9220" max="9220" width="10.875" style="2"/>
    <col min="9221" max="9221" width="10.75" style="2" customWidth="1"/>
    <col min="9222" max="9222" width="11.25" style="2" bestFit="1" customWidth="1"/>
    <col min="9223" max="9223" width="10.75" style="2" customWidth="1"/>
    <col min="9224" max="9224" width="10.875" style="2"/>
    <col min="9225" max="9227" width="12.125" style="2" customWidth="1"/>
    <col min="9228" max="9472" width="10.875" style="2"/>
    <col min="9473" max="9473" width="13.375" style="2" customWidth="1"/>
    <col min="9474" max="9474" width="19.625" style="2" customWidth="1"/>
    <col min="9475" max="9475" width="12.125" style="2" customWidth="1"/>
    <col min="9476" max="9476" width="10.875" style="2"/>
    <col min="9477" max="9477" width="10.75" style="2" customWidth="1"/>
    <col min="9478" max="9478" width="11.25" style="2" bestFit="1" customWidth="1"/>
    <col min="9479" max="9479" width="10.75" style="2" customWidth="1"/>
    <col min="9480" max="9480" width="10.875" style="2"/>
    <col min="9481" max="9483" width="12.125" style="2" customWidth="1"/>
    <col min="9484" max="9728" width="10.875" style="2"/>
    <col min="9729" max="9729" width="13.375" style="2" customWidth="1"/>
    <col min="9730" max="9730" width="19.625" style="2" customWidth="1"/>
    <col min="9731" max="9731" width="12.125" style="2" customWidth="1"/>
    <col min="9732" max="9732" width="10.875" style="2"/>
    <col min="9733" max="9733" width="10.75" style="2" customWidth="1"/>
    <col min="9734" max="9734" width="11.25" style="2" bestFit="1" customWidth="1"/>
    <col min="9735" max="9735" width="10.75" style="2" customWidth="1"/>
    <col min="9736" max="9736" width="10.875" style="2"/>
    <col min="9737" max="9739" width="12.125" style="2" customWidth="1"/>
    <col min="9740" max="9984" width="10.875" style="2"/>
    <col min="9985" max="9985" width="13.375" style="2" customWidth="1"/>
    <col min="9986" max="9986" width="19.625" style="2" customWidth="1"/>
    <col min="9987" max="9987" width="12.125" style="2" customWidth="1"/>
    <col min="9988" max="9988" width="10.875" style="2"/>
    <col min="9989" max="9989" width="10.75" style="2" customWidth="1"/>
    <col min="9990" max="9990" width="11.25" style="2" bestFit="1" customWidth="1"/>
    <col min="9991" max="9991" width="10.75" style="2" customWidth="1"/>
    <col min="9992" max="9992" width="10.875" style="2"/>
    <col min="9993" max="9995" width="12.125" style="2" customWidth="1"/>
    <col min="9996" max="10240" width="10.875" style="2"/>
    <col min="10241" max="10241" width="13.375" style="2" customWidth="1"/>
    <col min="10242" max="10242" width="19.625" style="2" customWidth="1"/>
    <col min="10243" max="10243" width="12.125" style="2" customWidth="1"/>
    <col min="10244" max="10244" width="10.875" style="2"/>
    <col min="10245" max="10245" width="10.75" style="2" customWidth="1"/>
    <col min="10246" max="10246" width="11.25" style="2" bestFit="1" customWidth="1"/>
    <col min="10247" max="10247" width="10.75" style="2" customWidth="1"/>
    <col min="10248" max="10248" width="10.875" style="2"/>
    <col min="10249" max="10251" width="12.125" style="2" customWidth="1"/>
    <col min="10252" max="10496" width="10.875" style="2"/>
    <col min="10497" max="10497" width="13.375" style="2" customWidth="1"/>
    <col min="10498" max="10498" width="19.625" style="2" customWidth="1"/>
    <col min="10499" max="10499" width="12.125" style="2" customWidth="1"/>
    <col min="10500" max="10500" width="10.875" style="2"/>
    <col min="10501" max="10501" width="10.75" style="2" customWidth="1"/>
    <col min="10502" max="10502" width="11.25" style="2" bestFit="1" customWidth="1"/>
    <col min="10503" max="10503" width="10.75" style="2" customWidth="1"/>
    <col min="10504" max="10504" width="10.875" style="2"/>
    <col min="10505" max="10507" width="12.125" style="2" customWidth="1"/>
    <col min="10508" max="10752" width="10.875" style="2"/>
    <col min="10753" max="10753" width="13.375" style="2" customWidth="1"/>
    <col min="10754" max="10754" width="19.625" style="2" customWidth="1"/>
    <col min="10755" max="10755" width="12.125" style="2" customWidth="1"/>
    <col min="10756" max="10756" width="10.875" style="2"/>
    <col min="10757" max="10757" width="10.75" style="2" customWidth="1"/>
    <col min="10758" max="10758" width="11.25" style="2" bestFit="1" customWidth="1"/>
    <col min="10759" max="10759" width="10.75" style="2" customWidth="1"/>
    <col min="10760" max="10760" width="10.875" style="2"/>
    <col min="10761" max="10763" width="12.125" style="2" customWidth="1"/>
    <col min="10764" max="11008" width="10.875" style="2"/>
    <col min="11009" max="11009" width="13.375" style="2" customWidth="1"/>
    <col min="11010" max="11010" width="19.625" style="2" customWidth="1"/>
    <col min="11011" max="11011" width="12.125" style="2" customWidth="1"/>
    <col min="11012" max="11012" width="10.875" style="2"/>
    <col min="11013" max="11013" width="10.75" style="2" customWidth="1"/>
    <col min="11014" max="11014" width="11.25" style="2" bestFit="1" customWidth="1"/>
    <col min="11015" max="11015" width="10.75" style="2" customWidth="1"/>
    <col min="11016" max="11016" width="10.875" style="2"/>
    <col min="11017" max="11019" width="12.125" style="2" customWidth="1"/>
    <col min="11020" max="11264" width="10.875" style="2"/>
    <col min="11265" max="11265" width="13.375" style="2" customWidth="1"/>
    <col min="11266" max="11266" width="19.625" style="2" customWidth="1"/>
    <col min="11267" max="11267" width="12.125" style="2" customWidth="1"/>
    <col min="11268" max="11268" width="10.875" style="2"/>
    <col min="11269" max="11269" width="10.75" style="2" customWidth="1"/>
    <col min="11270" max="11270" width="11.25" style="2" bestFit="1" customWidth="1"/>
    <col min="11271" max="11271" width="10.75" style="2" customWidth="1"/>
    <col min="11272" max="11272" width="10.875" style="2"/>
    <col min="11273" max="11275" width="12.125" style="2" customWidth="1"/>
    <col min="11276" max="11520" width="10.875" style="2"/>
    <col min="11521" max="11521" width="13.375" style="2" customWidth="1"/>
    <col min="11522" max="11522" width="19.625" style="2" customWidth="1"/>
    <col min="11523" max="11523" width="12.125" style="2" customWidth="1"/>
    <col min="11524" max="11524" width="10.875" style="2"/>
    <col min="11525" max="11525" width="10.75" style="2" customWidth="1"/>
    <col min="11526" max="11526" width="11.25" style="2" bestFit="1" customWidth="1"/>
    <col min="11527" max="11527" width="10.75" style="2" customWidth="1"/>
    <col min="11528" max="11528" width="10.875" style="2"/>
    <col min="11529" max="11531" width="12.125" style="2" customWidth="1"/>
    <col min="11532" max="11776" width="10.875" style="2"/>
    <col min="11777" max="11777" width="13.375" style="2" customWidth="1"/>
    <col min="11778" max="11778" width="19.625" style="2" customWidth="1"/>
    <col min="11779" max="11779" width="12.125" style="2" customWidth="1"/>
    <col min="11780" max="11780" width="10.875" style="2"/>
    <col min="11781" max="11781" width="10.75" style="2" customWidth="1"/>
    <col min="11782" max="11782" width="11.25" style="2" bestFit="1" customWidth="1"/>
    <col min="11783" max="11783" width="10.75" style="2" customWidth="1"/>
    <col min="11784" max="11784" width="10.875" style="2"/>
    <col min="11785" max="11787" width="12.125" style="2" customWidth="1"/>
    <col min="11788" max="12032" width="10.875" style="2"/>
    <col min="12033" max="12033" width="13.375" style="2" customWidth="1"/>
    <col min="12034" max="12034" width="19.625" style="2" customWidth="1"/>
    <col min="12035" max="12035" width="12.125" style="2" customWidth="1"/>
    <col min="12036" max="12036" width="10.875" style="2"/>
    <col min="12037" max="12037" width="10.75" style="2" customWidth="1"/>
    <col min="12038" max="12038" width="11.25" style="2" bestFit="1" customWidth="1"/>
    <col min="12039" max="12039" width="10.75" style="2" customWidth="1"/>
    <col min="12040" max="12040" width="10.875" style="2"/>
    <col min="12041" max="12043" width="12.125" style="2" customWidth="1"/>
    <col min="12044" max="12288" width="10.875" style="2"/>
    <col min="12289" max="12289" width="13.375" style="2" customWidth="1"/>
    <col min="12290" max="12290" width="19.625" style="2" customWidth="1"/>
    <col min="12291" max="12291" width="12.125" style="2" customWidth="1"/>
    <col min="12292" max="12292" width="10.875" style="2"/>
    <col min="12293" max="12293" width="10.75" style="2" customWidth="1"/>
    <col min="12294" max="12294" width="11.25" style="2" bestFit="1" customWidth="1"/>
    <col min="12295" max="12295" width="10.75" style="2" customWidth="1"/>
    <col min="12296" max="12296" width="10.875" style="2"/>
    <col min="12297" max="12299" width="12.125" style="2" customWidth="1"/>
    <col min="12300" max="12544" width="10.875" style="2"/>
    <col min="12545" max="12545" width="13.375" style="2" customWidth="1"/>
    <col min="12546" max="12546" width="19.625" style="2" customWidth="1"/>
    <col min="12547" max="12547" width="12.125" style="2" customWidth="1"/>
    <col min="12548" max="12548" width="10.875" style="2"/>
    <col min="12549" max="12549" width="10.75" style="2" customWidth="1"/>
    <col min="12550" max="12550" width="11.25" style="2" bestFit="1" customWidth="1"/>
    <col min="12551" max="12551" width="10.75" style="2" customWidth="1"/>
    <col min="12552" max="12552" width="10.875" style="2"/>
    <col min="12553" max="12555" width="12.125" style="2" customWidth="1"/>
    <col min="12556" max="12800" width="10.875" style="2"/>
    <col min="12801" max="12801" width="13.375" style="2" customWidth="1"/>
    <col min="12802" max="12802" width="19.625" style="2" customWidth="1"/>
    <col min="12803" max="12803" width="12.125" style="2" customWidth="1"/>
    <col min="12804" max="12804" width="10.875" style="2"/>
    <col min="12805" max="12805" width="10.75" style="2" customWidth="1"/>
    <col min="12806" max="12806" width="11.25" style="2" bestFit="1" customWidth="1"/>
    <col min="12807" max="12807" width="10.75" style="2" customWidth="1"/>
    <col min="12808" max="12808" width="10.875" style="2"/>
    <col min="12809" max="12811" width="12.125" style="2" customWidth="1"/>
    <col min="12812" max="13056" width="10.875" style="2"/>
    <col min="13057" max="13057" width="13.375" style="2" customWidth="1"/>
    <col min="13058" max="13058" width="19.625" style="2" customWidth="1"/>
    <col min="13059" max="13059" width="12.125" style="2" customWidth="1"/>
    <col min="13060" max="13060" width="10.875" style="2"/>
    <col min="13061" max="13061" width="10.75" style="2" customWidth="1"/>
    <col min="13062" max="13062" width="11.25" style="2" bestFit="1" customWidth="1"/>
    <col min="13063" max="13063" width="10.75" style="2" customWidth="1"/>
    <col min="13064" max="13064" width="10.875" style="2"/>
    <col min="13065" max="13067" width="12.125" style="2" customWidth="1"/>
    <col min="13068" max="13312" width="10.875" style="2"/>
    <col min="13313" max="13313" width="13.375" style="2" customWidth="1"/>
    <col min="13314" max="13314" width="19.625" style="2" customWidth="1"/>
    <col min="13315" max="13315" width="12.125" style="2" customWidth="1"/>
    <col min="13316" max="13316" width="10.875" style="2"/>
    <col min="13317" max="13317" width="10.75" style="2" customWidth="1"/>
    <col min="13318" max="13318" width="11.25" style="2" bestFit="1" customWidth="1"/>
    <col min="13319" max="13319" width="10.75" style="2" customWidth="1"/>
    <col min="13320" max="13320" width="10.875" style="2"/>
    <col min="13321" max="13323" width="12.125" style="2" customWidth="1"/>
    <col min="13324" max="13568" width="10.875" style="2"/>
    <col min="13569" max="13569" width="13.375" style="2" customWidth="1"/>
    <col min="13570" max="13570" width="19.625" style="2" customWidth="1"/>
    <col min="13571" max="13571" width="12.125" style="2" customWidth="1"/>
    <col min="13572" max="13572" width="10.875" style="2"/>
    <col min="13573" max="13573" width="10.75" style="2" customWidth="1"/>
    <col min="13574" max="13574" width="11.25" style="2" bestFit="1" customWidth="1"/>
    <col min="13575" max="13575" width="10.75" style="2" customWidth="1"/>
    <col min="13576" max="13576" width="10.875" style="2"/>
    <col min="13577" max="13579" width="12.125" style="2" customWidth="1"/>
    <col min="13580" max="13824" width="10.875" style="2"/>
    <col min="13825" max="13825" width="13.375" style="2" customWidth="1"/>
    <col min="13826" max="13826" width="19.625" style="2" customWidth="1"/>
    <col min="13827" max="13827" width="12.125" style="2" customWidth="1"/>
    <col min="13828" max="13828" width="10.875" style="2"/>
    <col min="13829" max="13829" width="10.75" style="2" customWidth="1"/>
    <col min="13830" max="13830" width="11.25" style="2" bestFit="1" customWidth="1"/>
    <col min="13831" max="13831" width="10.75" style="2" customWidth="1"/>
    <col min="13832" max="13832" width="10.875" style="2"/>
    <col min="13833" max="13835" width="12.125" style="2" customWidth="1"/>
    <col min="13836" max="14080" width="10.875" style="2"/>
    <col min="14081" max="14081" width="13.375" style="2" customWidth="1"/>
    <col min="14082" max="14082" width="19.625" style="2" customWidth="1"/>
    <col min="14083" max="14083" width="12.125" style="2" customWidth="1"/>
    <col min="14084" max="14084" width="10.875" style="2"/>
    <col min="14085" max="14085" width="10.75" style="2" customWidth="1"/>
    <col min="14086" max="14086" width="11.25" style="2" bestFit="1" customWidth="1"/>
    <col min="14087" max="14087" width="10.75" style="2" customWidth="1"/>
    <col min="14088" max="14088" width="10.875" style="2"/>
    <col min="14089" max="14091" width="12.125" style="2" customWidth="1"/>
    <col min="14092" max="14336" width="10.875" style="2"/>
    <col min="14337" max="14337" width="13.375" style="2" customWidth="1"/>
    <col min="14338" max="14338" width="19.625" style="2" customWidth="1"/>
    <col min="14339" max="14339" width="12.125" style="2" customWidth="1"/>
    <col min="14340" max="14340" width="10.875" style="2"/>
    <col min="14341" max="14341" width="10.75" style="2" customWidth="1"/>
    <col min="14342" max="14342" width="11.25" style="2" bestFit="1" customWidth="1"/>
    <col min="14343" max="14343" width="10.75" style="2" customWidth="1"/>
    <col min="14344" max="14344" width="10.875" style="2"/>
    <col min="14345" max="14347" width="12.125" style="2" customWidth="1"/>
    <col min="14348" max="14592" width="10.875" style="2"/>
    <col min="14593" max="14593" width="13.375" style="2" customWidth="1"/>
    <col min="14594" max="14594" width="19.625" style="2" customWidth="1"/>
    <col min="14595" max="14595" width="12.125" style="2" customWidth="1"/>
    <col min="14596" max="14596" width="10.875" style="2"/>
    <col min="14597" max="14597" width="10.75" style="2" customWidth="1"/>
    <col min="14598" max="14598" width="11.25" style="2" bestFit="1" customWidth="1"/>
    <col min="14599" max="14599" width="10.75" style="2" customWidth="1"/>
    <col min="14600" max="14600" width="10.875" style="2"/>
    <col min="14601" max="14603" width="12.125" style="2" customWidth="1"/>
    <col min="14604" max="14848" width="10.875" style="2"/>
    <col min="14849" max="14849" width="13.375" style="2" customWidth="1"/>
    <col min="14850" max="14850" width="19.625" style="2" customWidth="1"/>
    <col min="14851" max="14851" width="12.125" style="2" customWidth="1"/>
    <col min="14852" max="14852" width="10.875" style="2"/>
    <col min="14853" max="14853" width="10.75" style="2" customWidth="1"/>
    <col min="14854" max="14854" width="11.25" style="2" bestFit="1" customWidth="1"/>
    <col min="14855" max="14855" width="10.75" style="2" customWidth="1"/>
    <col min="14856" max="14856" width="10.875" style="2"/>
    <col min="14857" max="14859" width="12.125" style="2" customWidth="1"/>
    <col min="14860" max="15104" width="10.875" style="2"/>
    <col min="15105" max="15105" width="13.375" style="2" customWidth="1"/>
    <col min="15106" max="15106" width="19.625" style="2" customWidth="1"/>
    <col min="15107" max="15107" width="12.125" style="2" customWidth="1"/>
    <col min="15108" max="15108" width="10.875" style="2"/>
    <col min="15109" max="15109" width="10.75" style="2" customWidth="1"/>
    <col min="15110" max="15110" width="11.25" style="2" bestFit="1" customWidth="1"/>
    <col min="15111" max="15111" width="10.75" style="2" customWidth="1"/>
    <col min="15112" max="15112" width="10.875" style="2"/>
    <col min="15113" max="15115" width="12.125" style="2" customWidth="1"/>
    <col min="15116" max="15360" width="10.875" style="2"/>
    <col min="15361" max="15361" width="13.375" style="2" customWidth="1"/>
    <col min="15362" max="15362" width="19.625" style="2" customWidth="1"/>
    <col min="15363" max="15363" width="12.125" style="2" customWidth="1"/>
    <col min="15364" max="15364" width="10.875" style="2"/>
    <col min="15365" max="15365" width="10.75" style="2" customWidth="1"/>
    <col min="15366" max="15366" width="11.25" style="2" bestFit="1" customWidth="1"/>
    <col min="15367" max="15367" width="10.75" style="2" customWidth="1"/>
    <col min="15368" max="15368" width="10.875" style="2"/>
    <col min="15369" max="15371" width="12.125" style="2" customWidth="1"/>
    <col min="15372" max="15616" width="10.875" style="2"/>
    <col min="15617" max="15617" width="13.375" style="2" customWidth="1"/>
    <col min="15618" max="15618" width="19.625" style="2" customWidth="1"/>
    <col min="15619" max="15619" width="12.125" style="2" customWidth="1"/>
    <col min="15620" max="15620" width="10.875" style="2"/>
    <col min="15621" max="15621" width="10.75" style="2" customWidth="1"/>
    <col min="15622" max="15622" width="11.25" style="2" bestFit="1" customWidth="1"/>
    <col min="15623" max="15623" width="10.75" style="2" customWidth="1"/>
    <col min="15624" max="15624" width="10.875" style="2"/>
    <col min="15625" max="15627" width="12.125" style="2" customWidth="1"/>
    <col min="15628" max="15872" width="10.875" style="2"/>
    <col min="15873" max="15873" width="13.375" style="2" customWidth="1"/>
    <col min="15874" max="15874" width="19.625" style="2" customWidth="1"/>
    <col min="15875" max="15875" width="12.125" style="2" customWidth="1"/>
    <col min="15876" max="15876" width="10.875" style="2"/>
    <col min="15877" max="15877" width="10.75" style="2" customWidth="1"/>
    <col min="15878" max="15878" width="11.25" style="2" bestFit="1" customWidth="1"/>
    <col min="15879" max="15879" width="10.75" style="2" customWidth="1"/>
    <col min="15880" max="15880" width="10.875" style="2"/>
    <col min="15881" max="15883" width="12.125" style="2" customWidth="1"/>
    <col min="15884" max="16128" width="10.875" style="2"/>
    <col min="16129" max="16129" width="13.375" style="2" customWidth="1"/>
    <col min="16130" max="16130" width="19.625" style="2" customWidth="1"/>
    <col min="16131" max="16131" width="12.125" style="2" customWidth="1"/>
    <col min="16132" max="16132" width="10.875" style="2"/>
    <col min="16133" max="16133" width="10.75" style="2" customWidth="1"/>
    <col min="16134" max="16134" width="11.25" style="2" bestFit="1" customWidth="1"/>
    <col min="16135" max="16135" width="10.75" style="2" customWidth="1"/>
    <col min="16136" max="16136" width="10.875" style="2"/>
    <col min="16137" max="16139" width="12.125" style="2" customWidth="1"/>
    <col min="16140" max="16384" width="10.875" style="2"/>
  </cols>
  <sheetData>
    <row r="5" spans="2:13" x14ac:dyDescent="0.2">
      <c r="C5" s="41"/>
    </row>
    <row r="6" spans="2:13" x14ac:dyDescent="0.2">
      <c r="C6" s="41"/>
      <c r="E6" s="3" t="s">
        <v>447</v>
      </c>
    </row>
    <row r="7" spans="2:13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1"/>
    </row>
    <row r="8" spans="2:13" x14ac:dyDescent="0.2">
      <c r="C8" s="7"/>
      <c r="D8" s="7"/>
      <c r="E8" s="41"/>
      <c r="F8" s="10"/>
      <c r="G8" s="10"/>
      <c r="H8" s="9" t="s">
        <v>448</v>
      </c>
      <c r="I8" s="10"/>
      <c r="J8" s="10"/>
      <c r="K8" s="10"/>
      <c r="L8" s="41"/>
      <c r="M8" s="41"/>
    </row>
    <row r="9" spans="2:13" x14ac:dyDescent="0.2">
      <c r="C9" s="11" t="s">
        <v>449</v>
      </c>
      <c r="D9" s="71" t="s">
        <v>450</v>
      </c>
      <c r="E9" s="72"/>
      <c r="F9" s="73" t="s">
        <v>451</v>
      </c>
      <c r="G9" s="74"/>
      <c r="H9" s="73" t="s">
        <v>452</v>
      </c>
      <c r="I9" s="74"/>
      <c r="J9" s="73" t="s">
        <v>453</v>
      </c>
      <c r="K9" s="75"/>
      <c r="L9" s="41"/>
      <c r="M9" s="41"/>
    </row>
    <row r="10" spans="2:13" x14ac:dyDescent="0.2">
      <c r="B10" s="10"/>
      <c r="C10" s="14" t="s">
        <v>454</v>
      </c>
      <c r="D10" s="14" t="s">
        <v>455</v>
      </c>
      <c r="E10" s="14" t="s">
        <v>456</v>
      </c>
      <c r="F10" s="14" t="s">
        <v>455</v>
      </c>
      <c r="G10" s="14" t="s">
        <v>456</v>
      </c>
      <c r="H10" s="14" t="s">
        <v>455</v>
      </c>
      <c r="I10" s="14" t="s">
        <v>456</v>
      </c>
      <c r="J10" s="14" t="s">
        <v>455</v>
      </c>
      <c r="K10" s="14" t="s">
        <v>456</v>
      </c>
      <c r="L10" s="41"/>
    </row>
    <row r="11" spans="2:13" x14ac:dyDescent="0.2">
      <c r="C11" s="33" t="s">
        <v>78</v>
      </c>
      <c r="D11" s="26" t="s">
        <v>268</v>
      </c>
      <c r="E11" s="26" t="s">
        <v>300</v>
      </c>
      <c r="F11" s="26" t="s">
        <v>268</v>
      </c>
      <c r="G11" s="26" t="s">
        <v>300</v>
      </c>
      <c r="H11" s="26" t="s">
        <v>268</v>
      </c>
      <c r="I11" s="26" t="s">
        <v>300</v>
      </c>
      <c r="J11" s="26" t="s">
        <v>268</v>
      </c>
      <c r="K11" s="26" t="s">
        <v>300</v>
      </c>
      <c r="L11" s="41"/>
    </row>
    <row r="12" spans="2:13" x14ac:dyDescent="0.2">
      <c r="B12" s="1" t="s">
        <v>457</v>
      </c>
      <c r="C12" s="22">
        <v>6717</v>
      </c>
      <c r="D12" s="34">
        <f t="shared" ref="D12:D18" si="0">F12+H12+J12+C24+E24+G24</f>
        <v>64156</v>
      </c>
      <c r="E12" s="34">
        <f>G12+I12+K12+D24+F24+H24+4</f>
        <v>10997</v>
      </c>
      <c r="F12" s="16">
        <v>36106</v>
      </c>
      <c r="G12" s="16">
        <v>2898</v>
      </c>
      <c r="H12" s="16">
        <v>11869</v>
      </c>
      <c r="I12" s="16">
        <v>2039</v>
      </c>
      <c r="J12" s="16">
        <v>543</v>
      </c>
      <c r="K12" s="16">
        <v>887</v>
      </c>
      <c r="L12" s="41"/>
    </row>
    <row r="13" spans="2:13" x14ac:dyDescent="0.2">
      <c r="B13" s="1" t="s">
        <v>428</v>
      </c>
      <c r="C13" s="22">
        <v>6018</v>
      </c>
      <c r="D13" s="34">
        <f t="shared" si="0"/>
        <v>60234</v>
      </c>
      <c r="E13" s="34">
        <f>G13+I13+K13+D25+F25+H25</f>
        <v>10685</v>
      </c>
      <c r="F13" s="16">
        <v>34012</v>
      </c>
      <c r="G13" s="16">
        <v>2879</v>
      </c>
      <c r="H13" s="16">
        <v>10353</v>
      </c>
      <c r="I13" s="16">
        <v>1781</v>
      </c>
      <c r="J13" s="16">
        <v>496</v>
      </c>
      <c r="K13" s="16">
        <v>873</v>
      </c>
      <c r="L13" s="41"/>
    </row>
    <row r="14" spans="2:13" x14ac:dyDescent="0.2">
      <c r="B14" s="1" t="s">
        <v>429</v>
      </c>
      <c r="C14" s="22">
        <v>5798</v>
      </c>
      <c r="D14" s="34">
        <f t="shared" si="0"/>
        <v>61418</v>
      </c>
      <c r="E14" s="34">
        <f>G14+I14+K14+D26+F26+H26+1</f>
        <v>10397.399999999998</v>
      </c>
      <c r="F14" s="16">
        <v>33273</v>
      </c>
      <c r="G14" s="16">
        <v>2843.4</v>
      </c>
      <c r="H14" s="16">
        <v>9972</v>
      </c>
      <c r="I14" s="16">
        <v>1724.4</v>
      </c>
      <c r="J14" s="16">
        <v>400</v>
      </c>
      <c r="K14" s="16">
        <v>645.4</v>
      </c>
      <c r="L14" s="41"/>
    </row>
    <row r="15" spans="2:13" x14ac:dyDescent="0.2">
      <c r="B15" s="1" t="s">
        <v>430</v>
      </c>
      <c r="C15" s="22">
        <v>5854</v>
      </c>
      <c r="D15" s="34">
        <f t="shared" si="0"/>
        <v>61005</v>
      </c>
      <c r="E15" s="34">
        <f>G15+I15+K15+D27+F27+H27+1</f>
        <v>10284</v>
      </c>
      <c r="F15" s="16">
        <v>30273</v>
      </c>
      <c r="G15" s="16">
        <v>2542</v>
      </c>
      <c r="H15" s="16">
        <v>9448</v>
      </c>
      <c r="I15" s="16">
        <v>1662</v>
      </c>
      <c r="J15" s="16">
        <v>416</v>
      </c>
      <c r="K15" s="16">
        <v>760</v>
      </c>
      <c r="L15" s="41"/>
    </row>
    <row r="16" spans="2:13" x14ac:dyDescent="0.2">
      <c r="B16" s="1" t="s">
        <v>431</v>
      </c>
      <c r="C16" s="22">
        <v>5913</v>
      </c>
      <c r="D16" s="34">
        <f t="shared" si="0"/>
        <v>59963</v>
      </c>
      <c r="E16" s="34">
        <f>G16+I16+K16+D28+F28+H28</f>
        <v>10269</v>
      </c>
      <c r="F16" s="16">
        <v>29825</v>
      </c>
      <c r="G16" s="16">
        <v>2515</v>
      </c>
      <c r="H16" s="16">
        <v>9169</v>
      </c>
      <c r="I16" s="16">
        <v>1650</v>
      </c>
      <c r="J16" s="16">
        <v>356</v>
      </c>
      <c r="K16" s="16">
        <v>656</v>
      </c>
      <c r="L16" s="41"/>
    </row>
    <row r="17" spans="2:12" x14ac:dyDescent="0.2">
      <c r="B17" s="1" t="s">
        <v>458</v>
      </c>
      <c r="C17" s="22">
        <v>5648</v>
      </c>
      <c r="D17" s="34">
        <f t="shared" si="0"/>
        <v>59251</v>
      </c>
      <c r="E17" s="34">
        <f>G17+I17+K17+D29+F29+H29</f>
        <v>9981</v>
      </c>
      <c r="F17" s="16">
        <v>29595</v>
      </c>
      <c r="G17" s="16">
        <v>2363</v>
      </c>
      <c r="H17" s="16">
        <v>8638</v>
      </c>
      <c r="I17" s="16">
        <v>1580</v>
      </c>
      <c r="J17" s="16">
        <v>334</v>
      </c>
      <c r="K17" s="16">
        <v>663</v>
      </c>
      <c r="L17" s="41"/>
    </row>
    <row r="18" spans="2:12" x14ac:dyDescent="0.2">
      <c r="B18" s="3" t="s">
        <v>459</v>
      </c>
      <c r="C18" s="47">
        <v>5635</v>
      </c>
      <c r="D18" s="28">
        <f t="shared" si="0"/>
        <v>58553</v>
      </c>
      <c r="E18" s="28">
        <v>9964</v>
      </c>
      <c r="F18" s="18">
        <v>29812</v>
      </c>
      <c r="G18" s="18">
        <v>2474</v>
      </c>
      <c r="H18" s="18">
        <v>8687</v>
      </c>
      <c r="I18" s="18">
        <v>1570</v>
      </c>
      <c r="J18" s="18">
        <v>396</v>
      </c>
      <c r="K18" s="18">
        <v>679</v>
      </c>
      <c r="L18" s="41"/>
    </row>
    <row r="19" spans="2:12" ht="18" thickBot="1" x14ac:dyDescent="0.25">
      <c r="B19" s="4"/>
      <c r="C19" s="19"/>
      <c r="D19" s="4"/>
      <c r="E19" s="4"/>
      <c r="F19" s="4"/>
      <c r="G19" s="4"/>
      <c r="H19" s="4"/>
      <c r="I19" s="4"/>
      <c r="J19" s="4"/>
      <c r="K19" s="4"/>
      <c r="L19" s="41"/>
    </row>
    <row r="20" spans="2:12" x14ac:dyDescent="0.2">
      <c r="C20" s="8"/>
      <c r="D20" s="9" t="s">
        <v>460</v>
      </c>
      <c r="E20" s="10"/>
      <c r="F20" s="10"/>
      <c r="G20" s="10"/>
      <c r="H20" s="10"/>
      <c r="I20" s="7"/>
    </row>
    <row r="21" spans="2:12" x14ac:dyDescent="0.2">
      <c r="C21" s="76" t="s">
        <v>461</v>
      </c>
      <c r="D21" s="77"/>
      <c r="E21" s="73" t="s">
        <v>462</v>
      </c>
      <c r="F21" s="74"/>
      <c r="G21" s="73" t="s">
        <v>463</v>
      </c>
      <c r="H21" s="74"/>
      <c r="I21" s="11" t="s">
        <v>349</v>
      </c>
    </row>
    <row r="22" spans="2:12" x14ac:dyDescent="0.2">
      <c r="B22" s="10"/>
      <c r="C22" s="14" t="s">
        <v>455</v>
      </c>
      <c r="D22" s="14" t="s">
        <v>456</v>
      </c>
      <c r="E22" s="14" t="s">
        <v>455</v>
      </c>
      <c r="F22" s="14" t="s">
        <v>456</v>
      </c>
      <c r="G22" s="14" t="s">
        <v>455</v>
      </c>
      <c r="H22" s="14" t="s">
        <v>456</v>
      </c>
      <c r="I22" s="14" t="s">
        <v>421</v>
      </c>
    </row>
    <row r="23" spans="2:12" x14ac:dyDescent="0.2">
      <c r="C23" s="33" t="s">
        <v>464</v>
      </c>
      <c r="D23" s="26" t="s">
        <v>465</v>
      </c>
      <c r="E23" s="26" t="s">
        <v>464</v>
      </c>
      <c r="F23" s="26" t="s">
        <v>465</v>
      </c>
      <c r="G23" s="26" t="s">
        <v>464</v>
      </c>
      <c r="H23" s="26" t="s">
        <v>465</v>
      </c>
      <c r="I23" s="26" t="s">
        <v>465</v>
      </c>
    </row>
    <row r="24" spans="2:12" x14ac:dyDescent="0.2">
      <c r="B24" s="1" t="s">
        <v>427</v>
      </c>
      <c r="C24" s="22">
        <v>11</v>
      </c>
      <c r="D24" s="16">
        <v>74</v>
      </c>
      <c r="E24" s="16">
        <v>53</v>
      </c>
      <c r="F24" s="16">
        <v>33</v>
      </c>
      <c r="G24" s="16">
        <v>15574</v>
      </c>
      <c r="H24" s="16">
        <v>5062</v>
      </c>
      <c r="I24" s="16">
        <v>11329</v>
      </c>
    </row>
    <row r="25" spans="2:12" x14ac:dyDescent="0.2">
      <c r="B25" s="1" t="s">
        <v>428</v>
      </c>
      <c r="C25" s="22">
        <v>9</v>
      </c>
      <c r="D25" s="16">
        <v>40</v>
      </c>
      <c r="E25" s="16">
        <v>38</v>
      </c>
      <c r="F25" s="16">
        <v>26</v>
      </c>
      <c r="G25" s="16">
        <v>15326</v>
      </c>
      <c r="H25" s="16">
        <v>5086</v>
      </c>
      <c r="I25" s="16">
        <v>10688</v>
      </c>
    </row>
    <row r="26" spans="2:12" x14ac:dyDescent="0.2">
      <c r="B26" s="1" t="s">
        <v>429</v>
      </c>
      <c r="C26" s="22">
        <v>8</v>
      </c>
      <c r="D26" s="16">
        <v>62.4</v>
      </c>
      <c r="E26" s="16">
        <v>36</v>
      </c>
      <c r="F26" s="16">
        <v>23.4</v>
      </c>
      <c r="G26" s="16">
        <v>17729</v>
      </c>
      <c r="H26" s="16">
        <v>5097.3999999999996</v>
      </c>
      <c r="I26" s="16">
        <v>10324.4</v>
      </c>
    </row>
    <row r="27" spans="2:12" x14ac:dyDescent="0.2">
      <c r="B27" s="1" t="s">
        <v>430</v>
      </c>
      <c r="C27" s="22">
        <v>8</v>
      </c>
      <c r="D27" s="16">
        <v>69</v>
      </c>
      <c r="E27" s="16">
        <v>35</v>
      </c>
      <c r="F27" s="16">
        <v>23</v>
      </c>
      <c r="G27" s="16">
        <v>20825</v>
      </c>
      <c r="H27" s="16">
        <v>5227</v>
      </c>
      <c r="I27" s="16">
        <v>10208</v>
      </c>
    </row>
    <row r="28" spans="2:12" x14ac:dyDescent="0.2">
      <c r="B28" s="1" t="s">
        <v>431</v>
      </c>
      <c r="C28" s="22">
        <v>9</v>
      </c>
      <c r="D28" s="16">
        <v>79</v>
      </c>
      <c r="E28" s="16">
        <v>44</v>
      </c>
      <c r="F28" s="16">
        <v>32</v>
      </c>
      <c r="G28" s="16">
        <v>20560</v>
      </c>
      <c r="H28" s="16">
        <v>5337</v>
      </c>
      <c r="I28" s="16">
        <v>9332</v>
      </c>
    </row>
    <row r="29" spans="2:12" x14ac:dyDescent="0.2">
      <c r="B29" s="1" t="s">
        <v>458</v>
      </c>
      <c r="C29" s="22">
        <v>7</v>
      </c>
      <c r="D29" s="16">
        <v>46</v>
      </c>
      <c r="E29" s="16">
        <v>49</v>
      </c>
      <c r="F29" s="16">
        <v>35</v>
      </c>
      <c r="G29" s="16">
        <v>20628</v>
      </c>
      <c r="H29" s="16">
        <v>5294</v>
      </c>
      <c r="I29" s="16">
        <v>8724</v>
      </c>
    </row>
    <row r="30" spans="2:12" x14ac:dyDescent="0.2">
      <c r="B30" s="3" t="s">
        <v>459</v>
      </c>
      <c r="C30" s="47">
        <v>3</v>
      </c>
      <c r="D30" s="18">
        <v>9</v>
      </c>
      <c r="E30" s="18">
        <v>29</v>
      </c>
      <c r="F30" s="18">
        <v>21</v>
      </c>
      <c r="G30" s="18">
        <v>19626</v>
      </c>
      <c r="H30" s="18">
        <v>5210</v>
      </c>
      <c r="I30" s="18">
        <v>8438</v>
      </c>
    </row>
    <row r="31" spans="2:12" ht="18" thickBot="1" x14ac:dyDescent="0.25">
      <c r="B31" s="4"/>
      <c r="C31" s="19"/>
      <c r="D31" s="4"/>
      <c r="E31" s="4"/>
      <c r="F31" s="4"/>
      <c r="G31" s="4"/>
      <c r="H31" s="4"/>
      <c r="I31" s="4"/>
    </row>
    <row r="32" spans="2:12" x14ac:dyDescent="0.2">
      <c r="B32" s="2" t="s">
        <v>466</v>
      </c>
      <c r="C32" s="1"/>
    </row>
    <row r="33" spans="2:13" x14ac:dyDescent="0.2">
      <c r="B33" s="1" t="s">
        <v>467</v>
      </c>
      <c r="M33" s="41"/>
    </row>
    <row r="34" spans="2:13" x14ac:dyDescent="0.2">
      <c r="B34" s="52" t="s">
        <v>468</v>
      </c>
      <c r="C34" s="53"/>
      <c r="M34" s="41"/>
    </row>
  </sheetData>
  <mergeCells count="7">
    <mergeCell ref="D9:E9"/>
    <mergeCell ref="F9:G9"/>
    <mergeCell ref="H9:I9"/>
    <mergeCell ref="J9:K9"/>
    <mergeCell ref="C21:D21"/>
    <mergeCell ref="E21:F21"/>
    <mergeCell ref="G21:H21"/>
  </mergeCells>
  <phoneticPr fontId="2"/>
  <pageMargins left="0.43" right="0.37" top="0.6" bottom="0.59" header="0.51200000000000001" footer="0.51200000000000001"/>
  <pageSetup paperSize="12" scale="75" orientation="portrait" vertic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1"/>
  <sheetViews>
    <sheetView showGridLines="0" zoomScale="75" workbookViewId="0">
      <selection activeCell="H14" sqref="H1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7" width="13.375" style="2" customWidth="1"/>
    <col min="8" max="8" width="12.125" style="2"/>
    <col min="9" max="9" width="10.875" style="2" customWidth="1"/>
    <col min="10" max="256" width="12.125" style="2"/>
    <col min="257" max="257" width="13.375" style="2" customWidth="1"/>
    <col min="258" max="258" width="18.375" style="2" customWidth="1"/>
    <col min="259" max="263" width="13.375" style="2" customWidth="1"/>
    <col min="264" max="264" width="12.125" style="2"/>
    <col min="265" max="265" width="10.875" style="2" customWidth="1"/>
    <col min="266" max="512" width="12.125" style="2"/>
    <col min="513" max="513" width="13.375" style="2" customWidth="1"/>
    <col min="514" max="514" width="18.375" style="2" customWidth="1"/>
    <col min="515" max="519" width="13.375" style="2" customWidth="1"/>
    <col min="520" max="520" width="12.125" style="2"/>
    <col min="521" max="521" width="10.875" style="2" customWidth="1"/>
    <col min="522" max="768" width="12.125" style="2"/>
    <col min="769" max="769" width="13.375" style="2" customWidth="1"/>
    <col min="770" max="770" width="18.375" style="2" customWidth="1"/>
    <col min="771" max="775" width="13.375" style="2" customWidth="1"/>
    <col min="776" max="776" width="12.125" style="2"/>
    <col min="777" max="777" width="10.875" style="2" customWidth="1"/>
    <col min="778" max="1024" width="12.125" style="2"/>
    <col min="1025" max="1025" width="13.375" style="2" customWidth="1"/>
    <col min="1026" max="1026" width="18.375" style="2" customWidth="1"/>
    <col min="1027" max="1031" width="13.375" style="2" customWidth="1"/>
    <col min="1032" max="1032" width="12.125" style="2"/>
    <col min="1033" max="1033" width="10.875" style="2" customWidth="1"/>
    <col min="1034" max="1280" width="12.125" style="2"/>
    <col min="1281" max="1281" width="13.375" style="2" customWidth="1"/>
    <col min="1282" max="1282" width="18.375" style="2" customWidth="1"/>
    <col min="1283" max="1287" width="13.375" style="2" customWidth="1"/>
    <col min="1288" max="1288" width="12.125" style="2"/>
    <col min="1289" max="1289" width="10.875" style="2" customWidth="1"/>
    <col min="1290" max="1536" width="12.125" style="2"/>
    <col min="1537" max="1537" width="13.375" style="2" customWidth="1"/>
    <col min="1538" max="1538" width="18.375" style="2" customWidth="1"/>
    <col min="1539" max="1543" width="13.375" style="2" customWidth="1"/>
    <col min="1544" max="1544" width="12.125" style="2"/>
    <col min="1545" max="1545" width="10.875" style="2" customWidth="1"/>
    <col min="1546" max="1792" width="12.125" style="2"/>
    <col min="1793" max="1793" width="13.375" style="2" customWidth="1"/>
    <col min="1794" max="1794" width="18.375" style="2" customWidth="1"/>
    <col min="1795" max="1799" width="13.375" style="2" customWidth="1"/>
    <col min="1800" max="1800" width="12.125" style="2"/>
    <col min="1801" max="1801" width="10.875" style="2" customWidth="1"/>
    <col min="1802" max="2048" width="12.125" style="2"/>
    <col min="2049" max="2049" width="13.375" style="2" customWidth="1"/>
    <col min="2050" max="2050" width="18.375" style="2" customWidth="1"/>
    <col min="2051" max="2055" width="13.375" style="2" customWidth="1"/>
    <col min="2056" max="2056" width="12.125" style="2"/>
    <col min="2057" max="2057" width="10.875" style="2" customWidth="1"/>
    <col min="2058" max="2304" width="12.125" style="2"/>
    <col min="2305" max="2305" width="13.375" style="2" customWidth="1"/>
    <col min="2306" max="2306" width="18.375" style="2" customWidth="1"/>
    <col min="2307" max="2311" width="13.375" style="2" customWidth="1"/>
    <col min="2312" max="2312" width="12.125" style="2"/>
    <col min="2313" max="2313" width="10.875" style="2" customWidth="1"/>
    <col min="2314" max="2560" width="12.125" style="2"/>
    <col min="2561" max="2561" width="13.375" style="2" customWidth="1"/>
    <col min="2562" max="2562" width="18.375" style="2" customWidth="1"/>
    <col min="2563" max="2567" width="13.375" style="2" customWidth="1"/>
    <col min="2568" max="2568" width="12.125" style="2"/>
    <col min="2569" max="2569" width="10.875" style="2" customWidth="1"/>
    <col min="2570" max="2816" width="12.125" style="2"/>
    <col min="2817" max="2817" width="13.375" style="2" customWidth="1"/>
    <col min="2818" max="2818" width="18.375" style="2" customWidth="1"/>
    <col min="2819" max="2823" width="13.375" style="2" customWidth="1"/>
    <col min="2824" max="2824" width="12.125" style="2"/>
    <col min="2825" max="2825" width="10.875" style="2" customWidth="1"/>
    <col min="2826" max="3072" width="12.125" style="2"/>
    <col min="3073" max="3073" width="13.375" style="2" customWidth="1"/>
    <col min="3074" max="3074" width="18.375" style="2" customWidth="1"/>
    <col min="3075" max="3079" width="13.375" style="2" customWidth="1"/>
    <col min="3080" max="3080" width="12.125" style="2"/>
    <col min="3081" max="3081" width="10.875" style="2" customWidth="1"/>
    <col min="3082" max="3328" width="12.125" style="2"/>
    <col min="3329" max="3329" width="13.375" style="2" customWidth="1"/>
    <col min="3330" max="3330" width="18.375" style="2" customWidth="1"/>
    <col min="3331" max="3335" width="13.375" style="2" customWidth="1"/>
    <col min="3336" max="3336" width="12.125" style="2"/>
    <col min="3337" max="3337" width="10.875" style="2" customWidth="1"/>
    <col min="3338" max="3584" width="12.125" style="2"/>
    <col min="3585" max="3585" width="13.375" style="2" customWidth="1"/>
    <col min="3586" max="3586" width="18.375" style="2" customWidth="1"/>
    <col min="3587" max="3591" width="13.375" style="2" customWidth="1"/>
    <col min="3592" max="3592" width="12.125" style="2"/>
    <col min="3593" max="3593" width="10.875" style="2" customWidth="1"/>
    <col min="3594" max="3840" width="12.125" style="2"/>
    <col min="3841" max="3841" width="13.375" style="2" customWidth="1"/>
    <col min="3842" max="3842" width="18.375" style="2" customWidth="1"/>
    <col min="3843" max="3847" width="13.375" style="2" customWidth="1"/>
    <col min="3848" max="3848" width="12.125" style="2"/>
    <col min="3849" max="3849" width="10.875" style="2" customWidth="1"/>
    <col min="3850" max="4096" width="12.125" style="2"/>
    <col min="4097" max="4097" width="13.375" style="2" customWidth="1"/>
    <col min="4098" max="4098" width="18.375" style="2" customWidth="1"/>
    <col min="4099" max="4103" width="13.375" style="2" customWidth="1"/>
    <col min="4104" max="4104" width="12.125" style="2"/>
    <col min="4105" max="4105" width="10.875" style="2" customWidth="1"/>
    <col min="4106" max="4352" width="12.125" style="2"/>
    <col min="4353" max="4353" width="13.375" style="2" customWidth="1"/>
    <col min="4354" max="4354" width="18.375" style="2" customWidth="1"/>
    <col min="4355" max="4359" width="13.375" style="2" customWidth="1"/>
    <col min="4360" max="4360" width="12.125" style="2"/>
    <col min="4361" max="4361" width="10.875" style="2" customWidth="1"/>
    <col min="4362" max="4608" width="12.125" style="2"/>
    <col min="4609" max="4609" width="13.375" style="2" customWidth="1"/>
    <col min="4610" max="4610" width="18.375" style="2" customWidth="1"/>
    <col min="4611" max="4615" width="13.375" style="2" customWidth="1"/>
    <col min="4616" max="4616" width="12.125" style="2"/>
    <col min="4617" max="4617" width="10.875" style="2" customWidth="1"/>
    <col min="4618" max="4864" width="12.125" style="2"/>
    <col min="4865" max="4865" width="13.375" style="2" customWidth="1"/>
    <col min="4866" max="4866" width="18.375" style="2" customWidth="1"/>
    <col min="4867" max="4871" width="13.375" style="2" customWidth="1"/>
    <col min="4872" max="4872" width="12.125" style="2"/>
    <col min="4873" max="4873" width="10.875" style="2" customWidth="1"/>
    <col min="4874" max="5120" width="12.125" style="2"/>
    <col min="5121" max="5121" width="13.375" style="2" customWidth="1"/>
    <col min="5122" max="5122" width="18.375" style="2" customWidth="1"/>
    <col min="5123" max="5127" width="13.375" style="2" customWidth="1"/>
    <col min="5128" max="5128" width="12.125" style="2"/>
    <col min="5129" max="5129" width="10.875" style="2" customWidth="1"/>
    <col min="5130" max="5376" width="12.125" style="2"/>
    <col min="5377" max="5377" width="13.375" style="2" customWidth="1"/>
    <col min="5378" max="5378" width="18.375" style="2" customWidth="1"/>
    <col min="5379" max="5383" width="13.375" style="2" customWidth="1"/>
    <col min="5384" max="5384" width="12.125" style="2"/>
    <col min="5385" max="5385" width="10.875" style="2" customWidth="1"/>
    <col min="5386" max="5632" width="12.125" style="2"/>
    <col min="5633" max="5633" width="13.375" style="2" customWidth="1"/>
    <col min="5634" max="5634" width="18.375" style="2" customWidth="1"/>
    <col min="5635" max="5639" width="13.375" style="2" customWidth="1"/>
    <col min="5640" max="5640" width="12.125" style="2"/>
    <col min="5641" max="5641" width="10.875" style="2" customWidth="1"/>
    <col min="5642" max="5888" width="12.125" style="2"/>
    <col min="5889" max="5889" width="13.375" style="2" customWidth="1"/>
    <col min="5890" max="5890" width="18.375" style="2" customWidth="1"/>
    <col min="5891" max="5895" width="13.375" style="2" customWidth="1"/>
    <col min="5896" max="5896" width="12.125" style="2"/>
    <col min="5897" max="5897" width="10.875" style="2" customWidth="1"/>
    <col min="5898" max="6144" width="12.125" style="2"/>
    <col min="6145" max="6145" width="13.375" style="2" customWidth="1"/>
    <col min="6146" max="6146" width="18.375" style="2" customWidth="1"/>
    <col min="6147" max="6151" width="13.375" style="2" customWidth="1"/>
    <col min="6152" max="6152" width="12.125" style="2"/>
    <col min="6153" max="6153" width="10.875" style="2" customWidth="1"/>
    <col min="6154" max="6400" width="12.125" style="2"/>
    <col min="6401" max="6401" width="13.375" style="2" customWidth="1"/>
    <col min="6402" max="6402" width="18.375" style="2" customWidth="1"/>
    <col min="6403" max="6407" width="13.375" style="2" customWidth="1"/>
    <col min="6408" max="6408" width="12.125" style="2"/>
    <col min="6409" max="6409" width="10.875" style="2" customWidth="1"/>
    <col min="6410" max="6656" width="12.125" style="2"/>
    <col min="6657" max="6657" width="13.375" style="2" customWidth="1"/>
    <col min="6658" max="6658" width="18.375" style="2" customWidth="1"/>
    <col min="6659" max="6663" width="13.375" style="2" customWidth="1"/>
    <col min="6664" max="6664" width="12.125" style="2"/>
    <col min="6665" max="6665" width="10.875" style="2" customWidth="1"/>
    <col min="6666" max="6912" width="12.125" style="2"/>
    <col min="6913" max="6913" width="13.375" style="2" customWidth="1"/>
    <col min="6914" max="6914" width="18.375" style="2" customWidth="1"/>
    <col min="6915" max="6919" width="13.375" style="2" customWidth="1"/>
    <col min="6920" max="6920" width="12.125" style="2"/>
    <col min="6921" max="6921" width="10.875" style="2" customWidth="1"/>
    <col min="6922" max="7168" width="12.125" style="2"/>
    <col min="7169" max="7169" width="13.375" style="2" customWidth="1"/>
    <col min="7170" max="7170" width="18.375" style="2" customWidth="1"/>
    <col min="7171" max="7175" width="13.375" style="2" customWidth="1"/>
    <col min="7176" max="7176" width="12.125" style="2"/>
    <col min="7177" max="7177" width="10.875" style="2" customWidth="1"/>
    <col min="7178" max="7424" width="12.125" style="2"/>
    <col min="7425" max="7425" width="13.375" style="2" customWidth="1"/>
    <col min="7426" max="7426" width="18.375" style="2" customWidth="1"/>
    <col min="7427" max="7431" width="13.375" style="2" customWidth="1"/>
    <col min="7432" max="7432" width="12.125" style="2"/>
    <col min="7433" max="7433" width="10.875" style="2" customWidth="1"/>
    <col min="7434" max="7680" width="12.125" style="2"/>
    <col min="7681" max="7681" width="13.375" style="2" customWidth="1"/>
    <col min="7682" max="7682" width="18.375" style="2" customWidth="1"/>
    <col min="7683" max="7687" width="13.375" style="2" customWidth="1"/>
    <col min="7688" max="7688" width="12.125" style="2"/>
    <col min="7689" max="7689" width="10.875" style="2" customWidth="1"/>
    <col min="7690" max="7936" width="12.125" style="2"/>
    <col min="7937" max="7937" width="13.375" style="2" customWidth="1"/>
    <col min="7938" max="7938" width="18.375" style="2" customWidth="1"/>
    <col min="7939" max="7943" width="13.375" style="2" customWidth="1"/>
    <col min="7944" max="7944" width="12.125" style="2"/>
    <col min="7945" max="7945" width="10.875" style="2" customWidth="1"/>
    <col min="7946" max="8192" width="12.125" style="2"/>
    <col min="8193" max="8193" width="13.375" style="2" customWidth="1"/>
    <col min="8194" max="8194" width="18.375" style="2" customWidth="1"/>
    <col min="8195" max="8199" width="13.375" style="2" customWidth="1"/>
    <col min="8200" max="8200" width="12.125" style="2"/>
    <col min="8201" max="8201" width="10.875" style="2" customWidth="1"/>
    <col min="8202" max="8448" width="12.125" style="2"/>
    <col min="8449" max="8449" width="13.375" style="2" customWidth="1"/>
    <col min="8450" max="8450" width="18.375" style="2" customWidth="1"/>
    <col min="8451" max="8455" width="13.375" style="2" customWidth="1"/>
    <col min="8456" max="8456" width="12.125" style="2"/>
    <col min="8457" max="8457" width="10.875" style="2" customWidth="1"/>
    <col min="8458" max="8704" width="12.125" style="2"/>
    <col min="8705" max="8705" width="13.375" style="2" customWidth="1"/>
    <col min="8706" max="8706" width="18.375" style="2" customWidth="1"/>
    <col min="8707" max="8711" width="13.375" style="2" customWidth="1"/>
    <col min="8712" max="8712" width="12.125" style="2"/>
    <col min="8713" max="8713" width="10.875" style="2" customWidth="1"/>
    <col min="8714" max="8960" width="12.125" style="2"/>
    <col min="8961" max="8961" width="13.375" style="2" customWidth="1"/>
    <col min="8962" max="8962" width="18.375" style="2" customWidth="1"/>
    <col min="8963" max="8967" width="13.375" style="2" customWidth="1"/>
    <col min="8968" max="8968" width="12.125" style="2"/>
    <col min="8969" max="8969" width="10.875" style="2" customWidth="1"/>
    <col min="8970" max="9216" width="12.125" style="2"/>
    <col min="9217" max="9217" width="13.375" style="2" customWidth="1"/>
    <col min="9218" max="9218" width="18.375" style="2" customWidth="1"/>
    <col min="9219" max="9223" width="13.375" style="2" customWidth="1"/>
    <col min="9224" max="9224" width="12.125" style="2"/>
    <col min="9225" max="9225" width="10.875" style="2" customWidth="1"/>
    <col min="9226" max="9472" width="12.125" style="2"/>
    <col min="9473" max="9473" width="13.375" style="2" customWidth="1"/>
    <col min="9474" max="9474" width="18.375" style="2" customWidth="1"/>
    <col min="9475" max="9479" width="13.375" style="2" customWidth="1"/>
    <col min="9480" max="9480" width="12.125" style="2"/>
    <col min="9481" max="9481" width="10.875" style="2" customWidth="1"/>
    <col min="9482" max="9728" width="12.125" style="2"/>
    <col min="9729" max="9729" width="13.375" style="2" customWidth="1"/>
    <col min="9730" max="9730" width="18.375" style="2" customWidth="1"/>
    <col min="9731" max="9735" width="13.375" style="2" customWidth="1"/>
    <col min="9736" max="9736" width="12.125" style="2"/>
    <col min="9737" max="9737" width="10.875" style="2" customWidth="1"/>
    <col min="9738" max="9984" width="12.125" style="2"/>
    <col min="9985" max="9985" width="13.375" style="2" customWidth="1"/>
    <col min="9986" max="9986" width="18.375" style="2" customWidth="1"/>
    <col min="9987" max="9991" width="13.375" style="2" customWidth="1"/>
    <col min="9992" max="9992" width="12.125" style="2"/>
    <col min="9993" max="9993" width="10.875" style="2" customWidth="1"/>
    <col min="9994" max="10240" width="12.125" style="2"/>
    <col min="10241" max="10241" width="13.375" style="2" customWidth="1"/>
    <col min="10242" max="10242" width="18.375" style="2" customWidth="1"/>
    <col min="10243" max="10247" width="13.375" style="2" customWidth="1"/>
    <col min="10248" max="10248" width="12.125" style="2"/>
    <col min="10249" max="10249" width="10.875" style="2" customWidth="1"/>
    <col min="10250" max="10496" width="12.125" style="2"/>
    <col min="10497" max="10497" width="13.375" style="2" customWidth="1"/>
    <col min="10498" max="10498" width="18.375" style="2" customWidth="1"/>
    <col min="10499" max="10503" width="13.375" style="2" customWidth="1"/>
    <col min="10504" max="10504" width="12.125" style="2"/>
    <col min="10505" max="10505" width="10.875" style="2" customWidth="1"/>
    <col min="10506" max="10752" width="12.125" style="2"/>
    <col min="10753" max="10753" width="13.375" style="2" customWidth="1"/>
    <col min="10754" max="10754" width="18.375" style="2" customWidth="1"/>
    <col min="10755" max="10759" width="13.375" style="2" customWidth="1"/>
    <col min="10760" max="10760" width="12.125" style="2"/>
    <col min="10761" max="10761" width="10.875" style="2" customWidth="1"/>
    <col min="10762" max="11008" width="12.125" style="2"/>
    <col min="11009" max="11009" width="13.375" style="2" customWidth="1"/>
    <col min="11010" max="11010" width="18.375" style="2" customWidth="1"/>
    <col min="11011" max="11015" width="13.375" style="2" customWidth="1"/>
    <col min="11016" max="11016" width="12.125" style="2"/>
    <col min="11017" max="11017" width="10.875" style="2" customWidth="1"/>
    <col min="11018" max="11264" width="12.125" style="2"/>
    <col min="11265" max="11265" width="13.375" style="2" customWidth="1"/>
    <col min="11266" max="11266" width="18.375" style="2" customWidth="1"/>
    <col min="11267" max="11271" width="13.375" style="2" customWidth="1"/>
    <col min="11272" max="11272" width="12.125" style="2"/>
    <col min="11273" max="11273" width="10.875" style="2" customWidth="1"/>
    <col min="11274" max="11520" width="12.125" style="2"/>
    <col min="11521" max="11521" width="13.375" style="2" customWidth="1"/>
    <col min="11522" max="11522" width="18.375" style="2" customWidth="1"/>
    <col min="11523" max="11527" width="13.375" style="2" customWidth="1"/>
    <col min="11528" max="11528" width="12.125" style="2"/>
    <col min="11529" max="11529" width="10.875" style="2" customWidth="1"/>
    <col min="11530" max="11776" width="12.125" style="2"/>
    <col min="11777" max="11777" width="13.375" style="2" customWidth="1"/>
    <col min="11778" max="11778" width="18.375" style="2" customWidth="1"/>
    <col min="11779" max="11783" width="13.375" style="2" customWidth="1"/>
    <col min="11784" max="11784" width="12.125" style="2"/>
    <col min="11785" max="11785" width="10.875" style="2" customWidth="1"/>
    <col min="11786" max="12032" width="12.125" style="2"/>
    <col min="12033" max="12033" width="13.375" style="2" customWidth="1"/>
    <col min="12034" max="12034" width="18.375" style="2" customWidth="1"/>
    <col min="12035" max="12039" width="13.375" style="2" customWidth="1"/>
    <col min="12040" max="12040" width="12.125" style="2"/>
    <col min="12041" max="12041" width="10.875" style="2" customWidth="1"/>
    <col min="12042" max="12288" width="12.125" style="2"/>
    <col min="12289" max="12289" width="13.375" style="2" customWidth="1"/>
    <col min="12290" max="12290" width="18.375" style="2" customWidth="1"/>
    <col min="12291" max="12295" width="13.375" style="2" customWidth="1"/>
    <col min="12296" max="12296" width="12.125" style="2"/>
    <col min="12297" max="12297" width="10.875" style="2" customWidth="1"/>
    <col min="12298" max="12544" width="12.125" style="2"/>
    <col min="12545" max="12545" width="13.375" style="2" customWidth="1"/>
    <col min="12546" max="12546" width="18.375" style="2" customWidth="1"/>
    <col min="12547" max="12551" width="13.375" style="2" customWidth="1"/>
    <col min="12552" max="12552" width="12.125" style="2"/>
    <col min="12553" max="12553" width="10.875" style="2" customWidth="1"/>
    <col min="12554" max="12800" width="12.125" style="2"/>
    <col min="12801" max="12801" width="13.375" style="2" customWidth="1"/>
    <col min="12802" max="12802" width="18.375" style="2" customWidth="1"/>
    <col min="12803" max="12807" width="13.375" style="2" customWidth="1"/>
    <col min="12808" max="12808" width="12.125" style="2"/>
    <col min="12809" max="12809" width="10.875" style="2" customWidth="1"/>
    <col min="12810" max="13056" width="12.125" style="2"/>
    <col min="13057" max="13057" width="13.375" style="2" customWidth="1"/>
    <col min="13058" max="13058" width="18.375" style="2" customWidth="1"/>
    <col min="13059" max="13063" width="13.375" style="2" customWidth="1"/>
    <col min="13064" max="13064" width="12.125" style="2"/>
    <col min="13065" max="13065" width="10.875" style="2" customWidth="1"/>
    <col min="13066" max="13312" width="12.125" style="2"/>
    <col min="13313" max="13313" width="13.375" style="2" customWidth="1"/>
    <col min="13314" max="13314" width="18.375" style="2" customWidth="1"/>
    <col min="13315" max="13319" width="13.375" style="2" customWidth="1"/>
    <col min="13320" max="13320" width="12.125" style="2"/>
    <col min="13321" max="13321" width="10.875" style="2" customWidth="1"/>
    <col min="13322" max="13568" width="12.125" style="2"/>
    <col min="13569" max="13569" width="13.375" style="2" customWidth="1"/>
    <col min="13570" max="13570" width="18.375" style="2" customWidth="1"/>
    <col min="13571" max="13575" width="13.375" style="2" customWidth="1"/>
    <col min="13576" max="13576" width="12.125" style="2"/>
    <col min="13577" max="13577" width="10.875" style="2" customWidth="1"/>
    <col min="13578" max="13824" width="12.125" style="2"/>
    <col min="13825" max="13825" width="13.375" style="2" customWidth="1"/>
    <col min="13826" max="13826" width="18.375" style="2" customWidth="1"/>
    <col min="13827" max="13831" width="13.375" style="2" customWidth="1"/>
    <col min="13832" max="13832" width="12.125" style="2"/>
    <col min="13833" max="13833" width="10.875" style="2" customWidth="1"/>
    <col min="13834" max="14080" width="12.125" style="2"/>
    <col min="14081" max="14081" width="13.375" style="2" customWidth="1"/>
    <col min="14082" max="14082" width="18.375" style="2" customWidth="1"/>
    <col min="14083" max="14087" width="13.375" style="2" customWidth="1"/>
    <col min="14088" max="14088" width="12.125" style="2"/>
    <col min="14089" max="14089" width="10.875" style="2" customWidth="1"/>
    <col min="14090" max="14336" width="12.125" style="2"/>
    <col min="14337" max="14337" width="13.375" style="2" customWidth="1"/>
    <col min="14338" max="14338" width="18.375" style="2" customWidth="1"/>
    <col min="14339" max="14343" width="13.375" style="2" customWidth="1"/>
    <col min="14344" max="14344" width="12.125" style="2"/>
    <col min="14345" max="14345" width="10.875" style="2" customWidth="1"/>
    <col min="14346" max="14592" width="12.125" style="2"/>
    <col min="14593" max="14593" width="13.375" style="2" customWidth="1"/>
    <col min="14594" max="14594" width="18.375" style="2" customWidth="1"/>
    <col min="14595" max="14599" width="13.375" style="2" customWidth="1"/>
    <col min="14600" max="14600" width="12.125" style="2"/>
    <col min="14601" max="14601" width="10.875" style="2" customWidth="1"/>
    <col min="14602" max="14848" width="12.125" style="2"/>
    <col min="14849" max="14849" width="13.375" style="2" customWidth="1"/>
    <col min="14850" max="14850" width="18.375" style="2" customWidth="1"/>
    <col min="14851" max="14855" width="13.375" style="2" customWidth="1"/>
    <col min="14856" max="14856" width="12.125" style="2"/>
    <col min="14857" max="14857" width="10.875" style="2" customWidth="1"/>
    <col min="14858" max="15104" width="12.125" style="2"/>
    <col min="15105" max="15105" width="13.375" style="2" customWidth="1"/>
    <col min="15106" max="15106" width="18.375" style="2" customWidth="1"/>
    <col min="15107" max="15111" width="13.375" style="2" customWidth="1"/>
    <col min="15112" max="15112" width="12.125" style="2"/>
    <col min="15113" max="15113" width="10.875" style="2" customWidth="1"/>
    <col min="15114" max="15360" width="12.125" style="2"/>
    <col min="15361" max="15361" width="13.375" style="2" customWidth="1"/>
    <col min="15362" max="15362" width="18.375" style="2" customWidth="1"/>
    <col min="15363" max="15367" width="13.375" style="2" customWidth="1"/>
    <col min="15368" max="15368" width="12.125" style="2"/>
    <col min="15369" max="15369" width="10.875" style="2" customWidth="1"/>
    <col min="15370" max="15616" width="12.125" style="2"/>
    <col min="15617" max="15617" width="13.375" style="2" customWidth="1"/>
    <col min="15618" max="15618" width="18.375" style="2" customWidth="1"/>
    <col min="15619" max="15623" width="13.375" style="2" customWidth="1"/>
    <col min="15624" max="15624" width="12.125" style="2"/>
    <col min="15625" max="15625" width="10.875" style="2" customWidth="1"/>
    <col min="15626" max="15872" width="12.125" style="2"/>
    <col min="15873" max="15873" width="13.375" style="2" customWidth="1"/>
    <col min="15874" max="15874" width="18.375" style="2" customWidth="1"/>
    <col min="15875" max="15879" width="13.375" style="2" customWidth="1"/>
    <col min="15880" max="15880" width="12.125" style="2"/>
    <col min="15881" max="15881" width="10.875" style="2" customWidth="1"/>
    <col min="15882" max="16128" width="12.125" style="2"/>
    <col min="16129" max="16129" width="13.375" style="2" customWidth="1"/>
    <col min="16130" max="16130" width="18.375" style="2" customWidth="1"/>
    <col min="16131" max="16135" width="13.375" style="2" customWidth="1"/>
    <col min="16136" max="16136" width="12.125" style="2"/>
    <col min="16137" max="16137" width="10.875" style="2" customWidth="1"/>
    <col min="16138" max="16384" width="12.125" style="2"/>
  </cols>
  <sheetData>
    <row r="1" spans="1:12" x14ac:dyDescent="0.2">
      <c r="A1" s="1"/>
    </row>
    <row r="6" spans="1:12" x14ac:dyDescent="0.2">
      <c r="E6" s="3" t="s">
        <v>469</v>
      </c>
    </row>
    <row r="7" spans="1:12" x14ac:dyDescent="0.2">
      <c r="C7" s="1" t="s">
        <v>470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7"/>
      <c r="E9" s="7"/>
      <c r="F9" s="7"/>
      <c r="G9" s="10"/>
      <c r="H9" s="10"/>
      <c r="I9" s="10"/>
      <c r="J9" s="10"/>
      <c r="K9" s="10"/>
    </row>
    <row r="10" spans="1:12" x14ac:dyDescent="0.2">
      <c r="C10" s="11" t="s">
        <v>471</v>
      </c>
      <c r="E10" s="12" t="s">
        <v>472</v>
      </c>
      <c r="F10" s="7"/>
      <c r="G10" s="11" t="s">
        <v>473</v>
      </c>
      <c r="H10" s="10"/>
      <c r="I10" s="10"/>
      <c r="J10" s="10"/>
      <c r="K10" s="10"/>
    </row>
    <row r="11" spans="1:12" x14ac:dyDescent="0.2">
      <c r="C11" s="14" t="s">
        <v>474</v>
      </c>
      <c r="D11" s="10"/>
      <c r="E11" s="12" t="s">
        <v>475</v>
      </c>
      <c r="F11" s="11" t="s">
        <v>476</v>
      </c>
      <c r="G11" s="11" t="s">
        <v>477</v>
      </c>
      <c r="H11" s="11" t="s">
        <v>478</v>
      </c>
      <c r="I11" s="11" t="s">
        <v>479</v>
      </c>
      <c r="J11" s="41"/>
      <c r="K11" s="10"/>
    </row>
    <row r="12" spans="1:12" x14ac:dyDescent="0.2">
      <c r="C12" s="7"/>
      <c r="D12" s="11" t="s">
        <v>342</v>
      </c>
      <c r="E12" s="12" t="s">
        <v>421</v>
      </c>
      <c r="F12" s="11" t="s">
        <v>480</v>
      </c>
      <c r="G12" s="11" t="s">
        <v>481</v>
      </c>
      <c r="H12" s="11" t="s">
        <v>482</v>
      </c>
      <c r="I12" s="54" t="s">
        <v>483</v>
      </c>
      <c r="J12" s="10"/>
      <c r="K12" s="13" t="s">
        <v>484</v>
      </c>
      <c r="L12" s="7"/>
    </row>
    <row r="13" spans="1:12" x14ac:dyDescent="0.2">
      <c r="B13" s="10"/>
      <c r="C13" s="14" t="s">
        <v>485</v>
      </c>
      <c r="D13" s="14" t="s">
        <v>486</v>
      </c>
      <c r="E13" s="8"/>
      <c r="F13" s="8"/>
      <c r="G13" s="8"/>
      <c r="H13" s="14" t="s">
        <v>298</v>
      </c>
      <c r="I13" s="13" t="s">
        <v>487</v>
      </c>
      <c r="J13" s="13" t="s">
        <v>488</v>
      </c>
      <c r="K13" s="13" t="s">
        <v>487</v>
      </c>
      <c r="L13" s="7"/>
    </row>
    <row r="14" spans="1:12" x14ac:dyDescent="0.2">
      <c r="C14" s="7"/>
      <c r="D14" s="26" t="s">
        <v>78</v>
      </c>
      <c r="E14" s="33" t="s">
        <v>300</v>
      </c>
      <c r="F14" s="33" t="s">
        <v>300</v>
      </c>
      <c r="G14" s="26" t="s">
        <v>300</v>
      </c>
      <c r="I14" s="26" t="s">
        <v>78</v>
      </c>
      <c r="J14" s="26" t="s">
        <v>300</v>
      </c>
      <c r="K14" s="26" t="s">
        <v>78</v>
      </c>
    </row>
    <row r="15" spans="1:12" x14ac:dyDescent="0.2">
      <c r="B15" s="1" t="s">
        <v>489</v>
      </c>
      <c r="C15" s="22">
        <v>12551</v>
      </c>
      <c r="D15" s="16">
        <v>170300</v>
      </c>
      <c r="E15" s="22">
        <v>7516.7</v>
      </c>
      <c r="F15" s="15">
        <f>G15+K32+D49+F49+G49</f>
        <v>10235.358</v>
      </c>
      <c r="G15" s="34">
        <f>J15+G32+H32+I32</f>
        <v>8685.3389999999999</v>
      </c>
      <c r="H15" s="16">
        <v>15718</v>
      </c>
      <c r="I15" s="16">
        <v>6878</v>
      </c>
      <c r="J15" s="34">
        <f>C32+D32</f>
        <v>8582.8760000000002</v>
      </c>
      <c r="K15" s="16">
        <v>6499</v>
      </c>
    </row>
    <row r="16" spans="1:12" x14ac:dyDescent="0.2">
      <c r="B16" s="1" t="s">
        <v>490</v>
      </c>
      <c r="C16" s="22">
        <v>14452</v>
      </c>
      <c r="D16" s="16">
        <v>184112</v>
      </c>
      <c r="E16" s="22">
        <v>9297.3960000000006</v>
      </c>
      <c r="F16" s="15">
        <f>G16+K33+D50+F50+G50</f>
        <v>8224.3019999999997</v>
      </c>
      <c r="G16" s="34">
        <f>J16+G33+H33+I33</f>
        <v>6964.482</v>
      </c>
      <c r="H16" s="16">
        <v>12192</v>
      </c>
      <c r="I16" s="16">
        <v>4958</v>
      </c>
      <c r="J16" s="34">
        <f>C33+D33</f>
        <v>6874.9859999999999</v>
      </c>
      <c r="K16" s="16">
        <v>4826</v>
      </c>
    </row>
    <row r="17" spans="2:11" x14ac:dyDescent="0.2">
      <c r="C17" s="7"/>
      <c r="E17" s="7"/>
      <c r="F17" s="7"/>
    </row>
    <row r="18" spans="2:11" x14ac:dyDescent="0.2">
      <c r="B18" s="1" t="s">
        <v>491</v>
      </c>
      <c r="C18" s="22">
        <v>15623</v>
      </c>
      <c r="D18" s="16">
        <v>197525</v>
      </c>
      <c r="E18" s="22">
        <v>8874.8716590000004</v>
      </c>
      <c r="F18" s="15">
        <f>G18+K35+D52+F52+G52</f>
        <v>12547.044000000002</v>
      </c>
      <c r="G18" s="34">
        <f>J18+G35+H35+I35</f>
        <v>10897.548000000001</v>
      </c>
      <c r="H18" s="16">
        <v>16191</v>
      </c>
      <c r="I18" s="16">
        <v>6608</v>
      </c>
      <c r="J18" s="34">
        <f>C35+D35</f>
        <v>10798.897000000001</v>
      </c>
      <c r="K18" s="16">
        <v>6539</v>
      </c>
    </row>
    <row r="19" spans="2:11" x14ac:dyDescent="0.2">
      <c r="B19" s="1" t="s">
        <v>428</v>
      </c>
      <c r="C19" s="22">
        <v>15944</v>
      </c>
      <c r="D19" s="16">
        <v>198637</v>
      </c>
      <c r="E19" s="22">
        <v>8953.1525779999993</v>
      </c>
      <c r="F19" s="15">
        <f>G19+K36+D53+F53+G53</f>
        <v>14906.834000000001</v>
      </c>
      <c r="G19" s="34">
        <f>J19+G36+H36+I36</f>
        <v>12979.269999999999</v>
      </c>
      <c r="H19" s="16">
        <v>17441</v>
      </c>
      <c r="I19" s="16">
        <v>7529</v>
      </c>
      <c r="J19" s="34">
        <f>C36+D36</f>
        <v>12883.405999999999</v>
      </c>
      <c r="K19" s="16">
        <v>7450</v>
      </c>
    </row>
    <row r="20" spans="2:11" x14ac:dyDescent="0.2">
      <c r="B20" s="1" t="s">
        <v>429</v>
      </c>
      <c r="C20" s="22">
        <v>16325</v>
      </c>
      <c r="D20" s="16">
        <v>199023</v>
      </c>
      <c r="E20" s="22">
        <v>9048.5207530000007</v>
      </c>
      <c r="F20" s="15">
        <f>G20+K37+D54+F54+G54</f>
        <v>15723.300999999999</v>
      </c>
      <c r="G20" s="34">
        <f>J20+G37+H37+I37</f>
        <v>13703.020999999999</v>
      </c>
      <c r="H20" s="16">
        <v>17726</v>
      </c>
      <c r="I20" s="16">
        <v>7857</v>
      </c>
      <c r="J20" s="34">
        <f>C37+D37</f>
        <v>13598.056999999999</v>
      </c>
      <c r="K20" s="16">
        <v>7733</v>
      </c>
    </row>
    <row r="21" spans="2:11" x14ac:dyDescent="0.2">
      <c r="B21" s="1"/>
      <c r="C21" s="22"/>
      <c r="D21" s="16"/>
      <c r="E21" s="22"/>
      <c r="F21" s="15"/>
      <c r="G21" s="34"/>
      <c r="H21" s="16"/>
      <c r="I21" s="16"/>
      <c r="J21" s="34"/>
      <c r="K21" s="16"/>
    </row>
    <row r="22" spans="2:11" x14ac:dyDescent="0.2">
      <c r="B22" s="1" t="s">
        <v>430</v>
      </c>
      <c r="C22" s="22">
        <v>16592</v>
      </c>
      <c r="D22" s="16">
        <v>198055</v>
      </c>
      <c r="E22" s="22">
        <v>9127.3814189999994</v>
      </c>
      <c r="F22" s="15">
        <f>G22+K39+D56+F56+G56-2</f>
        <v>16189.832000000002</v>
      </c>
      <c r="G22" s="34">
        <f>J22+G39+H39+I39</f>
        <v>14170.122000000001</v>
      </c>
      <c r="H22" s="16">
        <v>18685</v>
      </c>
      <c r="I22" s="16">
        <v>8042</v>
      </c>
      <c r="J22" s="34">
        <f>C39+D39</f>
        <v>14087.351000000001</v>
      </c>
      <c r="K22" s="16">
        <v>7848</v>
      </c>
    </row>
    <row r="23" spans="2:11" x14ac:dyDescent="0.2">
      <c r="B23" s="1" t="s">
        <v>492</v>
      </c>
      <c r="C23" s="22">
        <v>16649</v>
      </c>
      <c r="D23" s="16">
        <v>195767</v>
      </c>
      <c r="E23" s="22">
        <v>9067.6513639999994</v>
      </c>
      <c r="F23" s="15">
        <f>G23+K40+D57+F57+G57-9</f>
        <v>17952.936000000002</v>
      </c>
      <c r="G23" s="34">
        <f>J23+G40+H40+I40</f>
        <v>15850.842999999999</v>
      </c>
      <c r="H23" s="16">
        <v>18777</v>
      </c>
      <c r="I23" s="16">
        <v>8859</v>
      </c>
      <c r="J23" s="34">
        <f>C40+D40</f>
        <v>15752.569</v>
      </c>
      <c r="K23" s="16">
        <v>8610</v>
      </c>
    </row>
    <row r="24" spans="2:11" x14ac:dyDescent="0.2">
      <c r="B24" s="3" t="s">
        <v>493</v>
      </c>
      <c r="C24" s="47">
        <v>16696</v>
      </c>
      <c r="D24" s="18">
        <v>194630</v>
      </c>
      <c r="E24" s="47">
        <v>8676.4290000000001</v>
      </c>
      <c r="F24" s="17">
        <f>G24+K41+D58+F58+G58</f>
        <v>17545.891</v>
      </c>
      <c r="G24" s="28">
        <f>J24+G41+H41+I41</f>
        <v>15749.184999999999</v>
      </c>
      <c r="H24" s="18">
        <v>19469</v>
      </c>
      <c r="I24" s="18">
        <v>8696</v>
      </c>
      <c r="J24" s="28">
        <f>C41+D41</f>
        <v>15648.267</v>
      </c>
      <c r="K24" s="18">
        <v>8512</v>
      </c>
    </row>
    <row r="25" spans="2:11" ht="18" thickBot="1" x14ac:dyDescent="0.25">
      <c r="B25" s="4"/>
      <c r="C25" s="19"/>
      <c r="D25" s="4"/>
      <c r="E25" s="19"/>
      <c r="F25" s="19"/>
      <c r="G25" s="4"/>
      <c r="H25" s="4"/>
      <c r="I25" s="4"/>
      <c r="J25" s="4"/>
      <c r="K25" s="4"/>
    </row>
    <row r="26" spans="2:11" x14ac:dyDescent="0.2">
      <c r="C26" s="8"/>
      <c r="D26" s="10"/>
      <c r="E26" s="10"/>
      <c r="F26" s="9" t="s">
        <v>494</v>
      </c>
      <c r="G26" s="10"/>
      <c r="H26" s="10"/>
      <c r="I26" s="10"/>
      <c r="J26" s="10"/>
      <c r="K26" s="10"/>
    </row>
    <row r="27" spans="2:11" x14ac:dyDescent="0.2">
      <c r="C27" s="8"/>
      <c r="D27" s="10"/>
      <c r="E27" s="9" t="s">
        <v>495</v>
      </c>
      <c r="F27" s="10"/>
      <c r="G27" s="10"/>
      <c r="H27" s="10"/>
      <c r="I27" s="10"/>
      <c r="J27" s="7"/>
    </row>
    <row r="28" spans="2:11" x14ac:dyDescent="0.2">
      <c r="C28" s="14" t="s">
        <v>496</v>
      </c>
      <c r="D28" s="10"/>
      <c r="E28" s="10"/>
      <c r="F28" s="10"/>
      <c r="G28" s="7"/>
      <c r="H28" s="7"/>
      <c r="I28" s="7"/>
      <c r="J28" s="14" t="s">
        <v>497</v>
      </c>
      <c r="K28" s="10"/>
    </row>
    <row r="29" spans="2:11" x14ac:dyDescent="0.2">
      <c r="C29" s="14" t="s">
        <v>484</v>
      </c>
      <c r="D29" s="11" t="s">
        <v>498</v>
      </c>
      <c r="E29" s="10"/>
      <c r="F29" s="10"/>
      <c r="G29" s="12" t="s">
        <v>499</v>
      </c>
      <c r="H29" s="11" t="s">
        <v>500</v>
      </c>
      <c r="I29" s="12" t="s">
        <v>501</v>
      </c>
      <c r="J29" s="7"/>
      <c r="K29" s="7"/>
    </row>
    <row r="30" spans="2:11" x14ac:dyDescent="0.2">
      <c r="B30" s="10"/>
      <c r="C30" s="14" t="s">
        <v>488</v>
      </c>
      <c r="D30" s="14" t="s">
        <v>480</v>
      </c>
      <c r="E30" s="13" t="s">
        <v>502</v>
      </c>
      <c r="F30" s="13" t="s">
        <v>503</v>
      </c>
      <c r="G30" s="13" t="s">
        <v>504</v>
      </c>
      <c r="H30" s="8"/>
      <c r="I30" s="8"/>
      <c r="J30" s="14" t="s">
        <v>505</v>
      </c>
      <c r="K30" s="14" t="s">
        <v>488</v>
      </c>
    </row>
    <row r="31" spans="2:11" x14ac:dyDescent="0.2">
      <c r="C31" s="33" t="s">
        <v>300</v>
      </c>
      <c r="D31" s="44" t="s">
        <v>300</v>
      </c>
      <c r="E31" s="44" t="s">
        <v>300</v>
      </c>
      <c r="F31" s="26" t="s">
        <v>300</v>
      </c>
      <c r="G31" s="26" t="s">
        <v>300</v>
      </c>
      <c r="H31" s="26" t="s">
        <v>300</v>
      </c>
      <c r="I31" s="26" t="s">
        <v>300</v>
      </c>
      <c r="J31" s="26" t="s">
        <v>78</v>
      </c>
      <c r="K31" s="26" t="s">
        <v>300</v>
      </c>
    </row>
    <row r="32" spans="2:11" x14ac:dyDescent="0.2">
      <c r="B32" s="1" t="s">
        <v>489</v>
      </c>
      <c r="C32" s="22">
        <v>7912.2579999999998</v>
      </c>
      <c r="D32" s="34">
        <f>E32+F32</f>
        <v>670.61799999999994</v>
      </c>
      <c r="E32" s="16">
        <v>509.41199999999998</v>
      </c>
      <c r="F32" s="16">
        <v>161.20599999999999</v>
      </c>
      <c r="G32" s="16">
        <v>23.649000000000001</v>
      </c>
      <c r="H32" s="23" t="s">
        <v>57</v>
      </c>
      <c r="I32" s="16">
        <v>78.813999999999993</v>
      </c>
      <c r="J32" s="23" t="s">
        <v>202</v>
      </c>
      <c r="K32" s="16">
        <v>294.01900000000001</v>
      </c>
    </row>
    <row r="33" spans="2:11" x14ac:dyDescent="0.2">
      <c r="B33" s="1" t="s">
        <v>490</v>
      </c>
      <c r="C33" s="22">
        <f>6631.144-0.474</f>
        <v>6630.67</v>
      </c>
      <c r="D33" s="34">
        <f>E33+F33</f>
        <v>244.316</v>
      </c>
      <c r="E33" s="16">
        <v>75.233000000000004</v>
      </c>
      <c r="F33" s="16">
        <v>169.083</v>
      </c>
      <c r="G33" s="16">
        <v>27.995000000000001</v>
      </c>
      <c r="H33" s="23" t="s">
        <v>57</v>
      </c>
      <c r="I33" s="16">
        <v>61.500999999999998</v>
      </c>
      <c r="J33" s="16">
        <v>386</v>
      </c>
      <c r="K33" s="16">
        <v>188.54599999999999</v>
      </c>
    </row>
    <row r="34" spans="2:11" x14ac:dyDescent="0.2">
      <c r="C34" s="7"/>
    </row>
    <row r="35" spans="2:11" x14ac:dyDescent="0.2">
      <c r="B35" s="1" t="s">
        <v>491</v>
      </c>
      <c r="C35" s="22">
        <v>10626.768</v>
      </c>
      <c r="D35" s="34">
        <f>E35+F35</f>
        <v>172.12899999999999</v>
      </c>
      <c r="E35" s="16">
        <v>53.680999999999997</v>
      </c>
      <c r="F35" s="16">
        <v>118.44799999999999</v>
      </c>
      <c r="G35" s="16">
        <v>28.581</v>
      </c>
      <c r="H35" s="23" t="s">
        <v>57</v>
      </c>
      <c r="I35" s="16">
        <v>70.069999999999993</v>
      </c>
      <c r="J35" s="16">
        <v>677</v>
      </c>
      <c r="K35" s="16">
        <v>398.73599999999999</v>
      </c>
    </row>
    <row r="36" spans="2:11" x14ac:dyDescent="0.2">
      <c r="B36" s="1" t="s">
        <v>428</v>
      </c>
      <c r="C36" s="22">
        <v>12684.578</v>
      </c>
      <c r="D36" s="34">
        <f>E36+F36</f>
        <v>198.828</v>
      </c>
      <c r="E36" s="16">
        <v>52.991999999999997</v>
      </c>
      <c r="F36" s="16">
        <v>145.83600000000001</v>
      </c>
      <c r="G36" s="16">
        <v>35.115000000000002</v>
      </c>
      <c r="H36" s="23" t="s">
        <v>57</v>
      </c>
      <c r="I36" s="16">
        <v>60.749000000000002</v>
      </c>
      <c r="J36" s="16">
        <v>736</v>
      </c>
      <c r="K36" s="16">
        <v>479.858</v>
      </c>
    </row>
    <row r="37" spans="2:11" x14ac:dyDescent="0.2">
      <c r="B37" s="1" t="s">
        <v>429</v>
      </c>
      <c r="C37" s="22">
        <v>13265.478999999999</v>
      </c>
      <c r="D37" s="34">
        <f>E37+F37</f>
        <v>332.57799999999997</v>
      </c>
      <c r="E37" s="16">
        <v>119.753</v>
      </c>
      <c r="F37" s="16">
        <v>212.82499999999999</v>
      </c>
      <c r="G37" s="16">
        <v>43.256</v>
      </c>
      <c r="H37" s="23" t="s">
        <v>57</v>
      </c>
      <c r="I37" s="16">
        <v>61.707999999999998</v>
      </c>
      <c r="J37" s="16">
        <v>807</v>
      </c>
      <c r="K37" s="16">
        <v>554.24599999999998</v>
      </c>
    </row>
    <row r="38" spans="2:11" x14ac:dyDescent="0.2">
      <c r="B38" s="1"/>
      <c r="C38" s="22"/>
      <c r="D38" s="34"/>
      <c r="E38" s="16"/>
      <c r="F38" s="16"/>
      <c r="G38" s="16"/>
      <c r="H38" s="23"/>
      <c r="I38" s="16"/>
      <c r="J38" s="16"/>
      <c r="K38" s="16"/>
    </row>
    <row r="39" spans="2:11" x14ac:dyDescent="0.2">
      <c r="B39" s="1" t="s">
        <v>430</v>
      </c>
      <c r="C39" s="22">
        <v>13534.01</v>
      </c>
      <c r="D39" s="34">
        <f>E39+F39</f>
        <v>553.34100000000001</v>
      </c>
      <c r="E39" s="16">
        <v>419.048</v>
      </c>
      <c r="F39" s="16">
        <v>134.29300000000001</v>
      </c>
      <c r="G39" s="16">
        <v>38.914000000000001</v>
      </c>
      <c r="H39" s="23" t="s">
        <v>57</v>
      </c>
      <c r="I39" s="16">
        <v>43.856999999999999</v>
      </c>
      <c r="J39" s="16">
        <v>877</v>
      </c>
      <c r="K39" s="16">
        <v>609.97699999999998</v>
      </c>
    </row>
    <row r="40" spans="2:11" x14ac:dyDescent="0.2">
      <c r="B40" s="1" t="s">
        <v>506</v>
      </c>
      <c r="C40" s="22">
        <v>15057.438</v>
      </c>
      <c r="D40" s="34">
        <f>E40+F40</f>
        <v>695.13099999999997</v>
      </c>
      <c r="E40" s="16">
        <v>517.56200000000001</v>
      </c>
      <c r="F40" s="16">
        <v>177.56899999999999</v>
      </c>
      <c r="G40" s="16">
        <v>47.006</v>
      </c>
      <c r="H40" s="23" t="s">
        <v>57</v>
      </c>
      <c r="I40" s="16">
        <v>51.268000000000001</v>
      </c>
      <c r="J40" s="16">
        <v>1049</v>
      </c>
      <c r="K40" s="16">
        <v>743.74699999999996</v>
      </c>
    </row>
    <row r="41" spans="2:11" x14ac:dyDescent="0.2">
      <c r="B41" s="3" t="s">
        <v>493</v>
      </c>
      <c r="C41" s="47">
        <v>15168.757</v>
      </c>
      <c r="D41" s="28">
        <f>E41+F41</f>
        <v>479.51</v>
      </c>
      <c r="E41" s="18">
        <v>324.38099999999997</v>
      </c>
      <c r="F41" s="18">
        <v>155.12899999999999</v>
      </c>
      <c r="G41" s="18">
        <v>52.819000000000003</v>
      </c>
      <c r="H41" s="23" t="s">
        <v>57</v>
      </c>
      <c r="I41" s="18">
        <v>48.098999999999997</v>
      </c>
      <c r="J41" s="18">
        <v>960</v>
      </c>
      <c r="K41" s="18">
        <v>435.74900000000002</v>
      </c>
    </row>
    <row r="42" spans="2:11" ht="18" thickBot="1" x14ac:dyDescent="0.25">
      <c r="B42" s="4"/>
      <c r="C42" s="19"/>
      <c r="D42" s="4"/>
      <c r="E42" s="4"/>
      <c r="F42" s="4"/>
      <c r="G42" s="4"/>
      <c r="H42" s="4"/>
      <c r="I42" s="4"/>
      <c r="J42" s="4"/>
      <c r="K42" s="4"/>
    </row>
    <row r="43" spans="2:11" x14ac:dyDescent="0.2">
      <c r="C43" s="8"/>
      <c r="D43" s="10"/>
      <c r="E43" s="10"/>
      <c r="F43" s="9" t="s">
        <v>494</v>
      </c>
      <c r="G43" s="10"/>
      <c r="H43" s="10"/>
      <c r="I43" s="10"/>
      <c r="J43" s="10"/>
      <c r="K43" s="10"/>
    </row>
    <row r="44" spans="2:11" x14ac:dyDescent="0.2">
      <c r="C44" s="7"/>
      <c r="E44" s="7"/>
      <c r="G44" s="11" t="s">
        <v>507</v>
      </c>
      <c r="H44" s="41"/>
    </row>
    <row r="45" spans="2:11" x14ac:dyDescent="0.2">
      <c r="C45" s="14" t="s">
        <v>508</v>
      </c>
      <c r="D45" s="10"/>
      <c r="E45" s="14" t="s">
        <v>509</v>
      </c>
      <c r="F45" s="10"/>
      <c r="G45" s="7"/>
      <c r="H45" s="9" t="s">
        <v>510</v>
      </c>
      <c r="I45" s="10"/>
      <c r="J45" s="10"/>
      <c r="K45" s="10"/>
    </row>
    <row r="46" spans="2:11" x14ac:dyDescent="0.2">
      <c r="C46" s="7"/>
      <c r="D46" s="7"/>
      <c r="E46" s="12" t="s">
        <v>511</v>
      </c>
      <c r="F46" s="7"/>
      <c r="G46" s="11" t="s">
        <v>480</v>
      </c>
      <c r="H46" s="12" t="s">
        <v>512</v>
      </c>
      <c r="I46" s="12" t="s">
        <v>513</v>
      </c>
      <c r="J46" s="7"/>
      <c r="K46" s="12" t="s">
        <v>514</v>
      </c>
    </row>
    <row r="47" spans="2:11" x14ac:dyDescent="0.2">
      <c r="B47" s="10"/>
      <c r="C47" s="13" t="s">
        <v>515</v>
      </c>
      <c r="D47" s="13" t="s">
        <v>516</v>
      </c>
      <c r="E47" s="13" t="s">
        <v>517</v>
      </c>
      <c r="F47" s="13" t="s">
        <v>516</v>
      </c>
      <c r="G47" s="8"/>
      <c r="H47" s="13" t="s">
        <v>518</v>
      </c>
      <c r="I47" s="13" t="s">
        <v>504</v>
      </c>
      <c r="J47" s="13" t="s">
        <v>519</v>
      </c>
      <c r="K47" s="13" t="s">
        <v>520</v>
      </c>
    </row>
    <row r="48" spans="2:11" x14ac:dyDescent="0.2">
      <c r="C48" s="33" t="s">
        <v>78</v>
      </c>
      <c r="D48" s="26" t="s">
        <v>300</v>
      </c>
      <c r="E48" s="26" t="s">
        <v>78</v>
      </c>
      <c r="F48" s="26" t="s">
        <v>300</v>
      </c>
      <c r="G48" s="26" t="s">
        <v>300</v>
      </c>
      <c r="H48" s="26" t="s">
        <v>300</v>
      </c>
      <c r="I48" s="26" t="s">
        <v>300</v>
      </c>
      <c r="J48" s="26" t="s">
        <v>300</v>
      </c>
      <c r="K48" s="26" t="s">
        <v>300</v>
      </c>
    </row>
    <row r="49" spans="1:11" x14ac:dyDescent="0.2">
      <c r="B49" s="1" t="s">
        <v>489</v>
      </c>
      <c r="C49" s="48" t="s">
        <v>202</v>
      </c>
      <c r="D49" s="16">
        <v>418</v>
      </c>
      <c r="E49" s="16">
        <v>1167</v>
      </c>
      <c r="F49" s="16">
        <v>462</v>
      </c>
      <c r="G49" s="34">
        <f>H49+I49+J49+K49</f>
        <v>376</v>
      </c>
      <c r="H49" s="16">
        <v>11</v>
      </c>
      <c r="I49" s="16">
        <v>365</v>
      </c>
      <c r="J49" s="23" t="s">
        <v>57</v>
      </c>
      <c r="K49" s="23" t="s">
        <v>57</v>
      </c>
    </row>
    <row r="50" spans="1:11" x14ac:dyDescent="0.2">
      <c r="B50" s="1" t="s">
        <v>490</v>
      </c>
      <c r="C50" s="22">
        <v>1398</v>
      </c>
      <c r="D50" s="16">
        <v>354.74900000000002</v>
      </c>
      <c r="E50" s="16">
        <v>520</v>
      </c>
      <c r="F50" s="16">
        <v>244.167</v>
      </c>
      <c r="G50" s="34">
        <f>H50+I50+J50+K50</f>
        <v>472.358</v>
      </c>
      <c r="H50" s="16">
        <v>13.241</v>
      </c>
      <c r="I50" s="16">
        <v>458.74700000000001</v>
      </c>
      <c r="J50" s="16">
        <v>0.27600000000000002</v>
      </c>
      <c r="K50" s="16">
        <v>9.4E-2</v>
      </c>
    </row>
    <row r="51" spans="1:11" x14ac:dyDescent="0.2">
      <c r="C51" s="7"/>
    </row>
    <row r="52" spans="1:11" x14ac:dyDescent="0.2">
      <c r="B52" s="1" t="s">
        <v>491</v>
      </c>
      <c r="C52" s="22">
        <v>858</v>
      </c>
      <c r="D52" s="16">
        <v>219.39599999999999</v>
      </c>
      <c r="E52" s="16">
        <v>357</v>
      </c>
      <c r="F52" s="16">
        <v>211.696</v>
      </c>
      <c r="G52" s="34">
        <f>H52+I52+J52+K52</f>
        <v>819.66800000000001</v>
      </c>
      <c r="H52" s="16">
        <v>11.366</v>
      </c>
      <c r="I52" s="16">
        <v>808.28200000000004</v>
      </c>
      <c r="J52" s="23" t="s">
        <v>57</v>
      </c>
      <c r="K52" s="16">
        <v>0.02</v>
      </c>
    </row>
    <row r="53" spans="1:11" x14ac:dyDescent="0.2">
      <c r="B53" s="1" t="s">
        <v>428</v>
      </c>
      <c r="C53" s="22">
        <v>498</v>
      </c>
      <c r="D53" s="16">
        <v>115.244</v>
      </c>
      <c r="E53" s="16">
        <v>222</v>
      </c>
      <c r="F53" s="16">
        <v>151.89599999999999</v>
      </c>
      <c r="G53" s="34">
        <f>H53+I53+J53+K53</f>
        <v>1180.566</v>
      </c>
      <c r="H53" s="16">
        <v>14.983000000000001</v>
      </c>
      <c r="I53" s="16">
        <v>1164.8420000000001</v>
      </c>
      <c r="J53" s="16">
        <v>0.74099999999999999</v>
      </c>
      <c r="K53" s="23" t="s">
        <v>57</v>
      </c>
    </row>
    <row r="54" spans="1:11" x14ac:dyDescent="0.2">
      <c r="B54" s="1" t="s">
        <v>429</v>
      </c>
      <c r="C54" s="22">
        <v>531</v>
      </c>
      <c r="D54" s="16">
        <v>131.03100000000001</v>
      </c>
      <c r="E54" s="16">
        <v>65</v>
      </c>
      <c r="F54" s="16">
        <v>37.703000000000003</v>
      </c>
      <c r="G54" s="34">
        <f>H54+I54+J54+K54</f>
        <v>1297.3000000000002</v>
      </c>
      <c r="H54" s="16">
        <v>25.872</v>
      </c>
      <c r="I54" s="16">
        <v>1271.4280000000001</v>
      </c>
      <c r="J54" s="23" t="s">
        <v>57</v>
      </c>
      <c r="K54" s="23" t="s">
        <v>57</v>
      </c>
    </row>
    <row r="55" spans="1:11" x14ac:dyDescent="0.2">
      <c r="B55" s="1"/>
      <c r="C55" s="22"/>
      <c r="D55" s="16"/>
      <c r="E55" s="16"/>
      <c r="F55" s="16"/>
      <c r="G55" s="34"/>
      <c r="H55" s="16"/>
      <c r="I55" s="16"/>
      <c r="J55" s="23"/>
      <c r="K55" s="23"/>
    </row>
    <row r="56" spans="1:11" x14ac:dyDescent="0.2">
      <c r="B56" s="1" t="s">
        <v>430</v>
      </c>
      <c r="C56" s="22">
        <v>488</v>
      </c>
      <c r="D56" s="16">
        <v>115.91800000000001</v>
      </c>
      <c r="E56" s="16">
        <v>54</v>
      </c>
      <c r="F56" s="16">
        <v>32.33</v>
      </c>
      <c r="G56" s="34">
        <f>H56+I56+J56+K56</f>
        <v>1263.4849999999999</v>
      </c>
      <c r="H56" s="16">
        <v>11.897</v>
      </c>
      <c r="I56" s="16">
        <v>1251.5609999999999</v>
      </c>
      <c r="J56" s="23" t="s">
        <v>57</v>
      </c>
      <c r="K56" s="16">
        <v>2.7E-2</v>
      </c>
    </row>
    <row r="57" spans="1:11" x14ac:dyDescent="0.2">
      <c r="B57" s="1" t="s">
        <v>506</v>
      </c>
      <c r="C57" s="22">
        <v>358</v>
      </c>
      <c r="D57" s="16">
        <v>86.822000000000003</v>
      </c>
      <c r="E57" s="16">
        <v>46</v>
      </c>
      <c r="F57" s="16">
        <v>26.908000000000001</v>
      </c>
      <c r="G57" s="34">
        <f>H57+I57+J57+K57</f>
        <v>1253.616</v>
      </c>
      <c r="H57" s="16">
        <v>15.617000000000001</v>
      </c>
      <c r="I57" s="16">
        <v>1237.644</v>
      </c>
      <c r="J57" s="16">
        <v>0.28899999999999998</v>
      </c>
      <c r="K57" s="16">
        <v>6.6000000000000003E-2</v>
      </c>
    </row>
    <row r="58" spans="1:11" x14ac:dyDescent="0.2">
      <c r="B58" s="3" t="s">
        <v>432</v>
      </c>
      <c r="C58" s="47">
        <v>352</v>
      </c>
      <c r="D58" s="18">
        <v>86.894000000000005</v>
      </c>
      <c r="E58" s="18">
        <v>27</v>
      </c>
      <c r="F58" s="18">
        <v>21.24</v>
      </c>
      <c r="G58" s="28">
        <f>H58+I58+J58+K58</f>
        <v>1252.8230000000001</v>
      </c>
      <c r="H58" s="18">
        <v>17</v>
      </c>
      <c r="I58" s="18">
        <v>1235.191</v>
      </c>
      <c r="J58" s="18">
        <v>0.58799999999999997</v>
      </c>
      <c r="K58" s="18">
        <v>4.3999999999999997E-2</v>
      </c>
    </row>
    <row r="59" spans="1:11" ht="18" thickBot="1" x14ac:dyDescent="0.25">
      <c r="B59" s="4"/>
      <c r="C59" s="19"/>
      <c r="D59" s="4"/>
      <c r="E59" s="4"/>
      <c r="F59" s="4"/>
      <c r="G59" s="4"/>
      <c r="H59" s="4"/>
      <c r="I59" s="4"/>
      <c r="J59" s="4"/>
      <c r="K59" s="4"/>
    </row>
    <row r="60" spans="1:11" x14ac:dyDescent="0.2">
      <c r="C60" s="1" t="s">
        <v>521</v>
      </c>
    </row>
    <row r="61" spans="1:11" x14ac:dyDescent="0.2">
      <c r="A61" s="1"/>
    </row>
  </sheetData>
  <phoneticPr fontId="2"/>
  <pageMargins left="0.32" right="0.37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3"/>
  <sheetViews>
    <sheetView showGridLines="0" zoomScale="75" workbookViewId="0">
      <selection activeCell="H14" sqref="H1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522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1" t="s">
        <v>471</v>
      </c>
      <c r="E8" s="11" t="s">
        <v>523</v>
      </c>
      <c r="F8" s="7"/>
      <c r="G8" s="10"/>
      <c r="H8" s="10"/>
      <c r="I8" s="10"/>
      <c r="J8" s="10"/>
      <c r="K8" s="10"/>
    </row>
    <row r="9" spans="1:11" x14ac:dyDescent="0.2">
      <c r="C9" s="14" t="s">
        <v>474</v>
      </c>
      <c r="D9" s="10"/>
      <c r="E9" s="11" t="s">
        <v>524</v>
      </c>
      <c r="F9" s="11" t="s">
        <v>525</v>
      </c>
      <c r="G9" s="8"/>
      <c r="H9" s="9" t="s">
        <v>526</v>
      </c>
      <c r="I9" s="10"/>
      <c r="J9" s="10"/>
      <c r="K9" s="11" t="s">
        <v>527</v>
      </c>
    </row>
    <row r="10" spans="1:11" x14ac:dyDescent="0.2">
      <c r="B10" s="10"/>
      <c r="C10" s="14" t="s">
        <v>528</v>
      </c>
      <c r="D10" s="14" t="s">
        <v>342</v>
      </c>
      <c r="E10" s="14" t="s">
        <v>529</v>
      </c>
      <c r="F10" s="14" t="s">
        <v>530</v>
      </c>
      <c r="G10" s="13" t="s">
        <v>531</v>
      </c>
      <c r="H10" s="13" t="s">
        <v>532</v>
      </c>
      <c r="I10" s="14" t="s">
        <v>533</v>
      </c>
      <c r="J10" s="13" t="s">
        <v>534</v>
      </c>
      <c r="K10" s="14" t="s">
        <v>535</v>
      </c>
    </row>
    <row r="11" spans="1:11" x14ac:dyDescent="0.2">
      <c r="C11" s="33" t="s">
        <v>77</v>
      </c>
      <c r="D11" s="26" t="s">
        <v>78</v>
      </c>
      <c r="E11" s="33" t="s">
        <v>300</v>
      </c>
      <c r="F11" s="33" t="s">
        <v>300</v>
      </c>
      <c r="G11" s="26" t="s">
        <v>300</v>
      </c>
      <c r="H11" s="26" t="s">
        <v>300</v>
      </c>
      <c r="I11" s="26" t="s">
        <v>300</v>
      </c>
      <c r="J11" s="26" t="s">
        <v>300</v>
      </c>
      <c r="K11" s="26" t="s">
        <v>300</v>
      </c>
    </row>
    <row r="12" spans="1:11" x14ac:dyDescent="0.2">
      <c r="B12" s="1" t="s">
        <v>489</v>
      </c>
      <c r="C12" s="22">
        <v>184465</v>
      </c>
      <c r="D12" s="16">
        <v>494766</v>
      </c>
      <c r="E12" s="22">
        <v>18690.73</v>
      </c>
      <c r="F12" s="15">
        <f>G12+H12+I12+J12+K12</f>
        <v>37137.966</v>
      </c>
      <c r="G12" s="16">
        <v>27205.203000000001</v>
      </c>
      <c r="H12" s="16">
        <v>593.14400000000001</v>
      </c>
      <c r="I12" s="16">
        <v>3160.596</v>
      </c>
      <c r="J12" s="16">
        <v>488</v>
      </c>
      <c r="K12" s="16">
        <v>5691.0230000000001</v>
      </c>
    </row>
    <row r="13" spans="1:11" x14ac:dyDescent="0.2">
      <c r="B13" s="1" t="s">
        <v>490</v>
      </c>
      <c r="C13" s="22">
        <v>185907</v>
      </c>
      <c r="D13" s="16">
        <v>455532</v>
      </c>
      <c r="E13" s="22">
        <v>25565.883999999998</v>
      </c>
      <c r="F13" s="15">
        <f>G13+H13+I13+J13+K13</f>
        <v>46458.888000000006</v>
      </c>
      <c r="G13" s="16">
        <v>31913.214</v>
      </c>
      <c r="H13" s="16">
        <v>767.50599999999997</v>
      </c>
      <c r="I13" s="16">
        <v>3738.828</v>
      </c>
      <c r="J13" s="16">
        <v>497</v>
      </c>
      <c r="K13" s="16">
        <f>9084.272+458.068</f>
        <v>9542.34</v>
      </c>
    </row>
    <row r="14" spans="1:11" x14ac:dyDescent="0.2">
      <c r="C14" s="7"/>
      <c r="E14" s="7"/>
      <c r="F14" s="7"/>
    </row>
    <row r="15" spans="1:11" x14ac:dyDescent="0.2">
      <c r="B15" s="1" t="s">
        <v>491</v>
      </c>
      <c r="C15" s="22">
        <v>189316</v>
      </c>
      <c r="D15" s="16">
        <v>429235</v>
      </c>
      <c r="E15" s="22">
        <v>28303.477999999999</v>
      </c>
      <c r="F15" s="15">
        <f t="shared" ref="F15:F20" si="0">G15+H15+I15+J15+K15</f>
        <v>52582.388000000006</v>
      </c>
      <c r="G15" s="16">
        <v>35112.334999999999</v>
      </c>
      <c r="H15" s="16">
        <v>804.66700000000003</v>
      </c>
      <c r="I15" s="16">
        <v>4011.7469999999998</v>
      </c>
      <c r="J15" s="16">
        <v>772</v>
      </c>
      <c r="K15" s="16">
        <f>11351.337+530.302</f>
        <v>11881.638999999999</v>
      </c>
    </row>
    <row r="16" spans="1:11" x14ac:dyDescent="0.2">
      <c r="B16" s="1" t="s">
        <v>428</v>
      </c>
      <c r="C16" s="22">
        <v>192368</v>
      </c>
      <c r="D16" s="16">
        <v>429903</v>
      </c>
      <c r="E16" s="22">
        <v>29068.929</v>
      </c>
      <c r="F16" s="15">
        <f t="shared" si="0"/>
        <v>53664.97</v>
      </c>
      <c r="G16" s="16">
        <v>35910.750999999997</v>
      </c>
      <c r="H16" s="16">
        <v>825.90099999999995</v>
      </c>
      <c r="I16" s="16">
        <v>3726.4189999999999</v>
      </c>
      <c r="J16" s="16">
        <f>649.2+187.667+0.003+9.062+0.029</f>
        <v>845.96100000000013</v>
      </c>
      <c r="K16" s="16">
        <f>11812.892+543.046+0</f>
        <v>12355.938</v>
      </c>
    </row>
    <row r="17" spans="2:11" x14ac:dyDescent="0.2">
      <c r="B17" s="1" t="s">
        <v>429</v>
      </c>
      <c r="C17" s="22">
        <v>195841</v>
      </c>
      <c r="D17" s="16">
        <v>431130</v>
      </c>
      <c r="E17" s="22">
        <v>29231.561000000002</v>
      </c>
      <c r="F17" s="15">
        <f t="shared" si="0"/>
        <v>55536.682000000001</v>
      </c>
      <c r="G17" s="16">
        <v>37235.529000000002</v>
      </c>
      <c r="H17" s="16">
        <v>832.048</v>
      </c>
      <c r="I17" s="16">
        <v>4025.6570000000002</v>
      </c>
      <c r="J17" s="16">
        <f>0.013+630.78+190.198+4.728</f>
        <v>825.71899999999994</v>
      </c>
      <c r="K17" s="16">
        <f>12054.606+563.114+0.009</f>
        <v>12617.728999999999</v>
      </c>
    </row>
    <row r="18" spans="2:11" x14ac:dyDescent="0.2">
      <c r="B18" s="1" t="s">
        <v>430</v>
      </c>
      <c r="C18" s="22">
        <v>200367</v>
      </c>
      <c r="D18" s="16">
        <v>434869</v>
      </c>
      <c r="E18" s="22">
        <v>30337.067999999999</v>
      </c>
      <c r="F18" s="15">
        <f t="shared" si="0"/>
        <v>54994.303</v>
      </c>
      <c r="G18" s="16">
        <v>36466.466999999997</v>
      </c>
      <c r="H18" s="16">
        <v>868.98299999999995</v>
      </c>
      <c r="I18" s="16">
        <v>4092.1860000000001</v>
      </c>
      <c r="J18" s="16">
        <f>652.8+194.563+5.504</f>
        <v>852.86699999999996</v>
      </c>
      <c r="K18" s="16">
        <f>12134.46+579.34</f>
        <v>12713.8</v>
      </c>
    </row>
    <row r="19" spans="2:11" x14ac:dyDescent="0.2">
      <c r="B19" s="1" t="s">
        <v>536</v>
      </c>
      <c r="C19" s="22">
        <v>205898</v>
      </c>
      <c r="D19" s="16">
        <v>441676</v>
      </c>
      <c r="E19" s="22">
        <v>30157.435000000001</v>
      </c>
      <c r="F19" s="15">
        <f t="shared" si="0"/>
        <v>55452.059000000001</v>
      </c>
      <c r="G19" s="16">
        <v>36427.874000000003</v>
      </c>
      <c r="H19" s="16">
        <v>883.24400000000003</v>
      </c>
      <c r="I19" s="16">
        <v>4257.13</v>
      </c>
      <c r="J19" s="16">
        <f>0.5+652.8+204.225+3.916</f>
        <v>861.44100000000003</v>
      </c>
      <c r="K19" s="16">
        <f>12405.084+617.261+0.025</f>
        <v>13022.37</v>
      </c>
    </row>
    <row r="20" spans="2:11" x14ac:dyDescent="0.2">
      <c r="B20" s="3" t="s">
        <v>432</v>
      </c>
      <c r="C20" s="47">
        <v>211756</v>
      </c>
      <c r="D20" s="18">
        <v>448810</v>
      </c>
      <c r="E20" s="47">
        <v>30630</v>
      </c>
      <c r="F20" s="17">
        <f t="shared" si="0"/>
        <v>56531</v>
      </c>
      <c r="G20" s="18">
        <v>36452</v>
      </c>
      <c r="H20" s="18">
        <v>891</v>
      </c>
      <c r="I20" s="18">
        <v>4229</v>
      </c>
      <c r="J20" s="18">
        <v>862</v>
      </c>
      <c r="K20" s="18">
        <v>14097</v>
      </c>
    </row>
    <row r="21" spans="2:11" ht="18" thickBot="1" x14ac:dyDescent="0.25">
      <c r="B21" s="4"/>
      <c r="C21" s="19"/>
      <c r="D21" s="4"/>
      <c r="E21" s="19"/>
      <c r="F21" s="19"/>
      <c r="G21" s="4"/>
      <c r="H21" s="4"/>
      <c r="I21" s="4"/>
      <c r="J21" s="4"/>
      <c r="K21" s="4"/>
    </row>
    <row r="22" spans="2:11" x14ac:dyDescent="0.2">
      <c r="C22" s="1" t="s">
        <v>537</v>
      </c>
    </row>
    <row r="60" spans="2:2" x14ac:dyDescent="0.2">
      <c r="B60" s="41"/>
    </row>
    <row r="73" spans="1:1" x14ac:dyDescent="0.2">
      <c r="A73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L72"/>
  <sheetViews>
    <sheetView showGridLines="0" zoomScale="75" workbookViewId="0">
      <selection activeCell="H14" sqref="H1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6" spans="2:11" x14ac:dyDescent="0.2">
      <c r="E6" s="3" t="s">
        <v>538</v>
      </c>
    </row>
    <row r="7" spans="2:11" ht="18" thickBot="1" x14ac:dyDescent="0.25">
      <c r="B7" s="4"/>
      <c r="C7" s="4"/>
      <c r="D7" s="6" t="s">
        <v>539</v>
      </c>
      <c r="E7" s="4"/>
      <c r="F7" s="4"/>
      <c r="G7" s="4"/>
      <c r="H7" s="4"/>
      <c r="I7" s="4"/>
      <c r="J7" s="4"/>
      <c r="K7" s="4"/>
    </row>
    <row r="8" spans="2:11" x14ac:dyDescent="0.2">
      <c r="C8" s="8"/>
      <c r="D8" s="10"/>
      <c r="E8" s="9" t="s">
        <v>540</v>
      </c>
      <c r="F8" s="10"/>
      <c r="G8" s="10"/>
      <c r="H8" s="8"/>
      <c r="I8" s="9" t="s">
        <v>541</v>
      </c>
      <c r="J8" s="10"/>
      <c r="K8" s="7"/>
    </row>
    <row r="9" spans="2:11" x14ac:dyDescent="0.2">
      <c r="C9" s="11" t="s">
        <v>542</v>
      </c>
      <c r="D9" s="14" t="s">
        <v>543</v>
      </c>
      <c r="E9" s="10"/>
      <c r="F9" s="14" t="s">
        <v>544</v>
      </c>
      <c r="G9" s="10"/>
      <c r="H9" s="11" t="s">
        <v>545</v>
      </c>
      <c r="I9" s="11" t="s">
        <v>546</v>
      </c>
      <c r="J9" s="11" t="s">
        <v>547</v>
      </c>
      <c r="K9" s="33" t="s">
        <v>475</v>
      </c>
    </row>
    <row r="10" spans="2:11" x14ac:dyDescent="0.2">
      <c r="B10" s="10"/>
      <c r="C10" s="14" t="s">
        <v>548</v>
      </c>
      <c r="D10" s="14" t="s">
        <v>264</v>
      </c>
      <c r="E10" s="13" t="s">
        <v>549</v>
      </c>
      <c r="F10" s="14" t="s">
        <v>264</v>
      </c>
      <c r="G10" s="14" t="s">
        <v>549</v>
      </c>
      <c r="H10" s="14" t="s">
        <v>550</v>
      </c>
      <c r="I10" s="13" t="s">
        <v>551</v>
      </c>
      <c r="J10" s="14" t="s">
        <v>552</v>
      </c>
      <c r="K10" s="14" t="s">
        <v>553</v>
      </c>
    </row>
    <row r="11" spans="2:11" x14ac:dyDescent="0.2">
      <c r="C11" s="33" t="s">
        <v>78</v>
      </c>
      <c r="D11" s="26" t="s">
        <v>78</v>
      </c>
      <c r="E11" s="26" t="s">
        <v>78</v>
      </c>
      <c r="F11" s="26" t="s">
        <v>269</v>
      </c>
      <c r="G11" s="26" t="s">
        <v>269</v>
      </c>
      <c r="H11" s="26" t="s">
        <v>78</v>
      </c>
      <c r="I11" s="26" t="s">
        <v>78</v>
      </c>
      <c r="J11" s="26" t="s">
        <v>269</v>
      </c>
      <c r="K11" s="26" t="s">
        <v>300</v>
      </c>
    </row>
    <row r="12" spans="2:11" x14ac:dyDescent="0.2">
      <c r="B12" s="1" t="s">
        <v>489</v>
      </c>
      <c r="C12" s="22">
        <v>202</v>
      </c>
      <c r="D12" s="16">
        <v>2131</v>
      </c>
      <c r="E12" s="16">
        <v>125</v>
      </c>
      <c r="F12" s="16">
        <v>224320</v>
      </c>
      <c r="G12" s="16">
        <v>256200</v>
      </c>
      <c r="H12" s="16">
        <v>133</v>
      </c>
      <c r="I12" s="16">
        <v>1060</v>
      </c>
      <c r="J12" s="16">
        <v>261406</v>
      </c>
      <c r="K12" s="16">
        <v>1697</v>
      </c>
    </row>
    <row r="13" spans="2:11" x14ac:dyDescent="0.2">
      <c r="B13" s="1" t="s">
        <v>490</v>
      </c>
      <c r="C13" s="22">
        <v>181</v>
      </c>
      <c r="D13" s="16">
        <v>1756</v>
      </c>
      <c r="E13" s="16">
        <v>75</v>
      </c>
      <c r="F13" s="16">
        <v>258581</v>
      </c>
      <c r="G13" s="16">
        <v>264648</v>
      </c>
      <c r="H13" s="16">
        <v>118</v>
      </c>
      <c r="I13" s="16">
        <v>870</v>
      </c>
      <c r="J13" s="16">
        <v>297807</v>
      </c>
      <c r="K13" s="16">
        <v>999</v>
      </c>
    </row>
    <row r="14" spans="2:11" x14ac:dyDescent="0.2">
      <c r="C14" s="7"/>
    </row>
    <row r="15" spans="2:11" x14ac:dyDescent="0.2">
      <c r="B15" s="1" t="s">
        <v>491</v>
      </c>
      <c r="C15" s="22">
        <v>164</v>
      </c>
      <c r="D15" s="16">
        <v>1336</v>
      </c>
      <c r="E15" s="16">
        <v>73</v>
      </c>
      <c r="F15" s="16">
        <v>282695</v>
      </c>
      <c r="G15" s="16">
        <v>288603</v>
      </c>
      <c r="H15" s="16">
        <v>111</v>
      </c>
      <c r="I15" s="16">
        <v>749</v>
      </c>
      <c r="J15" s="16">
        <v>346507</v>
      </c>
      <c r="K15" s="16">
        <v>905</v>
      </c>
    </row>
    <row r="16" spans="2:11" x14ac:dyDescent="0.2">
      <c r="B16" s="1" t="s">
        <v>428</v>
      </c>
      <c r="C16" s="22">
        <v>156</v>
      </c>
      <c r="D16" s="16">
        <v>1228</v>
      </c>
      <c r="E16" s="16">
        <v>79</v>
      </c>
      <c r="F16" s="16">
        <v>294451</v>
      </c>
      <c r="G16" s="16">
        <v>294451</v>
      </c>
      <c r="H16" s="16">
        <v>107</v>
      </c>
      <c r="I16" s="16">
        <v>712</v>
      </c>
      <c r="J16" s="16">
        <v>357056</v>
      </c>
      <c r="K16" s="16">
        <v>851.34794599999998</v>
      </c>
    </row>
    <row r="17" spans="2:11" x14ac:dyDescent="0.2">
      <c r="B17" s="1" t="s">
        <v>429</v>
      </c>
      <c r="C17" s="22">
        <v>158</v>
      </c>
      <c r="D17" s="16">
        <v>1221</v>
      </c>
      <c r="E17" s="16">
        <v>66</v>
      </c>
      <c r="F17" s="16">
        <v>306175</v>
      </c>
      <c r="G17" s="16">
        <v>308212</v>
      </c>
      <c r="H17" s="16">
        <v>106</v>
      </c>
      <c r="I17" s="16">
        <v>768</v>
      </c>
      <c r="J17" s="16">
        <v>355797</v>
      </c>
      <c r="K17" s="16">
        <v>851.42833199999995</v>
      </c>
    </row>
    <row r="18" spans="2:11" x14ac:dyDescent="0.2">
      <c r="B18" s="1" t="s">
        <v>430</v>
      </c>
      <c r="C18" s="22">
        <v>143</v>
      </c>
      <c r="D18" s="16">
        <v>1097</v>
      </c>
      <c r="E18" s="16">
        <v>79</v>
      </c>
      <c r="F18" s="16">
        <v>304319</v>
      </c>
      <c r="G18" s="16">
        <v>310633</v>
      </c>
      <c r="H18" s="16">
        <v>94</v>
      </c>
      <c r="I18" s="16">
        <v>681</v>
      </c>
      <c r="J18" s="16">
        <v>355836</v>
      </c>
      <c r="K18" s="16">
        <v>807.22877600000004</v>
      </c>
    </row>
    <row r="19" spans="2:11" x14ac:dyDescent="0.2">
      <c r="B19" s="1" t="s">
        <v>554</v>
      </c>
      <c r="C19" s="22">
        <v>120</v>
      </c>
      <c r="D19" s="16">
        <v>1014</v>
      </c>
      <c r="E19" s="16">
        <v>87</v>
      </c>
      <c r="F19" s="16">
        <v>304252</v>
      </c>
      <c r="G19" s="16">
        <v>307977</v>
      </c>
      <c r="H19" s="16">
        <v>83</v>
      </c>
      <c r="I19" s="16">
        <v>673</v>
      </c>
      <c r="J19" s="16">
        <v>351997</v>
      </c>
      <c r="K19" s="16">
        <v>770.80509600000005</v>
      </c>
    </row>
    <row r="20" spans="2:11" x14ac:dyDescent="0.2">
      <c r="B20" s="3" t="s">
        <v>555</v>
      </c>
      <c r="C20" s="47">
        <v>111</v>
      </c>
      <c r="D20" s="18">
        <v>964</v>
      </c>
      <c r="E20" s="18">
        <v>71</v>
      </c>
      <c r="F20" s="18">
        <v>301365</v>
      </c>
      <c r="G20" s="18">
        <v>295690</v>
      </c>
      <c r="H20" s="18">
        <v>78</v>
      </c>
      <c r="I20" s="18">
        <v>632</v>
      </c>
      <c r="J20" s="18">
        <v>348785</v>
      </c>
      <c r="K20" s="18">
        <v>731.74634900000001</v>
      </c>
    </row>
    <row r="21" spans="2:11" ht="18" thickBot="1" x14ac:dyDescent="0.25">
      <c r="B21" s="4"/>
      <c r="C21" s="19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7"/>
      <c r="D22" s="10"/>
      <c r="E22" s="10"/>
      <c r="F22" s="10"/>
      <c r="G22" s="10"/>
      <c r="H22" s="11" t="s">
        <v>556</v>
      </c>
      <c r="J22" s="7"/>
    </row>
    <row r="23" spans="2:11" x14ac:dyDescent="0.2">
      <c r="C23" s="11" t="s">
        <v>557</v>
      </c>
      <c r="D23" s="14" t="s">
        <v>558</v>
      </c>
      <c r="E23" s="10"/>
      <c r="F23" s="14" t="s">
        <v>355</v>
      </c>
      <c r="G23" s="10"/>
      <c r="H23" s="8"/>
      <c r="I23" s="9" t="s">
        <v>559</v>
      </c>
      <c r="J23" s="14" t="s">
        <v>560</v>
      </c>
      <c r="K23" s="10"/>
    </row>
    <row r="24" spans="2:11" x14ac:dyDescent="0.2">
      <c r="B24" s="10"/>
      <c r="C24" s="14" t="s">
        <v>561</v>
      </c>
      <c r="D24" s="14" t="s">
        <v>329</v>
      </c>
      <c r="E24" s="14" t="s">
        <v>562</v>
      </c>
      <c r="F24" s="14" t="s">
        <v>329</v>
      </c>
      <c r="G24" s="14" t="s">
        <v>562</v>
      </c>
      <c r="H24" s="13" t="s">
        <v>563</v>
      </c>
      <c r="I24" s="13" t="s">
        <v>564</v>
      </c>
      <c r="J24" s="14" t="s">
        <v>329</v>
      </c>
      <c r="K24" s="14" t="s">
        <v>330</v>
      </c>
    </row>
    <row r="25" spans="2:11" x14ac:dyDescent="0.2">
      <c r="C25" s="33" t="s">
        <v>300</v>
      </c>
      <c r="D25" s="26" t="s">
        <v>268</v>
      </c>
      <c r="E25" s="26" t="s">
        <v>300</v>
      </c>
      <c r="F25" s="26" t="s">
        <v>268</v>
      </c>
      <c r="G25" s="26" t="s">
        <v>300</v>
      </c>
      <c r="H25" s="26" t="s">
        <v>78</v>
      </c>
      <c r="I25" s="26" t="s">
        <v>300</v>
      </c>
      <c r="J25" s="26" t="s">
        <v>268</v>
      </c>
      <c r="K25" s="26" t="s">
        <v>300</v>
      </c>
    </row>
    <row r="26" spans="2:11" x14ac:dyDescent="0.2">
      <c r="B26" s="1" t="s">
        <v>489</v>
      </c>
      <c r="C26" s="15">
        <f>E26+G26-1</f>
        <v>740</v>
      </c>
      <c r="D26" s="16">
        <v>15478</v>
      </c>
      <c r="E26" s="16">
        <v>502</v>
      </c>
      <c r="F26" s="16">
        <v>22380</v>
      </c>
      <c r="G26" s="16">
        <v>239</v>
      </c>
      <c r="H26" s="23" t="s">
        <v>565</v>
      </c>
      <c r="I26" s="23" t="s">
        <v>565</v>
      </c>
      <c r="J26" s="16">
        <v>1247</v>
      </c>
      <c r="K26" s="16">
        <v>172</v>
      </c>
    </row>
    <row r="27" spans="2:11" x14ac:dyDescent="0.2">
      <c r="B27" s="1" t="s">
        <v>490</v>
      </c>
      <c r="C27" s="15">
        <f>E27+G27</f>
        <v>554</v>
      </c>
      <c r="D27" s="16">
        <v>12640</v>
      </c>
      <c r="E27" s="16">
        <v>373</v>
      </c>
      <c r="F27" s="16">
        <v>16192</v>
      </c>
      <c r="G27" s="16">
        <v>181</v>
      </c>
      <c r="H27" s="16">
        <v>2668</v>
      </c>
      <c r="I27" s="16">
        <v>3927</v>
      </c>
      <c r="J27" s="16">
        <v>563</v>
      </c>
      <c r="K27" s="16">
        <v>79</v>
      </c>
    </row>
    <row r="28" spans="2:11" x14ac:dyDescent="0.2">
      <c r="C28" s="7"/>
    </row>
    <row r="29" spans="2:11" x14ac:dyDescent="0.2">
      <c r="B29" s="1" t="s">
        <v>491</v>
      </c>
      <c r="C29" s="15">
        <f>E29+G29</f>
        <v>550.11210400000004</v>
      </c>
      <c r="D29" s="16">
        <v>12025</v>
      </c>
      <c r="E29" s="16">
        <v>377.16114299999998</v>
      </c>
      <c r="F29" s="16">
        <v>13753</v>
      </c>
      <c r="G29" s="16">
        <v>172.95096100000001</v>
      </c>
      <c r="H29" s="16">
        <v>2370</v>
      </c>
      <c r="I29" s="16">
        <v>4009</v>
      </c>
      <c r="J29" s="16">
        <v>463</v>
      </c>
      <c r="K29" s="16">
        <v>78</v>
      </c>
    </row>
    <row r="30" spans="2:11" x14ac:dyDescent="0.2">
      <c r="B30" s="1" t="s">
        <v>428</v>
      </c>
      <c r="C30" s="15">
        <f>E30+G30</f>
        <v>524.65163900000005</v>
      </c>
      <c r="D30" s="16">
        <v>11607</v>
      </c>
      <c r="E30" s="16">
        <v>340.72896800000001</v>
      </c>
      <c r="F30" s="16">
        <v>13165</v>
      </c>
      <c r="G30" s="16">
        <v>183.92267100000001</v>
      </c>
      <c r="H30" s="16">
        <v>2283</v>
      </c>
      <c r="I30" s="16">
        <v>3922.9555</v>
      </c>
      <c r="J30" s="16">
        <v>409</v>
      </c>
      <c r="K30" s="16">
        <v>68.976114999999993</v>
      </c>
    </row>
    <row r="31" spans="2:11" x14ac:dyDescent="0.2">
      <c r="B31" s="1" t="s">
        <v>429</v>
      </c>
      <c r="C31" s="15">
        <f>E31+G31</f>
        <v>470.90437299999996</v>
      </c>
      <c r="D31" s="16">
        <v>11380</v>
      </c>
      <c r="E31" s="16">
        <v>304.27247899999998</v>
      </c>
      <c r="F31" s="16">
        <v>12251</v>
      </c>
      <c r="G31" s="16">
        <v>166.63189399999999</v>
      </c>
      <c r="H31" s="16">
        <v>2177</v>
      </c>
      <c r="I31" s="16">
        <v>3762.3049999999998</v>
      </c>
      <c r="J31" s="16">
        <v>289</v>
      </c>
      <c r="K31" s="16">
        <v>53.668390000000002</v>
      </c>
    </row>
    <row r="32" spans="2:11" x14ac:dyDescent="0.2">
      <c r="B32" s="1" t="s">
        <v>430</v>
      </c>
      <c r="C32" s="15">
        <f>E32+G32</f>
        <v>441.04203899999999</v>
      </c>
      <c r="D32" s="16">
        <v>10848</v>
      </c>
      <c r="E32" s="16">
        <v>283.07481999999999</v>
      </c>
      <c r="F32" s="16">
        <v>11450</v>
      </c>
      <c r="G32" s="16">
        <v>157.967219</v>
      </c>
      <c r="H32" s="16">
        <v>2083</v>
      </c>
      <c r="I32" s="16">
        <v>3615.7067999999999</v>
      </c>
      <c r="J32" s="16">
        <v>409</v>
      </c>
      <c r="K32" s="16">
        <v>76.532669999999996</v>
      </c>
    </row>
    <row r="33" spans="2:11" x14ac:dyDescent="0.2">
      <c r="B33" s="1" t="s">
        <v>566</v>
      </c>
      <c r="C33" s="15">
        <f>E33+G33+1</f>
        <v>373.93832099999997</v>
      </c>
      <c r="D33" s="16">
        <v>10153</v>
      </c>
      <c r="E33" s="16">
        <v>217.84457</v>
      </c>
      <c r="F33" s="16">
        <v>11134</v>
      </c>
      <c r="G33" s="16">
        <v>155.093751</v>
      </c>
      <c r="H33" s="16">
        <v>1996</v>
      </c>
      <c r="I33" s="16">
        <v>3531.5923499999999</v>
      </c>
      <c r="J33" s="16">
        <v>452</v>
      </c>
      <c r="K33" s="16">
        <v>90.824179999999998</v>
      </c>
    </row>
    <row r="34" spans="2:11" x14ac:dyDescent="0.2">
      <c r="B34" s="3" t="s">
        <v>555</v>
      </c>
      <c r="C34" s="17">
        <f>E34+G34</f>
        <v>374.760425</v>
      </c>
      <c r="D34" s="18">
        <v>9073</v>
      </c>
      <c r="E34" s="18">
        <v>228.27667600000001</v>
      </c>
      <c r="F34" s="18">
        <v>10605</v>
      </c>
      <c r="G34" s="18">
        <v>146.48374899999999</v>
      </c>
      <c r="H34" s="18">
        <v>1919</v>
      </c>
      <c r="I34" s="18">
        <v>3432.8463000000002</v>
      </c>
      <c r="J34" s="18">
        <v>371</v>
      </c>
      <c r="K34" s="18">
        <v>65.539270000000002</v>
      </c>
    </row>
    <row r="35" spans="2:11" ht="18" thickBot="1" x14ac:dyDescent="0.25">
      <c r="B35" s="4"/>
      <c r="C35" s="19"/>
      <c r="D35" s="4"/>
      <c r="E35" s="4"/>
      <c r="F35" s="4"/>
      <c r="G35" s="4"/>
      <c r="H35" s="4"/>
      <c r="I35" s="4"/>
      <c r="J35" s="4"/>
      <c r="K35" s="4"/>
    </row>
    <row r="36" spans="2:11" x14ac:dyDescent="0.2">
      <c r="C36" s="1" t="s">
        <v>567</v>
      </c>
    </row>
    <row r="37" spans="2:11" x14ac:dyDescent="0.2">
      <c r="C37" s="1" t="s">
        <v>319</v>
      </c>
    </row>
    <row r="59" spans="12:12" x14ac:dyDescent="0.2">
      <c r="L59" s="41"/>
    </row>
    <row r="72" spans="1:1" x14ac:dyDescent="0.2">
      <c r="A72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zoomScaleNormal="100" workbookViewId="0">
      <selection activeCell="H11" sqref="H11"/>
    </sheetView>
  </sheetViews>
  <sheetFormatPr defaultColWidth="14.625" defaultRowHeight="17.25" x14ac:dyDescent="0.2"/>
  <cols>
    <col min="1" max="1" width="13.375" style="2" customWidth="1"/>
    <col min="2" max="2" width="3.375" style="2" customWidth="1"/>
    <col min="3" max="4" width="13.375" style="2" customWidth="1"/>
    <col min="5" max="256" width="14.625" style="2"/>
    <col min="257" max="257" width="13.375" style="2" customWidth="1"/>
    <col min="258" max="258" width="3.375" style="2" customWidth="1"/>
    <col min="259" max="260" width="13.375" style="2" customWidth="1"/>
    <col min="261" max="512" width="14.625" style="2"/>
    <col min="513" max="513" width="13.375" style="2" customWidth="1"/>
    <col min="514" max="514" width="3.375" style="2" customWidth="1"/>
    <col min="515" max="516" width="13.375" style="2" customWidth="1"/>
    <col min="517" max="768" width="14.625" style="2"/>
    <col min="769" max="769" width="13.375" style="2" customWidth="1"/>
    <col min="770" max="770" width="3.375" style="2" customWidth="1"/>
    <col min="771" max="772" width="13.375" style="2" customWidth="1"/>
    <col min="773" max="1024" width="14.625" style="2"/>
    <col min="1025" max="1025" width="13.375" style="2" customWidth="1"/>
    <col min="1026" max="1026" width="3.375" style="2" customWidth="1"/>
    <col min="1027" max="1028" width="13.375" style="2" customWidth="1"/>
    <col min="1029" max="1280" width="14.625" style="2"/>
    <col min="1281" max="1281" width="13.375" style="2" customWidth="1"/>
    <col min="1282" max="1282" width="3.375" style="2" customWidth="1"/>
    <col min="1283" max="1284" width="13.375" style="2" customWidth="1"/>
    <col min="1285" max="1536" width="14.625" style="2"/>
    <col min="1537" max="1537" width="13.375" style="2" customWidth="1"/>
    <col min="1538" max="1538" width="3.375" style="2" customWidth="1"/>
    <col min="1539" max="1540" width="13.375" style="2" customWidth="1"/>
    <col min="1541" max="1792" width="14.625" style="2"/>
    <col min="1793" max="1793" width="13.375" style="2" customWidth="1"/>
    <col min="1794" max="1794" width="3.375" style="2" customWidth="1"/>
    <col min="1795" max="1796" width="13.375" style="2" customWidth="1"/>
    <col min="1797" max="2048" width="14.625" style="2"/>
    <col min="2049" max="2049" width="13.375" style="2" customWidth="1"/>
    <col min="2050" max="2050" width="3.375" style="2" customWidth="1"/>
    <col min="2051" max="2052" width="13.375" style="2" customWidth="1"/>
    <col min="2053" max="2304" width="14.625" style="2"/>
    <col min="2305" max="2305" width="13.375" style="2" customWidth="1"/>
    <col min="2306" max="2306" width="3.375" style="2" customWidth="1"/>
    <col min="2307" max="2308" width="13.375" style="2" customWidth="1"/>
    <col min="2309" max="2560" width="14.625" style="2"/>
    <col min="2561" max="2561" width="13.375" style="2" customWidth="1"/>
    <col min="2562" max="2562" width="3.375" style="2" customWidth="1"/>
    <col min="2563" max="2564" width="13.375" style="2" customWidth="1"/>
    <col min="2565" max="2816" width="14.625" style="2"/>
    <col min="2817" max="2817" width="13.375" style="2" customWidth="1"/>
    <col min="2818" max="2818" width="3.375" style="2" customWidth="1"/>
    <col min="2819" max="2820" width="13.375" style="2" customWidth="1"/>
    <col min="2821" max="3072" width="14.625" style="2"/>
    <col min="3073" max="3073" width="13.375" style="2" customWidth="1"/>
    <col min="3074" max="3074" width="3.375" style="2" customWidth="1"/>
    <col min="3075" max="3076" width="13.375" style="2" customWidth="1"/>
    <col min="3077" max="3328" width="14.625" style="2"/>
    <col min="3329" max="3329" width="13.375" style="2" customWidth="1"/>
    <col min="3330" max="3330" width="3.375" style="2" customWidth="1"/>
    <col min="3331" max="3332" width="13.375" style="2" customWidth="1"/>
    <col min="3333" max="3584" width="14.625" style="2"/>
    <col min="3585" max="3585" width="13.375" style="2" customWidth="1"/>
    <col min="3586" max="3586" width="3.375" style="2" customWidth="1"/>
    <col min="3587" max="3588" width="13.375" style="2" customWidth="1"/>
    <col min="3589" max="3840" width="14.625" style="2"/>
    <col min="3841" max="3841" width="13.375" style="2" customWidth="1"/>
    <col min="3842" max="3842" width="3.375" style="2" customWidth="1"/>
    <col min="3843" max="3844" width="13.375" style="2" customWidth="1"/>
    <col min="3845" max="4096" width="14.625" style="2"/>
    <col min="4097" max="4097" width="13.375" style="2" customWidth="1"/>
    <col min="4098" max="4098" width="3.375" style="2" customWidth="1"/>
    <col min="4099" max="4100" width="13.375" style="2" customWidth="1"/>
    <col min="4101" max="4352" width="14.625" style="2"/>
    <col min="4353" max="4353" width="13.375" style="2" customWidth="1"/>
    <col min="4354" max="4354" width="3.375" style="2" customWidth="1"/>
    <col min="4355" max="4356" width="13.375" style="2" customWidth="1"/>
    <col min="4357" max="4608" width="14.625" style="2"/>
    <col min="4609" max="4609" width="13.375" style="2" customWidth="1"/>
    <col min="4610" max="4610" width="3.375" style="2" customWidth="1"/>
    <col min="4611" max="4612" width="13.375" style="2" customWidth="1"/>
    <col min="4613" max="4864" width="14.625" style="2"/>
    <col min="4865" max="4865" width="13.375" style="2" customWidth="1"/>
    <col min="4866" max="4866" width="3.375" style="2" customWidth="1"/>
    <col min="4867" max="4868" width="13.375" style="2" customWidth="1"/>
    <col min="4869" max="5120" width="14.625" style="2"/>
    <col min="5121" max="5121" width="13.375" style="2" customWidth="1"/>
    <col min="5122" max="5122" width="3.375" style="2" customWidth="1"/>
    <col min="5123" max="5124" width="13.375" style="2" customWidth="1"/>
    <col min="5125" max="5376" width="14.625" style="2"/>
    <col min="5377" max="5377" width="13.375" style="2" customWidth="1"/>
    <col min="5378" max="5378" width="3.375" style="2" customWidth="1"/>
    <col min="5379" max="5380" width="13.375" style="2" customWidth="1"/>
    <col min="5381" max="5632" width="14.625" style="2"/>
    <col min="5633" max="5633" width="13.375" style="2" customWidth="1"/>
    <col min="5634" max="5634" width="3.375" style="2" customWidth="1"/>
    <col min="5635" max="5636" width="13.375" style="2" customWidth="1"/>
    <col min="5637" max="5888" width="14.625" style="2"/>
    <col min="5889" max="5889" width="13.375" style="2" customWidth="1"/>
    <col min="5890" max="5890" width="3.375" style="2" customWidth="1"/>
    <col min="5891" max="5892" width="13.375" style="2" customWidth="1"/>
    <col min="5893" max="6144" width="14.625" style="2"/>
    <col min="6145" max="6145" width="13.375" style="2" customWidth="1"/>
    <col min="6146" max="6146" width="3.375" style="2" customWidth="1"/>
    <col min="6147" max="6148" width="13.375" style="2" customWidth="1"/>
    <col min="6149" max="6400" width="14.625" style="2"/>
    <col min="6401" max="6401" width="13.375" style="2" customWidth="1"/>
    <col min="6402" max="6402" width="3.375" style="2" customWidth="1"/>
    <col min="6403" max="6404" width="13.375" style="2" customWidth="1"/>
    <col min="6405" max="6656" width="14.625" style="2"/>
    <col min="6657" max="6657" width="13.375" style="2" customWidth="1"/>
    <col min="6658" max="6658" width="3.375" style="2" customWidth="1"/>
    <col min="6659" max="6660" width="13.375" style="2" customWidth="1"/>
    <col min="6661" max="6912" width="14.625" style="2"/>
    <col min="6913" max="6913" width="13.375" style="2" customWidth="1"/>
    <col min="6914" max="6914" width="3.375" style="2" customWidth="1"/>
    <col min="6915" max="6916" width="13.375" style="2" customWidth="1"/>
    <col min="6917" max="7168" width="14.625" style="2"/>
    <col min="7169" max="7169" width="13.375" style="2" customWidth="1"/>
    <col min="7170" max="7170" width="3.375" style="2" customWidth="1"/>
    <col min="7171" max="7172" width="13.375" style="2" customWidth="1"/>
    <col min="7173" max="7424" width="14.625" style="2"/>
    <col min="7425" max="7425" width="13.375" style="2" customWidth="1"/>
    <col min="7426" max="7426" width="3.375" style="2" customWidth="1"/>
    <col min="7427" max="7428" width="13.375" style="2" customWidth="1"/>
    <col min="7429" max="7680" width="14.625" style="2"/>
    <col min="7681" max="7681" width="13.375" style="2" customWidth="1"/>
    <col min="7682" max="7682" width="3.375" style="2" customWidth="1"/>
    <col min="7683" max="7684" width="13.375" style="2" customWidth="1"/>
    <col min="7685" max="7936" width="14.625" style="2"/>
    <col min="7937" max="7937" width="13.375" style="2" customWidth="1"/>
    <col min="7938" max="7938" width="3.375" style="2" customWidth="1"/>
    <col min="7939" max="7940" width="13.375" style="2" customWidth="1"/>
    <col min="7941" max="8192" width="14.625" style="2"/>
    <col min="8193" max="8193" width="13.375" style="2" customWidth="1"/>
    <col min="8194" max="8194" width="3.375" style="2" customWidth="1"/>
    <col min="8195" max="8196" width="13.375" style="2" customWidth="1"/>
    <col min="8197" max="8448" width="14.625" style="2"/>
    <col min="8449" max="8449" width="13.375" style="2" customWidth="1"/>
    <col min="8450" max="8450" width="3.375" style="2" customWidth="1"/>
    <col min="8451" max="8452" width="13.375" style="2" customWidth="1"/>
    <col min="8453" max="8704" width="14.625" style="2"/>
    <col min="8705" max="8705" width="13.375" style="2" customWidth="1"/>
    <col min="8706" max="8706" width="3.375" style="2" customWidth="1"/>
    <col min="8707" max="8708" width="13.375" style="2" customWidth="1"/>
    <col min="8709" max="8960" width="14.625" style="2"/>
    <col min="8961" max="8961" width="13.375" style="2" customWidth="1"/>
    <col min="8962" max="8962" width="3.375" style="2" customWidth="1"/>
    <col min="8963" max="8964" width="13.375" style="2" customWidth="1"/>
    <col min="8965" max="9216" width="14.625" style="2"/>
    <col min="9217" max="9217" width="13.375" style="2" customWidth="1"/>
    <col min="9218" max="9218" width="3.375" style="2" customWidth="1"/>
    <col min="9219" max="9220" width="13.375" style="2" customWidth="1"/>
    <col min="9221" max="9472" width="14.625" style="2"/>
    <col min="9473" max="9473" width="13.375" style="2" customWidth="1"/>
    <col min="9474" max="9474" width="3.375" style="2" customWidth="1"/>
    <col min="9475" max="9476" width="13.375" style="2" customWidth="1"/>
    <col min="9477" max="9728" width="14.625" style="2"/>
    <col min="9729" max="9729" width="13.375" style="2" customWidth="1"/>
    <col min="9730" max="9730" width="3.375" style="2" customWidth="1"/>
    <col min="9731" max="9732" width="13.375" style="2" customWidth="1"/>
    <col min="9733" max="9984" width="14.625" style="2"/>
    <col min="9985" max="9985" width="13.375" style="2" customWidth="1"/>
    <col min="9986" max="9986" width="3.375" style="2" customWidth="1"/>
    <col min="9987" max="9988" width="13.375" style="2" customWidth="1"/>
    <col min="9989" max="10240" width="14.625" style="2"/>
    <col min="10241" max="10241" width="13.375" style="2" customWidth="1"/>
    <col min="10242" max="10242" width="3.375" style="2" customWidth="1"/>
    <col min="10243" max="10244" width="13.375" style="2" customWidth="1"/>
    <col min="10245" max="10496" width="14.625" style="2"/>
    <col min="10497" max="10497" width="13.375" style="2" customWidth="1"/>
    <col min="10498" max="10498" width="3.375" style="2" customWidth="1"/>
    <col min="10499" max="10500" width="13.375" style="2" customWidth="1"/>
    <col min="10501" max="10752" width="14.625" style="2"/>
    <col min="10753" max="10753" width="13.375" style="2" customWidth="1"/>
    <col min="10754" max="10754" width="3.375" style="2" customWidth="1"/>
    <col min="10755" max="10756" width="13.375" style="2" customWidth="1"/>
    <col min="10757" max="11008" width="14.625" style="2"/>
    <col min="11009" max="11009" width="13.375" style="2" customWidth="1"/>
    <col min="11010" max="11010" width="3.375" style="2" customWidth="1"/>
    <col min="11011" max="11012" width="13.375" style="2" customWidth="1"/>
    <col min="11013" max="11264" width="14.625" style="2"/>
    <col min="11265" max="11265" width="13.375" style="2" customWidth="1"/>
    <col min="11266" max="11266" width="3.375" style="2" customWidth="1"/>
    <col min="11267" max="11268" width="13.375" style="2" customWidth="1"/>
    <col min="11269" max="11520" width="14.625" style="2"/>
    <col min="11521" max="11521" width="13.375" style="2" customWidth="1"/>
    <col min="11522" max="11522" width="3.375" style="2" customWidth="1"/>
    <col min="11523" max="11524" width="13.375" style="2" customWidth="1"/>
    <col min="11525" max="11776" width="14.625" style="2"/>
    <col min="11777" max="11777" width="13.375" style="2" customWidth="1"/>
    <col min="11778" max="11778" width="3.375" style="2" customWidth="1"/>
    <col min="11779" max="11780" width="13.375" style="2" customWidth="1"/>
    <col min="11781" max="12032" width="14.625" style="2"/>
    <col min="12033" max="12033" width="13.375" style="2" customWidth="1"/>
    <col min="12034" max="12034" width="3.375" style="2" customWidth="1"/>
    <col min="12035" max="12036" width="13.375" style="2" customWidth="1"/>
    <col min="12037" max="12288" width="14.625" style="2"/>
    <col min="12289" max="12289" width="13.375" style="2" customWidth="1"/>
    <col min="12290" max="12290" width="3.375" style="2" customWidth="1"/>
    <col min="12291" max="12292" width="13.375" style="2" customWidth="1"/>
    <col min="12293" max="12544" width="14.625" style="2"/>
    <col min="12545" max="12545" width="13.375" style="2" customWidth="1"/>
    <col min="12546" max="12546" width="3.375" style="2" customWidth="1"/>
    <col min="12547" max="12548" width="13.375" style="2" customWidth="1"/>
    <col min="12549" max="12800" width="14.625" style="2"/>
    <col min="12801" max="12801" width="13.375" style="2" customWidth="1"/>
    <col min="12802" max="12802" width="3.375" style="2" customWidth="1"/>
    <col min="12803" max="12804" width="13.375" style="2" customWidth="1"/>
    <col min="12805" max="13056" width="14.625" style="2"/>
    <col min="13057" max="13057" width="13.375" style="2" customWidth="1"/>
    <col min="13058" max="13058" width="3.375" style="2" customWidth="1"/>
    <col min="13059" max="13060" width="13.375" style="2" customWidth="1"/>
    <col min="13061" max="13312" width="14.625" style="2"/>
    <col min="13313" max="13313" width="13.375" style="2" customWidth="1"/>
    <col min="13314" max="13314" width="3.375" style="2" customWidth="1"/>
    <col min="13315" max="13316" width="13.375" style="2" customWidth="1"/>
    <col min="13317" max="13568" width="14.625" style="2"/>
    <col min="13569" max="13569" width="13.375" style="2" customWidth="1"/>
    <col min="13570" max="13570" width="3.375" style="2" customWidth="1"/>
    <col min="13571" max="13572" width="13.375" style="2" customWidth="1"/>
    <col min="13573" max="13824" width="14.625" style="2"/>
    <col min="13825" max="13825" width="13.375" style="2" customWidth="1"/>
    <col min="13826" max="13826" width="3.375" style="2" customWidth="1"/>
    <col min="13827" max="13828" width="13.375" style="2" customWidth="1"/>
    <col min="13829" max="14080" width="14.625" style="2"/>
    <col min="14081" max="14081" width="13.375" style="2" customWidth="1"/>
    <col min="14082" max="14082" width="3.375" style="2" customWidth="1"/>
    <col min="14083" max="14084" width="13.375" style="2" customWidth="1"/>
    <col min="14085" max="14336" width="14.625" style="2"/>
    <col min="14337" max="14337" width="13.375" style="2" customWidth="1"/>
    <col min="14338" max="14338" width="3.375" style="2" customWidth="1"/>
    <col min="14339" max="14340" width="13.375" style="2" customWidth="1"/>
    <col min="14341" max="14592" width="14.625" style="2"/>
    <col min="14593" max="14593" width="13.375" style="2" customWidth="1"/>
    <col min="14594" max="14594" width="3.375" style="2" customWidth="1"/>
    <col min="14595" max="14596" width="13.375" style="2" customWidth="1"/>
    <col min="14597" max="14848" width="14.625" style="2"/>
    <col min="14849" max="14849" width="13.375" style="2" customWidth="1"/>
    <col min="14850" max="14850" width="3.375" style="2" customWidth="1"/>
    <col min="14851" max="14852" width="13.375" style="2" customWidth="1"/>
    <col min="14853" max="15104" width="14.625" style="2"/>
    <col min="15105" max="15105" width="13.375" style="2" customWidth="1"/>
    <col min="15106" max="15106" width="3.375" style="2" customWidth="1"/>
    <col min="15107" max="15108" width="13.375" style="2" customWidth="1"/>
    <col min="15109" max="15360" width="14.625" style="2"/>
    <col min="15361" max="15361" width="13.375" style="2" customWidth="1"/>
    <col min="15362" max="15362" width="3.375" style="2" customWidth="1"/>
    <col min="15363" max="15364" width="13.375" style="2" customWidth="1"/>
    <col min="15365" max="15616" width="14.625" style="2"/>
    <col min="15617" max="15617" width="13.375" style="2" customWidth="1"/>
    <col min="15618" max="15618" width="3.375" style="2" customWidth="1"/>
    <col min="15619" max="15620" width="13.375" style="2" customWidth="1"/>
    <col min="15621" max="15872" width="14.625" style="2"/>
    <col min="15873" max="15873" width="13.375" style="2" customWidth="1"/>
    <col min="15874" max="15874" width="3.375" style="2" customWidth="1"/>
    <col min="15875" max="15876" width="13.375" style="2" customWidth="1"/>
    <col min="15877" max="16128" width="14.625" style="2"/>
    <col min="16129" max="16129" width="13.375" style="2" customWidth="1"/>
    <col min="16130" max="16130" width="3.375" style="2" customWidth="1"/>
    <col min="16131" max="16132" width="13.375" style="2" customWidth="1"/>
    <col min="16133" max="16384" width="14.625" style="2"/>
  </cols>
  <sheetData>
    <row r="1" spans="1:12" x14ac:dyDescent="0.2">
      <c r="A1" s="1"/>
    </row>
    <row r="6" spans="1:12" x14ac:dyDescent="0.2">
      <c r="F6" s="3" t="s">
        <v>717</v>
      </c>
    </row>
    <row r="8" spans="1:12" x14ac:dyDescent="0.2">
      <c r="E8" s="1" t="s">
        <v>718</v>
      </c>
    </row>
    <row r="9" spans="1:12" x14ac:dyDescent="0.2">
      <c r="E9" s="1" t="s">
        <v>719</v>
      </c>
    </row>
    <row r="10" spans="1:12" x14ac:dyDescent="0.2">
      <c r="E10" s="1" t="s">
        <v>720</v>
      </c>
    </row>
    <row r="11" spans="1:12" ht="18" thickBot="1" x14ac:dyDescent="0.25">
      <c r="B11" s="4"/>
      <c r="C11" s="4"/>
      <c r="D11" s="4"/>
      <c r="E11" s="4"/>
      <c r="F11" s="4"/>
      <c r="G11" s="4"/>
      <c r="H11" s="4"/>
      <c r="I11" s="4"/>
      <c r="J11" s="64" t="s">
        <v>721</v>
      </c>
      <c r="K11" s="64" t="s">
        <v>722</v>
      </c>
    </row>
    <row r="12" spans="1:12" x14ac:dyDescent="0.2">
      <c r="F12" s="12" t="s">
        <v>685</v>
      </c>
      <c r="G12" s="12" t="s">
        <v>686</v>
      </c>
      <c r="H12" s="12" t="s">
        <v>687</v>
      </c>
      <c r="I12" s="12" t="s">
        <v>723</v>
      </c>
      <c r="J12" s="12" t="s">
        <v>71</v>
      </c>
      <c r="K12" s="24">
        <v>1999</v>
      </c>
      <c r="L12" s="16"/>
    </row>
    <row r="13" spans="1:12" x14ac:dyDescent="0.2">
      <c r="B13" s="10"/>
      <c r="C13" s="10"/>
      <c r="D13" s="10"/>
      <c r="E13" s="10"/>
      <c r="F13" s="14" t="s">
        <v>688</v>
      </c>
      <c r="G13" s="14" t="s">
        <v>689</v>
      </c>
      <c r="H13" s="14" t="s">
        <v>690</v>
      </c>
      <c r="I13" s="14" t="s">
        <v>73</v>
      </c>
      <c r="J13" s="14" t="s">
        <v>74</v>
      </c>
      <c r="K13" s="14" t="s">
        <v>724</v>
      </c>
      <c r="L13" s="16"/>
    </row>
    <row r="14" spans="1:12" x14ac:dyDescent="0.2">
      <c r="F14" s="65"/>
    </row>
    <row r="15" spans="1:12" x14ac:dyDescent="0.2">
      <c r="C15" s="3" t="s">
        <v>725</v>
      </c>
      <c r="D15" s="28"/>
      <c r="E15" s="28"/>
      <c r="F15" s="17">
        <f t="shared" ref="F15:K15" si="0">F17+F55+F58</f>
        <v>612944</v>
      </c>
      <c r="G15" s="28">
        <f t="shared" si="0"/>
        <v>646780</v>
      </c>
      <c r="H15" s="28">
        <f t="shared" si="0"/>
        <v>678646</v>
      </c>
      <c r="I15" s="28">
        <f t="shared" si="0"/>
        <v>684049</v>
      </c>
      <c r="J15" s="28">
        <f t="shared" si="0"/>
        <v>706563</v>
      </c>
      <c r="K15" s="28">
        <f t="shared" si="0"/>
        <v>732129</v>
      </c>
      <c r="L15" s="16"/>
    </row>
    <row r="16" spans="1:12" x14ac:dyDescent="0.2">
      <c r="E16" s="28"/>
      <c r="F16" s="7"/>
    </row>
    <row r="17" spans="3:12" x14ac:dyDescent="0.2">
      <c r="C17" s="1" t="s">
        <v>726</v>
      </c>
      <c r="E17" s="28"/>
      <c r="F17" s="15">
        <v>528861</v>
      </c>
      <c r="G17" s="34">
        <f>G19+G35+G37+G39+G46+G48+G50</f>
        <v>563091</v>
      </c>
      <c r="H17" s="34">
        <f>H19+H35+H37+H39+H46+H48+H50</f>
        <v>589809</v>
      </c>
      <c r="I17" s="34">
        <f>I19+I35+I37+I39+I46+I48+I50</f>
        <v>592170</v>
      </c>
      <c r="J17" s="34">
        <f>J19+J35+J37+J39+J46+J48+J50</f>
        <v>613076</v>
      </c>
      <c r="K17" s="34">
        <f>K19+K35+K37+K39+K46+K48+K50</f>
        <v>635359</v>
      </c>
      <c r="L17" s="16"/>
    </row>
    <row r="18" spans="3:12" x14ac:dyDescent="0.2">
      <c r="F18" s="7"/>
      <c r="L18" s="16"/>
    </row>
    <row r="19" spans="3:12" x14ac:dyDescent="0.2">
      <c r="C19" s="1" t="s">
        <v>727</v>
      </c>
      <c r="F19" s="15">
        <f t="shared" ref="F19:K19" si="1">F21+F26+F28+F33</f>
        <v>284322</v>
      </c>
      <c r="G19" s="34">
        <f t="shared" si="1"/>
        <v>302741</v>
      </c>
      <c r="H19" s="34">
        <f t="shared" si="1"/>
        <v>315212</v>
      </c>
      <c r="I19" s="34">
        <f t="shared" si="1"/>
        <v>320486</v>
      </c>
      <c r="J19" s="34">
        <f t="shared" si="1"/>
        <v>334489</v>
      </c>
      <c r="K19" s="34">
        <f t="shared" si="1"/>
        <v>343841</v>
      </c>
      <c r="L19" s="16"/>
    </row>
    <row r="20" spans="3:12" x14ac:dyDescent="0.2">
      <c r="F20" s="7"/>
    </row>
    <row r="21" spans="3:12" x14ac:dyDescent="0.2">
      <c r="C21" s="1" t="s">
        <v>694</v>
      </c>
      <c r="F21" s="15">
        <f t="shared" ref="F21:K21" si="2">F23+F24</f>
        <v>176563</v>
      </c>
      <c r="G21" s="34">
        <f t="shared" si="2"/>
        <v>187269</v>
      </c>
      <c r="H21" s="34">
        <f t="shared" si="2"/>
        <v>194210</v>
      </c>
      <c r="I21" s="34">
        <f t="shared" si="2"/>
        <v>192998</v>
      </c>
      <c r="J21" s="34">
        <f t="shared" si="2"/>
        <v>197614</v>
      </c>
      <c r="K21" s="34">
        <f t="shared" si="2"/>
        <v>201948</v>
      </c>
      <c r="L21" s="16"/>
    </row>
    <row r="22" spans="3:12" x14ac:dyDescent="0.2">
      <c r="F22" s="7"/>
    </row>
    <row r="23" spans="3:12" x14ac:dyDescent="0.2">
      <c r="C23" s="1" t="s">
        <v>695</v>
      </c>
      <c r="F23" s="22">
        <v>43837</v>
      </c>
      <c r="G23" s="16">
        <v>44864</v>
      </c>
      <c r="H23" s="16">
        <v>47789</v>
      </c>
      <c r="I23" s="16">
        <v>44275</v>
      </c>
      <c r="J23" s="16">
        <v>42138</v>
      </c>
      <c r="K23" s="16">
        <v>41851</v>
      </c>
    </row>
    <row r="24" spans="3:12" x14ac:dyDescent="0.2">
      <c r="C24" s="1" t="s">
        <v>696</v>
      </c>
      <c r="F24" s="22">
        <v>132726</v>
      </c>
      <c r="G24" s="16">
        <v>142405</v>
      </c>
      <c r="H24" s="16">
        <v>146421</v>
      </c>
      <c r="I24" s="16">
        <v>148723</v>
      </c>
      <c r="J24" s="16">
        <v>155476</v>
      </c>
      <c r="K24" s="16">
        <v>160097</v>
      </c>
      <c r="L24" s="16"/>
    </row>
    <row r="25" spans="3:12" x14ac:dyDescent="0.2">
      <c r="F25" s="7"/>
      <c r="L25" s="16"/>
    </row>
    <row r="26" spans="3:12" x14ac:dyDescent="0.2">
      <c r="C26" s="1" t="s">
        <v>697</v>
      </c>
      <c r="F26" s="22">
        <v>82463</v>
      </c>
      <c r="G26" s="16">
        <v>88100</v>
      </c>
      <c r="H26" s="16">
        <v>93141</v>
      </c>
      <c r="I26" s="16">
        <v>99267</v>
      </c>
      <c r="J26" s="16">
        <v>106580</v>
      </c>
      <c r="K26" s="16">
        <v>112625</v>
      </c>
      <c r="L26" s="16"/>
    </row>
    <row r="27" spans="3:12" x14ac:dyDescent="0.2">
      <c r="F27" s="7"/>
      <c r="L27" s="16"/>
    </row>
    <row r="28" spans="3:12" x14ac:dyDescent="0.2">
      <c r="C28" s="1" t="s">
        <v>728</v>
      </c>
      <c r="F28" s="15">
        <f t="shared" ref="F28:K28" si="3">F30+F31</f>
        <v>24605</v>
      </c>
      <c r="G28" s="34">
        <f t="shared" si="3"/>
        <v>26714</v>
      </c>
      <c r="H28" s="34">
        <f t="shared" si="3"/>
        <v>27276</v>
      </c>
      <c r="I28" s="34">
        <f t="shared" si="3"/>
        <v>27644</v>
      </c>
      <c r="J28" s="34">
        <f t="shared" si="3"/>
        <v>29471</v>
      </c>
      <c r="K28" s="34">
        <f t="shared" si="3"/>
        <v>28772</v>
      </c>
    </row>
    <row r="29" spans="3:12" x14ac:dyDescent="0.2">
      <c r="F29" s="7"/>
      <c r="L29" s="16"/>
    </row>
    <row r="30" spans="3:12" x14ac:dyDescent="0.2">
      <c r="C30" s="1" t="s">
        <v>699</v>
      </c>
      <c r="F30" s="22">
        <v>12058</v>
      </c>
      <c r="G30" s="16">
        <v>11807</v>
      </c>
      <c r="H30" s="16">
        <v>11553</v>
      </c>
      <c r="I30" s="16">
        <v>11452</v>
      </c>
      <c r="J30" s="16">
        <v>11509</v>
      </c>
      <c r="K30" s="16">
        <v>11226</v>
      </c>
      <c r="L30" s="16"/>
    </row>
    <row r="31" spans="3:12" x14ac:dyDescent="0.2">
      <c r="C31" s="1" t="s">
        <v>700</v>
      </c>
      <c r="F31" s="22">
        <v>12547</v>
      </c>
      <c r="G31" s="16">
        <v>14907</v>
      </c>
      <c r="H31" s="16">
        <v>15723</v>
      </c>
      <c r="I31" s="16">
        <v>16192</v>
      </c>
      <c r="J31" s="16">
        <v>17962</v>
      </c>
      <c r="K31" s="16">
        <v>17546</v>
      </c>
    </row>
    <row r="32" spans="3:12" x14ac:dyDescent="0.2">
      <c r="F32" s="7"/>
      <c r="L32" s="16"/>
    </row>
    <row r="33" spans="3:12" x14ac:dyDescent="0.2">
      <c r="C33" s="1" t="s">
        <v>729</v>
      </c>
      <c r="F33" s="22">
        <v>691</v>
      </c>
      <c r="G33" s="16">
        <v>658</v>
      </c>
      <c r="H33" s="16">
        <v>585</v>
      </c>
      <c r="I33" s="16">
        <v>577</v>
      </c>
      <c r="J33" s="16">
        <v>824</v>
      </c>
      <c r="K33" s="16">
        <v>496</v>
      </c>
      <c r="L33" s="16"/>
    </row>
    <row r="34" spans="3:12" x14ac:dyDescent="0.2">
      <c r="F34" s="7"/>
    </row>
    <row r="35" spans="3:12" x14ac:dyDescent="0.2">
      <c r="C35" s="1" t="s">
        <v>730</v>
      </c>
      <c r="F35" s="22">
        <v>52582</v>
      </c>
      <c r="G35" s="16">
        <v>53665</v>
      </c>
      <c r="H35" s="16">
        <v>55537</v>
      </c>
      <c r="I35" s="16">
        <v>54994</v>
      </c>
      <c r="J35" s="16">
        <v>55452</v>
      </c>
      <c r="K35" s="16">
        <v>56531</v>
      </c>
    </row>
    <row r="36" spans="3:12" x14ac:dyDescent="0.2">
      <c r="F36" s="7"/>
    </row>
    <row r="37" spans="3:12" x14ac:dyDescent="0.2">
      <c r="C37" s="1" t="s">
        <v>731</v>
      </c>
      <c r="F37" s="22">
        <v>77666</v>
      </c>
      <c r="G37" s="16">
        <v>85270</v>
      </c>
      <c r="H37" s="16">
        <v>94713</v>
      </c>
      <c r="I37" s="16">
        <v>98988</v>
      </c>
      <c r="J37" s="16">
        <v>104677</v>
      </c>
      <c r="K37" s="16">
        <v>113478</v>
      </c>
    </row>
    <row r="38" spans="3:12" x14ac:dyDescent="0.2">
      <c r="F38" s="7"/>
    </row>
    <row r="39" spans="3:12" x14ac:dyDescent="0.2">
      <c r="C39" s="1" t="s">
        <v>732</v>
      </c>
      <c r="F39" s="15">
        <f>F41+F42+F43+F44</f>
        <v>79371</v>
      </c>
      <c r="G39" s="34">
        <f>G41+G42+G43+G44</f>
        <v>84449</v>
      </c>
      <c r="H39" s="34">
        <v>85572</v>
      </c>
      <c r="I39" s="34">
        <f>I41+I42+I43+I44</f>
        <v>78131</v>
      </c>
      <c r="J39" s="34">
        <f>J41+J42+J43+J44</f>
        <v>78311</v>
      </c>
      <c r="K39" s="34">
        <f>K41+K42+K43+K44</f>
        <v>79573</v>
      </c>
    </row>
    <row r="40" spans="3:12" x14ac:dyDescent="0.2">
      <c r="F40" s="7"/>
    </row>
    <row r="41" spans="3:12" x14ac:dyDescent="0.2">
      <c r="C41" s="1" t="s">
        <v>704</v>
      </c>
      <c r="F41" s="22">
        <v>11384</v>
      </c>
      <c r="G41" s="16">
        <v>11927</v>
      </c>
      <c r="H41" s="16">
        <v>12258</v>
      </c>
      <c r="I41" s="16">
        <v>12254</v>
      </c>
      <c r="J41" s="16">
        <v>12415</v>
      </c>
      <c r="K41" s="16">
        <v>12468</v>
      </c>
    </row>
    <row r="42" spans="3:12" x14ac:dyDescent="0.2">
      <c r="C42" s="1" t="s">
        <v>705</v>
      </c>
      <c r="F42" s="22">
        <v>51463</v>
      </c>
      <c r="G42" s="16">
        <v>54440</v>
      </c>
      <c r="H42" s="16">
        <v>55858</v>
      </c>
      <c r="I42" s="16">
        <v>56757</v>
      </c>
      <c r="J42" s="16">
        <v>57848</v>
      </c>
      <c r="K42" s="16">
        <v>58724</v>
      </c>
    </row>
    <row r="43" spans="3:12" x14ac:dyDescent="0.2">
      <c r="C43" s="1" t="s">
        <v>706</v>
      </c>
      <c r="F43" s="22">
        <v>9959</v>
      </c>
      <c r="G43" s="16">
        <v>10885</v>
      </c>
      <c r="H43" s="16">
        <v>10124</v>
      </c>
      <c r="I43" s="16">
        <v>1550</v>
      </c>
      <c r="J43" s="16">
        <v>164</v>
      </c>
      <c r="K43" s="16">
        <v>178</v>
      </c>
    </row>
    <row r="44" spans="3:12" x14ac:dyDescent="0.2">
      <c r="C44" s="1" t="s">
        <v>707</v>
      </c>
      <c r="F44" s="22">
        <v>6565</v>
      </c>
      <c r="G44" s="16">
        <v>7197</v>
      </c>
      <c r="H44" s="16">
        <v>7333</v>
      </c>
      <c r="I44" s="16">
        <v>7570</v>
      </c>
      <c r="J44" s="16">
        <v>7884</v>
      </c>
      <c r="K44" s="16">
        <v>8203</v>
      </c>
    </row>
    <row r="45" spans="3:12" x14ac:dyDescent="0.2">
      <c r="F45" s="7"/>
    </row>
    <row r="46" spans="3:12" x14ac:dyDescent="0.2">
      <c r="C46" s="1" t="s">
        <v>733</v>
      </c>
      <c r="F46" s="22">
        <v>22364</v>
      </c>
      <c r="G46" s="16">
        <v>23122</v>
      </c>
      <c r="H46" s="16">
        <v>23635</v>
      </c>
      <c r="I46" s="16">
        <v>23732</v>
      </c>
      <c r="J46" s="16">
        <v>22860</v>
      </c>
      <c r="K46" s="16">
        <v>22554</v>
      </c>
    </row>
    <row r="47" spans="3:12" x14ac:dyDescent="0.2">
      <c r="F47" s="7"/>
    </row>
    <row r="48" spans="3:12" x14ac:dyDescent="0.2">
      <c r="C48" s="1" t="s">
        <v>734</v>
      </c>
      <c r="F48" s="22">
        <v>1553</v>
      </c>
      <c r="G48" s="16">
        <v>1482</v>
      </c>
      <c r="H48" s="16">
        <v>1449</v>
      </c>
      <c r="I48" s="16">
        <v>1421</v>
      </c>
      <c r="J48" s="16">
        <v>1418</v>
      </c>
      <c r="K48" s="16">
        <v>1476</v>
      </c>
    </row>
    <row r="49" spans="2:11" x14ac:dyDescent="0.2">
      <c r="F49" s="7"/>
    </row>
    <row r="50" spans="2:11" x14ac:dyDescent="0.2">
      <c r="C50" s="1" t="s">
        <v>735</v>
      </c>
      <c r="F50" s="15">
        <f>F52+F53</f>
        <v>11002</v>
      </c>
      <c r="G50" s="34">
        <v>12362</v>
      </c>
      <c r="H50" s="34">
        <f>H52+H53</f>
        <v>13691</v>
      </c>
      <c r="I50" s="34">
        <f>I52+I53</f>
        <v>14418</v>
      </c>
      <c r="J50" s="34">
        <f>J52+J53</f>
        <v>15869</v>
      </c>
      <c r="K50" s="34">
        <f>K52+K53</f>
        <v>17906</v>
      </c>
    </row>
    <row r="51" spans="2:11" x14ac:dyDescent="0.2">
      <c r="F51" s="7"/>
    </row>
    <row r="52" spans="2:11" x14ac:dyDescent="0.2">
      <c r="C52" s="1" t="s">
        <v>711</v>
      </c>
      <c r="F52" s="22">
        <f>8355+2218</f>
        <v>10573</v>
      </c>
      <c r="G52" s="16">
        <f>9826+2090</f>
        <v>11916</v>
      </c>
      <c r="H52" s="16">
        <f>11182+2059</f>
        <v>13241</v>
      </c>
      <c r="I52" s="16">
        <f>11995+1953</f>
        <v>13948</v>
      </c>
      <c r="J52" s="16">
        <f>13423+1968</f>
        <v>15391</v>
      </c>
      <c r="K52" s="16">
        <v>17407</v>
      </c>
    </row>
    <row r="53" spans="2:11" x14ac:dyDescent="0.2">
      <c r="C53" s="1" t="s">
        <v>712</v>
      </c>
      <c r="F53" s="22">
        <v>429</v>
      </c>
      <c r="G53" s="16">
        <v>445</v>
      </c>
      <c r="H53" s="16">
        <v>450</v>
      </c>
      <c r="I53" s="16">
        <v>470</v>
      </c>
      <c r="J53" s="16">
        <v>478</v>
      </c>
      <c r="K53" s="16">
        <v>499</v>
      </c>
    </row>
    <row r="54" spans="2:11" x14ac:dyDescent="0.2">
      <c r="F54" s="7"/>
    </row>
    <row r="55" spans="2:11" x14ac:dyDescent="0.2">
      <c r="C55" s="1" t="s">
        <v>736</v>
      </c>
      <c r="F55" s="22">
        <v>83340</v>
      </c>
      <c r="G55" s="16">
        <v>82934</v>
      </c>
      <c r="H55" s="16">
        <v>88095</v>
      </c>
      <c r="I55" s="16">
        <v>91096</v>
      </c>
      <c r="J55" s="16">
        <v>92684</v>
      </c>
      <c r="K55" s="16">
        <v>95963</v>
      </c>
    </row>
    <row r="56" spans="2:11" x14ac:dyDescent="0.2">
      <c r="D56" s="1" t="s">
        <v>737</v>
      </c>
      <c r="F56" s="22">
        <v>28036</v>
      </c>
      <c r="G56" s="16">
        <v>27292</v>
      </c>
      <c r="H56" s="16">
        <v>26038</v>
      </c>
      <c r="I56" s="16">
        <v>24810</v>
      </c>
      <c r="J56" s="16">
        <v>23988</v>
      </c>
      <c r="K56" s="16">
        <v>22005</v>
      </c>
    </row>
    <row r="57" spans="2:11" x14ac:dyDescent="0.2">
      <c r="F57" s="7"/>
    </row>
    <row r="58" spans="2:11" x14ac:dyDescent="0.2">
      <c r="C58" s="1" t="s">
        <v>738</v>
      </c>
      <c r="F58" s="22">
        <v>743</v>
      </c>
      <c r="G58" s="16">
        <v>755</v>
      </c>
      <c r="H58" s="16">
        <v>742</v>
      </c>
      <c r="I58" s="16">
        <v>783</v>
      </c>
      <c r="J58" s="16">
        <v>803</v>
      </c>
      <c r="K58" s="16">
        <v>807</v>
      </c>
    </row>
    <row r="59" spans="2:11" x14ac:dyDescent="0.2">
      <c r="D59" s="1" t="s">
        <v>739</v>
      </c>
      <c r="F59" s="22">
        <v>61</v>
      </c>
      <c r="G59" s="16">
        <v>56</v>
      </c>
      <c r="H59" s="16">
        <v>47</v>
      </c>
      <c r="I59" s="16">
        <v>51</v>
      </c>
      <c r="J59" s="16">
        <v>40</v>
      </c>
      <c r="K59" s="16">
        <v>48</v>
      </c>
    </row>
    <row r="60" spans="2:11" ht="18" thickBot="1" x14ac:dyDescent="0.25">
      <c r="B60" s="4"/>
      <c r="C60" s="4"/>
      <c r="D60" s="29"/>
      <c r="E60" s="4"/>
      <c r="F60" s="30"/>
      <c r="G60" s="4"/>
      <c r="H60" s="4"/>
      <c r="I60" s="4"/>
      <c r="J60" s="4"/>
      <c r="K60" s="4"/>
    </row>
    <row r="61" spans="2:11" x14ac:dyDescent="0.2">
      <c r="D61" s="28"/>
      <c r="F61" s="1" t="s">
        <v>715</v>
      </c>
      <c r="G61" s="28"/>
      <c r="H61" s="28"/>
      <c r="I61" s="28"/>
      <c r="J61" s="28"/>
      <c r="K61" s="28"/>
    </row>
    <row r="73" spans="1:1" x14ac:dyDescent="0.2">
      <c r="A73" s="1" t="s">
        <v>716</v>
      </c>
    </row>
  </sheetData>
  <phoneticPr fontId="2"/>
  <pageMargins left="0.32" right="0.28000000000000003" top="0.55000000000000004" bottom="0.53" header="0.51200000000000001" footer="0.51200000000000001"/>
  <pageSetup paperSize="12" scale="75" orientation="portrait" horizontalDpi="4294967292" verticalDpi="400" r:id="rId1"/>
  <headerFooter alignWithMargins="0"/>
  <rowBreaks count="1" manualBreakCount="1">
    <brk id="66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5:L77"/>
  <sheetViews>
    <sheetView showGridLines="0" zoomScale="75" workbookViewId="0">
      <selection activeCell="H14" sqref="H14"/>
    </sheetView>
  </sheetViews>
  <sheetFormatPr defaultColWidth="12.125" defaultRowHeight="17.25" x14ac:dyDescent="0.2"/>
  <cols>
    <col min="1" max="1" width="13.375" style="2" customWidth="1"/>
    <col min="2" max="2" width="18.375" style="2" customWidth="1"/>
    <col min="3" max="3" width="12.125" style="2"/>
    <col min="4" max="4" width="13.375" style="2" customWidth="1"/>
    <col min="5" max="5" width="12.125" style="2"/>
    <col min="6" max="7" width="13.375" style="2" customWidth="1"/>
    <col min="8" max="8" width="10.875" style="2" customWidth="1"/>
    <col min="9" max="10" width="13.375" style="2" customWidth="1"/>
    <col min="11" max="256" width="12.125" style="2"/>
    <col min="257" max="257" width="13.375" style="2" customWidth="1"/>
    <col min="258" max="258" width="18.375" style="2" customWidth="1"/>
    <col min="259" max="259" width="12.125" style="2"/>
    <col min="260" max="260" width="13.375" style="2" customWidth="1"/>
    <col min="261" max="261" width="12.125" style="2"/>
    <col min="262" max="263" width="13.375" style="2" customWidth="1"/>
    <col min="264" max="264" width="10.875" style="2" customWidth="1"/>
    <col min="265" max="266" width="13.375" style="2" customWidth="1"/>
    <col min="267" max="512" width="12.125" style="2"/>
    <col min="513" max="513" width="13.375" style="2" customWidth="1"/>
    <col min="514" max="514" width="18.375" style="2" customWidth="1"/>
    <col min="515" max="515" width="12.125" style="2"/>
    <col min="516" max="516" width="13.375" style="2" customWidth="1"/>
    <col min="517" max="517" width="12.125" style="2"/>
    <col min="518" max="519" width="13.375" style="2" customWidth="1"/>
    <col min="520" max="520" width="10.875" style="2" customWidth="1"/>
    <col min="521" max="522" width="13.375" style="2" customWidth="1"/>
    <col min="523" max="768" width="12.125" style="2"/>
    <col min="769" max="769" width="13.375" style="2" customWidth="1"/>
    <col min="770" max="770" width="18.375" style="2" customWidth="1"/>
    <col min="771" max="771" width="12.125" style="2"/>
    <col min="772" max="772" width="13.375" style="2" customWidth="1"/>
    <col min="773" max="773" width="12.125" style="2"/>
    <col min="774" max="775" width="13.375" style="2" customWidth="1"/>
    <col min="776" max="776" width="10.875" style="2" customWidth="1"/>
    <col min="777" max="778" width="13.375" style="2" customWidth="1"/>
    <col min="779" max="1024" width="12.125" style="2"/>
    <col min="1025" max="1025" width="13.375" style="2" customWidth="1"/>
    <col min="1026" max="1026" width="18.375" style="2" customWidth="1"/>
    <col min="1027" max="1027" width="12.125" style="2"/>
    <col min="1028" max="1028" width="13.375" style="2" customWidth="1"/>
    <col min="1029" max="1029" width="12.125" style="2"/>
    <col min="1030" max="1031" width="13.375" style="2" customWidth="1"/>
    <col min="1032" max="1032" width="10.875" style="2" customWidth="1"/>
    <col min="1033" max="1034" width="13.375" style="2" customWidth="1"/>
    <col min="1035" max="1280" width="12.125" style="2"/>
    <col min="1281" max="1281" width="13.375" style="2" customWidth="1"/>
    <col min="1282" max="1282" width="18.375" style="2" customWidth="1"/>
    <col min="1283" max="1283" width="12.125" style="2"/>
    <col min="1284" max="1284" width="13.375" style="2" customWidth="1"/>
    <col min="1285" max="1285" width="12.125" style="2"/>
    <col min="1286" max="1287" width="13.375" style="2" customWidth="1"/>
    <col min="1288" max="1288" width="10.875" style="2" customWidth="1"/>
    <col min="1289" max="1290" width="13.375" style="2" customWidth="1"/>
    <col min="1291" max="1536" width="12.125" style="2"/>
    <col min="1537" max="1537" width="13.375" style="2" customWidth="1"/>
    <col min="1538" max="1538" width="18.375" style="2" customWidth="1"/>
    <col min="1539" max="1539" width="12.125" style="2"/>
    <col min="1540" max="1540" width="13.375" style="2" customWidth="1"/>
    <col min="1541" max="1541" width="12.125" style="2"/>
    <col min="1542" max="1543" width="13.375" style="2" customWidth="1"/>
    <col min="1544" max="1544" width="10.875" style="2" customWidth="1"/>
    <col min="1545" max="1546" width="13.375" style="2" customWidth="1"/>
    <col min="1547" max="1792" width="12.125" style="2"/>
    <col min="1793" max="1793" width="13.375" style="2" customWidth="1"/>
    <col min="1794" max="1794" width="18.375" style="2" customWidth="1"/>
    <col min="1795" max="1795" width="12.125" style="2"/>
    <col min="1796" max="1796" width="13.375" style="2" customWidth="1"/>
    <col min="1797" max="1797" width="12.125" style="2"/>
    <col min="1798" max="1799" width="13.375" style="2" customWidth="1"/>
    <col min="1800" max="1800" width="10.875" style="2" customWidth="1"/>
    <col min="1801" max="1802" width="13.375" style="2" customWidth="1"/>
    <col min="1803" max="2048" width="12.125" style="2"/>
    <col min="2049" max="2049" width="13.375" style="2" customWidth="1"/>
    <col min="2050" max="2050" width="18.375" style="2" customWidth="1"/>
    <col min="2051" max="2051" width="12.125" style="2"/>
    <col min="2052" max="2052" width="13.375" style="2" customWidth="1"/>
    <col min="2053" max="2053" width="12.125" style="2"/>
    <col min="2054" max="2055" width="13.375" style="2" customWidth="1"/>
    <col min="2056" max="2056" width="10.875" style="2" customWidth="1"/>
    <col min="2057" max="2058" width="13.375" style="2" customWidth="1"/>
    <col min="2059" max="2304" width="12.125" style="2"/>
    <col min="2305" max="2305" width="13.375" style="2" customWidth="1"/>
    <col min="2306" max="2306" width="18.375" style="2" customWidth="1"/>
    <col min="2307" max="2307" width="12.125" style="2"/>
    <col min="2308" max="2308" width="13.375" style="2" customWidth="1"/>
    <col min="2309" max="2309" width="12.125" style="2"/>
    <col min="2310" max="2311" width="13.375" style="2" customWidth="1"/>
    <col min="2312" max="2312" width="10.875" style="2" customWidth="1"/>
    <col min="2313" max="2314" width="13.375" style="2" customWidth="1"/>
    <col min="2315" max="2560" width="12.125" style="2"/>
    <col min="2561" max="2561" width="13.375" style="2" customWidth="1"/>
    <col min="2562" max="2562" width="18.375" style="2" customWidth="1"/>
    <col min="2563" max="2563" width="12.125" style="2"/>
    <col min="2564" max="2564" width="13.375" style="2" customWidth="1"/>
    <col min="2565" max="2565" width="12.125" style="2"/>
    <col min="2566" max="2567" width="13.375" style="2" customWidth="1"/>
    <col min="2568" max="2568" width="10.875" style="2" customWidth="1"/>
    <col min="2569" max="2570" width="13.375" style="2" customWidth="1"/>
    <col min="2571" max="2816" width="12.125" style="2"/>
    <col min="2817" max="2817" width="13.375" style="2" customWidth="1"/>
    <col min="2818" max="2818" width="18.375" style="2" customWidth="1"/>
    <col min="2819" max="2819" width="12.125" style="2"/>
    <col min="2820" max="2820" width="13.375" style="2" customWidth="1"/>
    <col min="2821" max="2821" width="12.125" style="2"/>
    <col min="2822" max="2823" width="13.375" style="2" customWidth="1"/>
    <col min="2824" max="2824" width="10.875" style="2" customWidth="1"/>
    <col min="2825" max="2826" width="13.375" style="2" customWidth="1"/>
    <col min="2827" max="3072" width="12.125" style="2"/>
    <col min="3073" max="3073" width="13.375" style="2" customWidth="1"/>
    <col min="3074" max="3074" width="18.375" style="2" customWidth="1"/>
    <col min="3075" max="3075" width="12.125" style="2"/>
    <col min="3076" max="3076" width="13.375" style="2" customWidth="1"/>
    <col min="3077" max="3077" width="12.125" style="2"/>
    <col min="3078" max="3079" width="13.375" style="2" customWidth="1"/>
    <col min="3080" max="3080" width="10.875" style="2" customWidth="1"/>
    <col min="3081" max="3082" width="13.375" style="2" customWidth="1"/>
    <col min="3083" max="3328" width="12.125" style="2"/>
    <col min="3329" max="3329" width="13.375" style="2" customWidth="1"/>
    <col min="3330" max="3330" width="18.375" style="2" customWidth="1"/>
    <col min="3331" max="3331" width="12.125" style="2"/>
    <col min="3332" max="3332" width="13.375" style="2" customWidth="1"/>
    <col min="3333" max="3333" width="12.125" style="2"/>
    <col min="3334" max="3335" width="13.375" style="2" customWidth="1"/>
    <col min="3336" max="3336" width="10.875" style="2" customWidth="1"/>
    <col min="3337" max="3338" width="13.375" style="2" customWidth="1"/>
    <col min="3339" max="3584" width="12.125" style="2"/>
    <col min="3585" max="3585" width="13.375" style="2" customWidth="1"/>
    <col min="3586" max="3586" width="18.375" style="2" customWidth="1"/>
    <col min="3587" max="3587" width="12.125" style="2"/>
    <col min="3588" max="3588" width="13.375" style="2" customWidth="1"/>
    <col min="3589" max="3589" width="12.125" style="2"/>
    <col min="3590" max="3591" width="13.375" style="2" customWidth="1"/>
    <col min="3592" max="3592" width="10.875" style="2" customWidth="1"/>
    <col min="3593" max="3594" width="13.375" style="2" customWidth="1"/>
    <col min="3595" max="3840" width="12.125" style="2"/>
    <col min="3841" max="3841" width="13.375" style="2" customWidth="1"/>
    <col min="3842" max="3842" width="18.375" style="2" customWidth="1"/>
    <col min="3843" max="3843" width="12.125" style="2"/>
    <col min="3844" max="3844" width="13.375" style="2" customWidth="1"/>
    <col min="3845" max="3845" width="12.125" style="2"/>
    <col min="3846" max="3847" width="13.375" style="2" customWidth="1"/>
    <col min="3848" max="3848" width="10.875" style="2" customWidth="1"/>
    <col min="3849" max="3850" width="13.375" style="2" customWidth="1"/>
    <col min="3851" max="4096" width="12.125" style="2"/>
    <col min="4097" max="4097" width="13.375" style="2" customWidth="1"/>
    <col min="4098" max="4098" width="18.375" style="2" customWidth="1"/>
    <col min="4099" max="4099" width="12.125" style="2"/>
    <col min="4100" max="4100" width="13.375" style="2" customWidth="1"/>
    <col min="4101" max="4101" width="12.125" style="2"/>
    <col min="4102" max="4103" width="13.375" style="2" customWidth="1"/>
    <col min="4104" max="4104" width="10.875" style="2" customWidth="1"/>
    <col min="4105" max="4106" width="13.375" style="2" customWidth="1"/>
    <col min="4107" max="4352" width="12.125" style="2"/>
    <col min="4353" max="4353" width="13.375" style="2" customWidth="1"/>
    <col min="4354" max="4354" width="18.375" style="2" customWidth="1"/>
    <col min="4355" max="4355" width="12.125" style="2"/>
    <col min="4356" max="4356" width="13.375" style="2" customWidth="1"/>
    <col min="4357" max="4357" width="12.125" style="2"/>
    <col min="4358" max="4359" width="13.375" style="2" customWidth="1"/>
    <col min="4360" max="4360" width="10.875" style="2" customWidth="1"/>
    <col min="4361" max="4362" width="13.375" style="2" customWidth="1"/>
    <col min="4363" max="4608" width="12.125" style="2"/>
    <col min="4609" max="4609" width="13.375" style="2" customWidth="1"/>
    <col min="4610" max="4610" width="18.375" style="2" customWidth="1"/>
    <col min="4611" max="4611" width="12.125" style="2"/>
    <col min="4612" max="4612" width="13.375" style="2" customWidth="1"/>
    <col min="4613" max="4613" width="12.125" style="2"/>
    <col min="4614" max="4615" width="13.375" style="2" customWidth="1"/>
    <col min="4616" max="4616" width="10.875" style="2" customWidth="1"/>
    <col min="4617" max="4618" width="13.375" style="2" customWidth="1"/>
    <col min="4619" max="4864" width="12.125" style="2"/>
    <col min="4865" max="4865" width="13.375" style="2" customWidth="1"/>
    <col min="4866" max="4866" width="18.375" style="2" customWidth="1"/>
    <col min="4867" max="4867" width="12.125" style="2"/>
    <col min="4868" max="4868" width="13.375" style="2" customWidth="1"/>
    <col min="4869" max="4869" width="12.125" style="2"/>
    <col min="4870" max="4871" width="13.375" style="2" customWidth="1"/>
    <col min="4872" max="4872" width="10.875" style="2" customWidth="1"/>
    <col min="4873" max="4874" width="13.375" style="2" customWidth="1"/>
    <col min="4875" max="5120" width="12.125" style="2"/>
    <col min="5121" max="5121" width="13.375" style="2" customWidth="1"/>
    <col min="5122" max="5122" width="18.375" style="2" customWidth="1"/>
    <col min="5123" max="5123" width="12.125" style="2"/>
    <col min="5124" max="5124" width="13.375" style="2" customWidth="1"/>
    <col min="5125" max="5125" width="12.125" style="2"/>
    <col min="5126" max="5127" width="13.375" style="2" customWidth="1"/>
    <col min="5128" max="5128" width="10.875" style="2" customWidth="1"/>
    <col min="5129" max="5130" width="13.375" style="2" customWidth="1"/>
    <col min="5131" max="5376" width="12.125" style="2"/>
    <col min="5377" max="5377" width="13.375" style="2" customWidth="1"/>
    <col min="5378" max="5378" width="18.375" style="2" customWidth="1"/>
    <col min="5379" max="5379" width="12.125" style="2"/>
    <col min="5380" max="5380" width="13.375" style="2" customWidth="1"/>
    <col min="5381" max="5381" width="12.125" style="2"/>
    <col min="5382" max="5383" width="13.375" style="2" customWidth="1"/>
    <col min="5384" max="5384" width="10.875" style="2" customWidth="1"/>
    <col min="5385" max="5386" width="13.375" style="2" customWidth="1"/>
    <col min="5387" max="5632" width="12.125" style="2"/>
    <col min="5633" max="5633" width="13.375" style="2" customWidth="1"/>
    <col min="5634" max="5634" width="18.375" style="2" customWidth="1"/>
    <col min="5635" max="5635" width="12.125" style="2"/>
    <col min="5636" max="5636" width="13.375" style="2" customWidth="1"/>
    <col min="5637" max="5637" width="12.125" style="2"/>
    <col min="5638" max="5639" width="13.375" style="2" customWidth="1"/>
    <col min="5640" max="5640" width="10.875" style="2" customWidth="1"/>
    <col min="5641" max="5642" width="13.375" style="2" customWidth="1"/>
    <col min="5643" max="5888" width="12.125" style="2"/>
    <col min="5889" max="5889" width="13.375" style="2" customWidth="1"/>
    <col min="5890" max="5890" width="18.375" style="2" customWidth="1"/>
    <col min="5891" max="5891" width="12.125" style="2"/>
    <col min="5892" max="5892" width="13.375" style="2" customWidth="1"/>
    <col min="5893" max="5893" width="12.125" style="2"/>
    <col min="5894" max="5895" width="13.375" style="2" customWidth="1"/>
    <col min="5896" max="5896" width="10.875" style="2" customWidth="1"/>
    <col min="5897" max="5898" width="13.375" style="2" customWidth="1"/>
    <col min="5899" max="6144" width="12.125" style="2"/>
    <col min="6145" max="6145" width="13.375" style="2" customWidth="1"/>
    <col min="6146" max="6146" width="18.375" style="2" customWidth="1"/>
    <col min="6147" max="6147" width="12.125" style="2"/>
    <col min="6148" max="6148" width="13.375" style="2" customWidth="1"/>
    <col min="6149" max="6149" width="12.125" style="2"/>
    <col min="6150" max="6151" width="13.375" style="2" customWidth="1"/>
    <col min="6152" max="6152" width="10.875" style="2" customWidth="1"/>
    <col min="6153" max="6154" width="13.375" style="2" customWidth="1"/>
    <col min="6155" max="6400" width="12.125" style="2"/>
    <col min="6401" max="6401" width="13.375" style="2" customWidth="1"/>
    <col min="6402" max="6402" width="18.375" style="2" customWidth="1"/>
    <col min="6403" max="6403" width="12.125" style="2"/>
    <col min="6404" max="6404" width="13.375" style="2" customWidth="1"/>
    <col min="6405" max="6405" width="12.125" style="2"/>
    <col min="6406" max="6407" width="13.375" style="2" customWidth="1"/>
    <col min="6408" max="6408" width="10.875" style="2" customWidth="1"/>
    <col min="6409" max="6410" width="13.375" style="2" customWidth="1"/>
    <col min="6411" max="6656" width="12.125" style="2"/>
    <col min="6657" max="6657" width="13.375" style="2" customWidth="1"/>
    <col min="6658" max="6658" width="18.375" style="2" customWidth="1"/>
    <col min="6659" max="6659" width="12.125" style="2"/>
    <col min="6660" max="6660" width="13.375" style="2" customWidth="1"/>
    <col min="6661" max="6661" width="12.125" style="2"/>
    <col min="6662" max="6663" width="13.375" style="2" customWidth="1"/>
    <col min="6664" max="6664" width="10.875" style="2" customWidth="1"/>
    <col min="6665" max="6666" width="13.375" style="2" customWidth="1"/>
    <col min="6667" max="6912" width="12.125" style="2"/>
    <col min="6913" max="6913" width="13.375" style="2" customWidth="1"/>
    <col min="6914" max="6914" width="18.375" style="2" customWidth="1"/>
    <col min="6915" max="6915" width="12.125" style="2"/>
    <col min="6916" max="6916" width="13.375" style="2" customWidth="1"/>
    <col min="6917" max="6917" width="12.125" style="2"/>
    <col min="6918" max="6919" width="13.375" style="2" customWidth="1"/>
    <col min="6920" max="6920" width="10.875" style="2" customWidth="1"/>
    <col min="6921" max="6922" width="13.375" style="2" customWidth="1"/>
    <col min="6923" max="7168" width="12.125" style="2"/>
    <col min="7169" max="7169" width="13.375" style="2" customWidth="1"/>
    <col min="7170" max="7170" width="18.375" style="2" customWidth="1"/>
    <col min="7171" max="7171" width="12.125" style="2"/>
    <col min="7172" max="7172" width="13.375" style="2" customWidth="1"/>
    <col min="7173" max="7173" width="12.125" style="2"/>
    <col min="7174" max="7175" width="13.375" style="2" customWidth="1"/>
    <col min="7176" max="7176" width="10.875" style="2" customWidth="1"/>
    <col min="7177" max="7178" width="13.375" style="2" customWidth="1"/>
    <col min="7179" max="7424" width="12.125" style="2"/>
    <col min="7425" max="7425" width="13.375" style="2" customWidth="1"/>
    <col min="7426" max="7426" width="18.375" style="2" customWidth="1"/>
    <col min="7427" max="7427" width="12.125" style="2"/>
    <col min="7428" max="7428" width="13.375" style="2" customWidth="1"/>
    <col min="7429" max="7429" width="12.125" style="2"/>
    <col min="7430" max="7431" width="13.375" style="2" customWidth="1"/>
    <col min="7432" max="7432" width="10.875" style="2" customWidth="1"/>
    <col min="7433" max="7434" width="13.375" style="2" customWidth="1"/>
    <col min="7435" max="7680" width="12.125" style="2"/>
    <col min="7681" max="7681" width="13.375" style="2" customWidth="1"/>
    <col min="7682" max="7682" width="18.375" style="2" customWidth="1"/>
    <col min="7683" max="7683" width="12.125" style="2"/>
    <col min="7684" max="7684" width="13.375" style="2" customWidth="1"/>
    <col min="7685" max="7685" width="12.125" style="2"/>
    <col min="7686" max="7687" width="13.375" style="2" customWidth="1"/>
    <col min="7688" max="7688" width="10.875" style="2" customWidth="1"/>
    <col min="7689" max="7690" width="13.375" style="2" customWidth="1"/>
    <col min="7691" max="7936" width="12.125" style="2"/>
    <col min="7937" max="7937" width="13.375" style="2" customWidth="1"/>
    <col min="7938" max="7938" width="18.375" style="2" customWidth="1"/>
    <col min="7939" max="7939" width="12.125" style="2"/>
    <col min="7940" max="7940" width="13.375" style="2" customWidth="1"/>
    <col min="7941" max="7941" width="12.125" style="2"/>
    <col min="7942" max="7943" width="13.375" style="2" customWidth="1"/>
    <col min="7944" max="7944" width="10.875" style="2" customWidth="1"/>
    <col min="7945" max="7946" width="13.375" style="2" customWidth="1"/>
    <col min="7947" max="8192" width="12.125" style="2"/>
    <col min="8193" max="8193" width="13.375" style="2" customWidth="1"/>
    <col min="8194" max="8194" width="18.375" style="2" customWidth="1"/>
    <col min="8195" max="8195" width="12.125" style="2"/>
    <col min="8196" max="8196" width="13.375" style="2" customWidth="1"/>
    <col min="8197" max="8197" width="12.125" style="2"/>
    <col min="8198" max="8199" width="13.375" style="2" customWidth="1"/>
    <col min="8200" max="8200" width="10.875" style="2" customWidth="1"/>
    <col min="8201" max="8202" width="13.375" style="2" customWidth="1"/>
    <col min="8203" max="8448" width="12.125" style="2"/>
    <col min="8449" max="8449" width="13.375" style="2" customWidth="1"/>
    <col min="8450" max="8450" width="18.375" style="2" customWidth="1"/>
    <col min="8451" max="8451" width="12.125" style="2"/>
    <col min="8452" max="8452" width="13.375" style="2" customWidth="1"/>
    <col min="8453" max="8453" width="12.125" style="2"/>
    <col min="8454" max="8455" width="13.375" style="2" customWidth="1"/>
    <col min="8456" max="8456" width="10.875" style="2" customWidth="1"/>
    <col min="8457" max="8458" width="13.375" style="2" customWidth="1"/>
    <col min="8459" max="8704" width="12.125" style="2"/>
    <col min="8705" max="8705" width="13.375" style="2" customWidth="1"/>
    <col min="8706" max="8706" width="18.375" style="2" customWidth="1"/>
    <col min="8707" max="8707" width="12.125" style="2"/>
    <col min="8708" max="8708" width="13.375" style="2" customWidth="1"/>
    <col min="8709" max="8709" width="12.125" style="2"/>
    <col min="8710" max="8711" width="13.375" style="2" customWidth="1"/>
    <col min="8712" max="8712" width="10.875" style="2" customWidth="1"/>
    <col min="8713" max="8714" width="13.375" style="2" customWidth="1"/>
    <col min="8715" max="8960" width="12.125" style="2"/>
    <col min="8961" max="8961" width="13.375" style="2" customWidth="1"/>
    <col min="8962" max="8962" width="18.375" style="2" customWidth="1"/>
    <col min="8963" max="8963" width="12.125" style="2"/>
    <col min="8964" max="8964" width="13.375" style="2" customWidth="1"/>
    <col min="8965" max="8965" width="12.125" style="2"/>
    <col min="8966" max="8967" width="13.375" style="2" customWidth="1"/>
    <col min="8968" max="8968" width="10.875" style="2" customWidth="1"/>
    <col min="8969" max="8970" width="13.375" style="2" customWidth="1"/>
    <col min="8971" max="9216" width="12.125" style="2"/>
    <col min="9217" max="9217" width="13.375" style="2" customWidth="1"/>
    <col min="9218" max="9218" width="18.375" style="2" customWidth="1"/>
    <col min="9219" max="9219" width="12.125" style="2"/>
    <col min="9220" max="9220" width="13.375" style="2" customWidth="1"/>
    <col min="9221" max="9221" width="12.125" style="2"/>
    <col min="9222" max="9223" width="13.375" style="2" customWidth="1"/>
    <col min="9224" max="9224" width="10.875" style="2" customWidth="1"/>
    <col min="9225" max="9226" width="13.375" style="2" customWidth="1"/>
    <col min="9227" max="9472" width="12.125" style="2"/>
    <col min="9473" max="9473" width="13.375" style="2" customWidth="1"/>
    <col min="9474" max="9474" width="18.375" style="2" customWidth="1"/>
    <col min="9475" max="9475" width="12.125" style="2"/>
    <col min="9476" max="9476" width="13.375" style="2" customWidth="1"/>
    <col min="9477" max="9477" width="12.125" style="2"/>
    <col min="9478" max="9479" width="13.375" style="2" customWidth="1"/>
    <col min="9480" max="9480" width="10.875" style="2" customWidth="1"/>
    <col min="9481" max="9482" width="13.375" style="2" customWidth="1"/>
    <col min="9483" max="9728" width="12.125" style="2"/>
    <col min="9729" max="9729" width="13.375" style="2" customWidth="1"/>
    <col min="9730" max="9730" width="18.375" style="2" customWidth="1"/>
    <col min="9731" max="9731" width="12.125" style="2"/>
    <col min="9732" max="9732" width="13.375" style="2" customWidth="1"/>
    <col min="9733" max="9733" width="12.125" style="2"/>
    <col min="9734" max="9735" width="13.375" style="2" customWidth="1"/>
    <col min="9736" max="9736" width="10.875" style="2" customWidth="1"/>
    <col min="9737" max="9738" width="13.375" style="2" customWidth="1"/>
    <col min="9739" max="9984" width="12.125" style="2"/>
    <col min="9985" max="9985" width="13.375" style="2" customWidth="1"/>
    <col min="9986" max="9986" width="18.375" style="2" customWidth="1"/>
    <col min="9987" max="9987" width="12.125" style="2"/>
    <col min="9988" max="9988" width="13.375" style="2" customWidth="1"/>
    <col min="9989" max="9989" width="12.125" style="2"/>
    <col min="9990" max="9991" width="13.375" style="2" customWidth="1"/>
    <col min="9992" max="9992" width="10.875" style="2" customWidth="1"/>
    <col min="9993" max="9994" width="13.375" style="2" customWidth="1"/>
    <col min="9995" max="10240" width="12.125" style="2"/>
    <col min="10241" max="10241" width="13.375" style="2" customWidth="1"/>
    <col min="10242" max="10242" width="18.375" style="2" customWidth="1"/>
    <col min="10243" max="10243" width="12.125" style="2"/>
    <col min="10244" max="10244" width="13.375" style="2" customWidth="1"/>
    <col min="10245" max="10245" width="12.125" style="2"/>
    <col min="10246" max="10247" width="13.375" style="2" customWidth="1"/>
    <col min="10248" max="10248" width="10.875" style="2" customWidth="1"/>
    <col min="10249" max="10250" width="13.375" style="2" customWidth="1"/>
    <col min="10251" max="10496" width="12.125" style="2"/>
    <col min="10497" max="10497" width="13.375" style="2" customWidth="1"/>
    <col min="10498" max="10498" width="18.375" style="2" customWidth="1"/>
    <col min="10499" max="10499" width="12.125" style="2"/>
    <col min="10500" max="10500" width="13.375" style="2" customWidth="1"/>
    <col min="10501" max="10501" width="12.125" style="2"/>
    <col min="10502" max="10503" width="13.375" style="2" customWidth="1"/>
    <col min="10504" max="10504" width="10.875" style="2" customWidth="1"/>
    <col min="10505" max="10506" width="13.375" style="2" customWidth="1"/>
    <col min="10507" max="10752" width="12.125" style="2"/>
    <col min="10753" max="10753" width="13.375" style="2" customWidth="1"/>
    <col min="10754" max="10754" width="18.375" style="2" customWidth="1"/>
    <col min="10755" max="10755" width="12.125" style="2"/>
    <col min="10756" max="10756" width="13.375" style="2" customWidth="1"/>
    <col min="10757" max="10757" width="12.125" style="2"/>
    <col min="10758" max="10759" width="13.375" style="2" customWidth="1"/>
    <col min="10760" max="10760" width="10.875" style="2" customWidth="1"/>
    <col min="10761" max="10762" width="13.375" style="2" customWidth="1"/>
    <col min="10763" max="11008" width="12.125" style="2"/>
    <col min="11009" max="11009" width="13.375" style="2" customWidth="1"/>
    <col min="11010" max="11010" width="18.375" style="2" customWidth="1"/>
    <col min="11011" max="11011" width="12.125" style="2"/>
    <col min="11012" max="11012" width="13.375" style="2" customWidth="1"/>
    <col min="11013" max="11013" width="12.125" style="2"/>
    <col min="11014" max="11015" width="13.375" style="2" customWidth="1"/>
    <col min="11016" max="11016" width="10.875" style="2" customWidth="1"/>
    <col min="11017" max="11018" width="13.375" style="2" customWidth="1"/>
    <col min="11019" max="11264" width="12.125" style="2"/>
    <col min="11265" max="11265" width="13.375" style="2" customWidth="1"/>
    <col min="11266" max="11266" width="18.375" style="2" customWidth="1"/>
    <col min="11267" max="11267" width="12.125" style="2"/>
    <col min="11268" max="11268" width="13.375" style="2" customWidth="1"/>
    <col min="11269" max="11269" width="12.125" style="2"/>
    <col min="11270" max="11271" width="13.375" style="2" customWidth="1"/>
    <col min="11272" max="11272" width="10.875" style="2" customWidth="1"/>
    <col min="11273" max="11274" width="13.375" style="2" customWidth="1"/>
    <col min="11275" max="11520" width="12.125" style="2"/>
    <col min="11521" max="11521" width="13.375" style="2" customWidth="1"/>
    <col min="11522" max="11522" width="18.375" style="2" customWidth="1"/>
    <col min="11523" max="11523" width="12.125" style="2"/>
    <col min="11524" max="11524" width="13.375" style="2" customWidth="1"/>
    <col min="11525" max="11525" width="12.125" style="2"/>
    <col min="11526" max="11527" width="13.375" style="2" customWidth="1"/>
    <col min="11528" max="11528" width="10.875" style="2" customWidth="1"/>
    <col min="11529" max="11530" width="13.375" style="2" customWidth="1"/>
    <col min="11531" max="11776" width="12.125" style="2"/>
    <col min="11777" max="11777" width="13.375" style="2" customWidth="1"/>
    <col min="11778" max="11778" width="18.375" style="2" customWidth="1"/>
    <col min="11779" max="11779" width="12.125" style="2"/>
    <col min="11780" max="11780" width="13.375" style="2" customWidth="1"/>
    <col min="11781" max="11781" width="12.125" style="2"/>
    <col min="11782" max="11783" width="13.375" style="2" customWidth="1"/>
    <col min="11784" max="11784" width="10.875" style="2" customWidth="1"/>
    <col min="11785" max="11786" width="13.375" style="2" customWidth="1"/>
    <col min="11787" max="12032" width="12.125" style="2"/>
    <col min="12033" max="12033" width="13.375" style="2" customWidth="1"/>
    <col min="12034" max="12034" width="18.375" style="2" customWidth="1"/>
    <col min="12035" max="12035" width="12.125" style="2"/>
    <col min="12036" max="12036" width="13.375" style="2" customWidth="1"/>
    <col min="12037" max="12037" width="12.125" style="2"/>
    <col min="12038" max="12039" width="13.375" style="2" customWidth="1"/>
    <col min="12040" max="12040" width="10.875" style="2" customWidth="1"/>
    <col min="12041" max="12042" width="13.375" style="2" customWidth="1"/>
    <col min="12043" max="12288" width="12.125" style="2"/>
    <col min="12289" max="12289" width="13.375" style="2" customWidth="1"/>
    <col min="12290" max="12290" width="18.375" style="2" customWidth="1"/>
    <col min="12291" max="12291" width="12.125" style="2"/>
    <col min="12292" max="12292" width="13.375" style="2" customWidth="1"/>
    <col min="12293" max="12293" width="12.125" style="2"/>
    <col min="12294" max="12295" width="13.375" style="2" customWidth="1"/>
    <col min="12296" max="12296" width="10.875" style="2" customWidth="1"/>
    <col min="12297" max="12298" width="13.375" style="2" customWidth="1"/>
    <col min="12299" max="12544" width="12.125" style="2"/>
    <col min="12545" max="12545" width="13.375" style="2" customWidth="1"/>
    <col min="12546" max="12546" width="18.375" style="2" customWidth="1"/>
    <col min="12547" max="12547" width="12.125" style="2"/>
    <col min="12548" max="12548" width="13.375" style="2" customWidth="1"/>
    <col min="12549" max="12549" width="12.125" style="2"/>
    <col min="12550" max="12551" width="13.375" style="2" customWidth="1"/>
    <col min="12552" max="12552" width="10.875" style="2" customWidth="1"/>
    <col min="12553" max="12554" width="13.375" style="2" customWidth="1"/>
    <col min="12555" max="12800" width="12.125" style="2"/>
    <col min="12801" max="12801" width="13.375" style="2" customWidth="1"/>
    <col min="12802" max="12802" width="18.375" style="2" customWidth="1"/>
    <col min="12803" max="12803" width="12.125" style="2"/>
    <col min="12804" max="12804" width="13.375" style="2" customWidth="1"/>
    <col min="12805" max="12805" width="12.125" style="2"/>
    <col min="12806" max="12807" width="13.375" style="2" customWidth="1"/>
    <col min="12808" max="12808" width="10.875" style="2" customWidth="1"/>
    <col min="12809" max="12810" width="13.375" style="2" customWidth="1"/>
    <col min="12811" max="13056" width="12.125" style="2"/>
    <col min="13057" max="13057" width="13.375" style="2" customWidth="1"/>
    <col min="13058" max="13058" width="18.375" style="2" customWidth="1"/>
    <col min="13059" max="13059" width="12.125" style="2"/>
    <col min="13060" max="13060" width="13.375" style="2" customWidth="1"/>
    <col min="13061" max="13061" width="12.125" style="2"/>
    <col min="13062" max="13063" width="13.375" style="2" customWidth="1"/>
    <col min="13064" max="13064" width="10.875" style="2" customWidth="1"/>
    <col min="13065" max="13066" width="13.375" style="2" customWidth="1"/>
    <col min="13067" max="13312" width="12.125" style="2"/>
    <col min="13313" max="13313" width="13.375" style="2" customWidth="1"/>
    <col min="13314" max="13314" width="18.375" style="2" customWidth="1"/>
    <col min="13315" max="13315" width="12.125" style="2"/>
    <col min="13316" max="13316" width="13.375" style="2" customWidth="1"/>
    <col min="13317" max="13317" width="12.125" style="2"/>
    <col min="13318" max="13319" width="13.375" style="2" customWidth="1"/>
    <col min="13320" max="13320" width="10.875" style="2" customWidth="1"/>
    <col min="13321" max="13322" width="13.375" style="2" customWidth="1"/>
    <col min="13323" max="13568" width="12.125" style="2"/>
    <col min="13569" max="13569" width="13.375" style="2" customWidth="1"/>
    <col min="13570" max="13570" width="18.375" style="2" customWidth="1"/>
    <col min="13571" max="13571" width="12.125" style="2"/>
    <col min="13572" max="13572" width="13.375" style="2" customWidth="1"/>
    <col min="13573" max="13573" width="12.125" style="2"/>
    <col min="13574" max="13575" width="13.375" style="2" customWidth="1"/>
    <col min="13576" max="13576" width="10.875" style="2" customWidth="1"/>
    <col min="13577" max="13578" width="13.375" style="2" customWidth="1"/>
    <col min="13579" max="13824" width="12.125" style="2"/>
    <col min="13825" max="13825" width="13.375" style="2" customWidth="1"/>
    <col min="13826" max="13826" width="18.375" style="2" customWidth="1"/>
    <col min="13827" max="13827" width="12.125" style="2"/>
    <col min="13828" max="13828" width="13.375" style="2" customWidth="1"/>
    <col min="13829" max="13829" width="12.125" style="2"/>
    <col min="13830" max="13831" width="13.375" style="2" customWidth="1"/>
    <col min="13832" max="13832" width="10.875" style="2" customWidth="1"/>
    <col min="13833" max="13834" width="13.375" style="2" customWidth="1"/>
    <col min="13835" max="14080" width="12.125" style="2"/>
    <col min="14081" max="14081" width="13.375" style="2" customWidth="1"/>
    <col min="14082" max="14082" width="18.375" style="2" customWidth="1"/>
    <col min="14083" max="14083" width="12.125" style="2"/>
    <col min="14084" max="14084" width="13.375" style="2" customWidth="1"/>
    <col min="14085" max="14085" width="12.125" style="2"/>
    <col min="14086" max="14087" width="13.375" style="2" customWidth="1"/>
    <col min="14088" max="14088" width="10.875" style="2" customWidth="1"/>
    <col min="14089" max="14090" width="13.375" style="2" customWidth="1"/>
    <col min="14091" max="14336" width="12.125" style="2"/>
    <col min="14337" max="14337" width="13.375" style="2" customWidth="1"/>
    <col min="14338" max="14338" width="18.375" style="2" customWidth="1"/>
    <col min="14339" max="14339" width="12.125" style="2"/>
    <col min="14340" max="14340" width="13.375" style="2" customWidth="1"/>
    <col min="14341" max="14341" width="12.125" style="2"/>
    <col min="14342" max="14343" width="13.375" style="2" customWidth="1"/>
    <col min="14344" max="14344" width="10.875" style="2" customWidth="1"/>
    <col min="14345" max="14346" width="13.375" style="2" customWidth="1"/>
    <col min="14347" max="14592" width="12.125" style="2"/>
    <col min="14593" max="14593" width="13.375" style="2" customWidth="1"/>
    <col min="14594" max="14594" width="18.375" style="2" customWidth="1"/>
    <col min="14595" max="14595" width="12.125" style="2"/>
    <col min="14596" max="14596" width="13.375" style="2" customWidth="1"/>
    <col min="14597" max="14597" width="12.125" style="2"/>
    <col min="14598" max="14599" width="13.375" style="2" customWidth="1"/>
    <col min="14600" max="14600" width="10.875" style="2" customWidth="1"/>
    <col min="14601" max="14602" width="13.375" style="2" customWidth="1"/>
    <col min="14603" max="14848" width="12.125" style="2"/>
    <col min="14849" max="14849" width="13.375" style="2" customWidth="1"/>
    <col min="14850" max="14850" width="18.375" style="2" customWidth="1"/>
    <col min="14851" max="14851" width="12.125" style="2"/>
    <col min="14852" max="14852" width="13.375" style="2" customWidth="1"/>
    <col min="14853" max="14853" width="12.125" style="2"/>
    <col min="14854" max="14855" width="13.375" style="2" customWidth="1"/>
    <col min="14856" max="14856" width="10.875" style="2" customWidth="1"/>
    <col min="14857" max="14858" width="13.375" style="2" customWidth="1"/>
    <col min="14859" max="15104" width="12.125" style="2"/>
    <col min="15105" max="15105" width="13.375" style="2" customWidth="1"/>
    <col min="15106" max="15106" width="18.375" style="2" customWidth="1"/>
    <col min="15107" max="15107" width="12.125" style="2"/>
    <col min="15108" max="15108" width="13.375" style="2" customWidth="1"/>
    <col min="15109" max="15109" width="12.125" style="2"/>
    <col min="15110" max="15111" width="13.375" style="2" customWidth="1"/>
    <col min="15112" max="15112" width="10.875" style="2" customWidth="1"/>
    <col min="15113" max="15114" width="13.375" style="2" customWidth="1"/>
    <col min="15115" max="15360" width="12.125" style="2"/>
    <col min="15361" max="15361" width="13.375" style="2" customWidth="1"/>
    <col min="15362" max="15362" width="18.375" style="2" customWidth="1"/>
    <col min="15363" max="15363" width="12.125" style="2"/>
    <col min="15364" max="15364" width="13.375" style="2" customWidth="1"/>
    <col min="15365" max="15365" width="12.125" style="2"/>
    <col min="15366" max="15367" width="13.375" style="2" customWidth="1"/>
    <col min="15368" max="15368" width="10.875" style="2" customWidth="1"/>
    <col min="15369" max="15370" width="13.375" style="2" customWidth="1"/>
    <col min="15371" max="15616" width="12.125" style="2"/>
    <col min="15617" max="15617" width="13.375" style="2" customWidth="1"/>
    <col min="15618" max="15618" width="18.375" style="2" customWidth="1"/>
    <col min="15619" max="15619" width="12.125" style="2"/>
    <col min="15620" max="15620" width="13.375" style="2" customWidth="1"/>
    <col min="15621" max="15621" width="12.125" style="2"/>
    <col min="15622" max="15623" width="13.375" style="2" customWidth="1"/>
    <col min="15624" max="15624" width="10.875" style="2" customWidth="1"/>
    <col min="15625" max="15626" width="13.375" style="2" customWidth="1"/>
    <col min="15627" max="15872" width="12.125" style="2"/>
    <col min="15873" max="15873" width="13.375" style="2" customWidth="1"/>
    <col min="15874" max="15874" width="18.375" style="2" customWidth="1"/>
    <col min="15875" max="15875" width="12.125" style="2"/>
    <col min="15876" max="15876" width="13.375" style="2" customWidth="1"/>
    <col min="15877" max="15877" width="12.125" style="2"/>
    <col min="15878" max="15879" width="13.375" style="2" customWidth="1"/>
    <col min="15880" max="15880" width="10.875" style="2" customWidth="1"/>
    <col min="15881" max="15882" width="13.375" style="2" customWidth="1"/>
    <col min="15883" max="16128" width="12.125" style="2"/>
    <col min="16129" max="16129" width="13.375" style="2" customWidth="1"/>
    <col min="16130" max="16130" width="18.375" style="2" customWidth="1"/>
    <col min="16131" max="16131" width="12.125" style="2"/>
    <col min="16132" max="16132" width="13.375" style="2" customWidth="1"/>
    <col min="16133" max="16133" width="12.125" style="2"/>
    <col min="16134" max="16135" width="13.375" style="2" customWidth="1"/>
    <col min="16136" max="16136" width="10.875" style="2" customWidth="1"/>
    <col min="16137" max="16138" width="13.375" style="2" customWidth="1"/>
    <col min="16139" max="16384" width="12.125" style="2"/>
  </cols>
  <sheetData>
    <row r="5" spans="1:11" x14ac:dyDescent="0.2">
      <c r="A5" s="1"/>
    </row>
    <row r="6" spans="1:11" x14ac:dyDescent="0.2">
      <c r="E6" s="3" t="s">
        <v>568</v>
      </c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">
      <c r="C8" s="11" t="s">
        <v>569</v>
      </c>
      <c r="D8" s="10"/>
      <c r="E8" s="10"/>
      <c r="F8" s="11" t="s">
        <v>570</v>
      </c>
      <c r="G8" s="10"/>
      <c r="H8" s="10"/>
      <c r="I8" s="11" t="s">
        <v>571</v>
      </c>
      <c r="J8" s="10"/>
      <c r="K8" s="10"/>
    </row>
    <row r="9" spans="1:11" x14ac:dyDescent="0.2">
      <c r="B9" s="10"/>
      <c r="C9" s="14" t="s">
        <v>572</v>
      </c>
      <c r="D9" s="14" t="s">
        <v>573</v>
      </c>
      <c r="E9" s="14" t="s">
        <v>574</v>
      </c>
      <c r="F9" s="14" t="s">
        <v>572</v>
      </c>
      <c r="G9" s="14" t="s">
        <v>573</v>
      </c>
      <c r="H9" s="14" t="s">
        <v>575</v>
      </c>
      <c r="I9" s="14" t="s">
        <v>576</v>
      </c>
      <c r="J9" s="14" t="s">
        <v>573</v>
      </c>
      <c r="K9" s="14" t="s">
        <v>574</v>
      </c>
    </row>
    <row r="10" spans="1:11" x14ac:dyDescent="0.2">
      <c r="C10" s="33" t="s">
        <v>78</v>
      </c>
      <c r="D10" s="26" t="s">
        <v>78</v>
      </c>
      <c r="E10" s="26" t="s">
        <v>78</v>
      </c>
      <c r="F10" s="26" t="s">
        <v>78</v>
      </c>
      <c r="G10" s="26" t="s">
        <v>78</v>
      </c>
      <c r="H10" s="26" t="s">
        <v>78</v>
      </c>
      <c r="I10" s="44" t="s">
        <v>269</v>
      </c>
      <c r="J10" s="26" t="s">
        <v>269</v>
      </c>
      <c r="K10" s="26" t="s">
        <v>269</v>
      </c>
    </row>
    <row r="11" spans="1:11" x14ac:dyDescent="0.2">
      <c r="B11" s="1" t="s">
        <v>489</v>
      </c>
      <c r="C11" s="15">
        <f>D11+E11</f>
        <v>52519</v>
      </c>
      <c r="D11" s="16">
        <v>32005</v>
      </c>
      <c r="E11" s="16">
        <v>20514</v>
      </c>
      <c r="F11" s="34">
        <f>G11+H11</f>
        <v>90213</v>
      </c>
      <c r="G11" s="16">
        <v>48349</v>
      </c>
      <c r="H11" s="16">
        <v>41864</v>
      </c>
      <c r="I11" s="16">
        <v>278152</v>
      </c>
      <c r="J11" s="16">
        <v>259147</v>
      </c>
      <c r="K11" s="16">
        <v>307803</v>
      </c>
    </row>
    <row r="12" spans="1:11" x14ac:dyDescent="0.2">
      <c r="B12" s="1" t="s">
        <v>490</v>
      </c>
      <c r="C12" s="15">
        <f>D12+E12</f>
        <v>50562</v>
      </c>
      <c r="D12" s="16">
        <v>32494</v>
      </c>
      <c r="E12" s="16">
        <v>18068</v>
      </c>
      <c r="F12" s="34">
        <f>G12+H12</f>
        <v>82500</v>
      </c>
      <c r="G12" s="16">
        <v>46254</v>
      </c>
      <c r="H12" s="16">
        <v>36246</v>
      </c>
      <c r="I12" s="16">
        <v>317661</v>
      </c>
      <c r="J12" s="16">
        <v>296029</v>
      </c>
      <c r="K12" s="16">
        <v>356564</v>
      </c>
    </row>
    <row r="13" spans="1:11" x14ac:dyDescent="0.2">
      <c r="C13" s="7"/>
    </row>
    <row r="14" spans="1:11" x14ac:dyDescent="0.2">
      <c r="B14" s="1" t="s">
        <v>491</v>
      </c>
      <c r="C14" s="15">
        <f t="shared" ref="C14:C19" si="0">D14+E14</f>
        <v>51355</v>
      </c>
      <c r="D14" s="16">
        <v>34769</v>
      </c>
      <c r="E14" s="16">
        <v>16586</v>
      </c>
      <c r="F14" s="34">
        <f t="shared" ref="F14:F19" si="1">G14+H14</f>
        <v>71996</v>
      </c>
      <c r="G14" s="16">
        <v>44017</v>
      </c>
      <c r="H14" s="16">
        <v>27979</v>
      </c>
      <c r="I14" s="16">
        <v>345496</v>
      </c>
      <c r="J14" s="16">
        <v>327663</v>
      </c>
      <c r="K14" s="16">
        <v>382878</v>
      </c>
    </row>
    <row r="15" spans="1:11" x14ac:dyDescent="0.2">
      <c r="B15" s="1" t="s">
        <v>428</v>
      </c>
      <c r="C15" s="15">
        <f t="shared" si="0"/>
        <v>51287</v>
      </c>
      <c r="D15" s="16">
        <v>34957</v>
      </c>
      <c r="E15" s="16">
        <v>16330</v>
      </c>
      <c r="F15" s="34">
        <f t="shared" si="1"/>
        <v>70241</v>
      </c>
      <c r="G15" s="16">
        <v>43214</v>
      </c>
      <c r="H15" s="16">
        <v>27027</v>
      </c>
      <c r="I15" s="16">
        <v>349353</v>
      </c>
      <c r="J15" s="16">
        <v>331493</v>
      </c>
      <c r="K15" s="16">
        <v>387586</v>
      </c>
    </row>
    <row r="16" spans="1:11" x14ac:dyDescent="0.2">
      <c r="B16" s="1" t="s">
        <v>429</v>
      </c>
      <c r="C16" s="15">
        <f t="shared" si="0"/>
        <v>50569</v>
      </c>
      <c r="D16" s="16">
        <v>34916</v>
      </c>
      <c r="E16" s="16">
        <v>15653</v>
      </c>
      <c r="F16" s="34">
        <f t="shared" si="1"/>
        <v>68336</v>
      </c>
      <c r="G16" s="16">
        <v>42873</v>
      </c>
      <c r="H16" s="16">
        <v>25463</v>
      </c>
      <c r="I16" s="16">
        <v>356251</v>
      </c>
      <c r="J16" s="16">
        <v>337819</v>
      </c>
      <c r="K16" s="16">
        <v>397365</v>
      </c>
    </row>
    <row r="17" spans="2:11" x14ac:dyDescent="0.2">
      <c r="B17" s="1" t="s">
        <v>430</v>
      </c>
      <c r="C17" s="15">
        <f t="shared" si="0"/>
        <v>48554</v>
      </c>
      <c r="D17" s="16">
        <v>34478</v>
      </c>
      <c r="E17" s="16">
        <v>14076</v>
      </c>
      <c r="F17" s="34">
        <f t="shared" si="1"/>
        <v>65633</v>
      </c>
      <c r="G17" s="16">
        <v>41655</v>
      </c>
      <c r="H17" s="16">
        <v>23978</v>
      </c>
      <c r="I17" s="16">
        <v>361184</v>
      </c>
      <c r="J17" s="16">
        <v>348043</v>
      </c>
      <c r="K17" s="16">
        <v>371404</v>
      </c>
    </row>
    <row r="18" spans="2:11" x14ac:dyDescent="0.2">
      <c r="B18" s="21" t="s">
        <v>577</v>
      </c>
      <c r="C18" s="33">
        <f t="shared" si="0"/>
        <v>31889</v>
      </c>
      <c r="D18" s="23">
        <v>31889</v>
      </c>
      <c r="E18" s="23" t="s">
        <v>202</v>
      </c>
      <c r="F18" s="26">
        <f t="shared" si="1"/>
        <v>37388</v>
      </c>
      <c r="G18" s="23">
        <v>37388</v>
      </c>
      <c r="H18" s="23" t="s">
        <v>202</v>
      </c>
      <c r="I18" s="26">
        <f>J18+K18</f>
        <v>339324</v>
      </c>
      <c r="J18" s="23">
        <v>339324</v>
      </c>
      <c r="K18" s="23" t="s">
        <v>202</v>
      </c>
    </row>
    <row r="19" spans="2:11" x14ac:dyDescent="0.2">
      <c r="B19" s="3" t="s">
        <v>432</v>
      </c>
      <c r="C19" s="17">
        <f t="shared" si="0"/>
        <v>31166</v>
      </c>
      <c r="D19" s="18">
        <v>31166</v>
      </c>
      <c r="E19" s="23" t="s">
        <v>202</v>
      </c>
      <c r="F19" s="28">
        <f t="shared" si="1"/>
        <v>36741</v>
      </c>
      <c r="G19" s="18">
        <v>36741</v>
      </c>
      <c r="H19" s="23" t="s">
        <v>202</v>
      </c>
      <c r="I19" s="28">
        <f>J19+K19</f>
        <v>338602</v>
      </c>
      <c r="J19" s="18">
        <v>338602</v>
      </c>
      <c r="K19" s="23" t="s">
        <v>202</v>
      </c>
    </row>
    <row r="20" spans="2:11" ht="18" thickBot="1" x14ac:dyDescent="0.25">
      <c r="B20" s="4"/>
      <c r="C20" s="19"/>
      <c r="D20" s="4"/>
      <c r="E20" s="4"/>
      <c r="F20" s="4"/>
      <c r="G20" s="4"/>
      <c r="H20" s="4"/>
      <c r="I20" s="4"/>
      <c r="J20" s="4"/>
      <c r="K20" s="4"/>
    </row>
    <row r="21" spans="2:11" x14ac:dyDescent="0.2">
      <c r="C21" s="1" t="s">
        <v>319</v>
      </c>
    </row>
    <row r="64" spans="12:12" x14ac:dyDescent="0.2">
      <c r="L64" s="41"/>
    </row>
    <row r="77" spans="1:1" x14ac:dyDescent="0.2">
      <c r="A77" s="1"/>
    </row>
  </sheetData>
  <phoneticPr fontId="2"/>
  <pageMargins left="0.49" right="0.43" top="0.55000000000000004" bottom="0.56000000000000005" header="0.51200000000000001" footer="0.51200000000000001"/>
  <pageSetup paperSize="12" scale="7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3"/>
  <sheetViews>
    <sheetView showGridLines="0" zoomScale="75" zoomScaleNormal="100" workbookViewId="0">
      <selection activeCell="H14" sqref="H14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4" width="15.875" style="2" customWidth="1"/>
    <col min="5" max="5" width="13.875" style="2" bestFit="1" customWidth="1"/>
    <col min="6" max="6" width="13.375" style="2"/>
    <col min="7" max="9" width="14.625" style="2" customWidth="1"/>
    <col min="10" max="10" width="13.375" style="2"/>
    <col min="11" max="11" width="12.125" style="2" customWidth="1"/>
    <col min="12" max="12" width="13.375" style="2"/>
    <col min="13" max="13" width="15.125" style="2" bestFit="1" customWidth="1"/>
    <col min="14" max="256" width="13.375" style="2"/>
    <col min="257" max="257" width="13.375" style="2" customWidth="1"/>
    <col min="258" max="258" width="3.375" style="2" customWidth="1"/>
    <col min="259" max="259" width="17.125" style="2" customWidth="1"/>
    <col min="260" max="260" width="15.875" style="2" customWidth="1"/>
    <col min="261" max="261" width="13.875" style="2" bestFit="1" customWidth="1"/>
    <col min="262" max="262" width="13.375" style="2"/>
    <col min="263" max="265" width="14.625" style="2" customWidth="1"/>
    <col min="266" max="266" width="13.375" style="2"/>
    <col min="267" max="267" width="12.125" style="2" customWidth="1"/>
    <col min="268" max="268" width="13.375" style="2"/>
    <col min="269" max="269" width="15.125" style="2" bestFit="1" customWidth="1"/>
    <col min="270" max="512" width="13.375" style="2"/>
    <col min="513" max="513" width="13.375" style="2" customWidth="1"/>
    <col min="514" max="514" width="3.375" style="2" customWidth="1"/>
    <col min="515" max="515" width="17.125" style="2" customWidth="1"/>
    <col min="516" max="516" width="15.875" style="2" customWidth="1"/>
    <col min="517" max="517" width="13.875" style="2" bestFit="1" customWidth="1"/>
    <col min="518" max="518" width="13.375" style="2"/>
    <col min="519" max="521" width="14.625" style="2" customWidth="1"/>
    <col min="522" max="522" width="13.375" style="2"/>
    <col min="523" max="523" width="12.125" style="2" customWidth="1"/>
    <col min="524" max="524" width="13.375" style="2"/>
    <col min="525" max="525" width="15.125" style="2" bestFit="1" customWidth="1"/>
    <col min="526" max="768" width="13.375" style="2"/>
    <col min="769" max="769" width="13.375" style="2" customWidth="1"/>
    <col min="770" max="770" width="3.375" style="2" customWidth="1"/>
    <col min="771" max="771" width="17.125" style="2" customWidth="1"/>
    <col min="772" max="772" width="15.875" style="2" customWidth="1"/>
    <col min="773" max="773" width="13.875" style="2" bestFit="1" customWidth="1"/>
    <col min="774" max="774" width="13.375" style="2"/>
    <col min="775" max="777" width="14.625" style="2" customWidth="1"/>
    <col min="778" max="778" width="13.375" style="2"/>
    <col min="779" max="779" width="12.125" style="2" customWidth="1"/>
    <col min="780" max="780" width="13.375" style="2"/>
    <col min="781" max="781" width="15.125" style="2" bestFit="1" customWidth="1"/>
    <col min="782" max="1024" width="13.375" style="2"/>
    <col min="1025" max="1025" width="13.375" style="2" customWidth="1"/>
    <col min="1026" max="1026" width="3.375" style="2" customWidth="1"/>
    <col min="1027" max="1027" width="17.125" style="2" customWidth="1"/>
    <col min="1028" max="1028" width="15.875" style="2" customWidth="1"/>
    <col min="1029" max="1029" width="13.875" style="2" bestFit="1" customWidth="1"/>
    <col min="1030" max="1030" width="13.375" style="2"/>
    <col min="1031" max="1033" width="14.625" style="2" customWidth="1"/>
    <col min="1034" max="1034" width="13.375" style="2"/>
    <col min="1035" max="1035" width="12.125" style="2" customWidth="1"/>
    <col min="1036" max="1036" width="13.375" style="2"/>
    <col min="1037" max="1037" width="15.125" style="2" bestFit="1" customWidth="1"/>
    <col min="1038" max="1280" width="13.375" style="2"/>
    <col min="1281" max="1281" width="13.375" style="2" customWidth="1"/>
    <col min="1282" max="1282" width="3.375" style="2" customWidth="1"/>
    <col min="1283" max="1283" width="17.125" style="2" customWidth="1"/>
    <col min="1284" max="1284" width="15.875" style="2" customWidth="1"/>
    <col min="1285" max="1285" width="13.875" style="2" bestFit="1" customWidth="1"/>
    <col min="1286" max="1286" width="13.375" style="2"/>
    <col min="1287" max="1289" width="14.625" style="2" customWidth="1"/>
    <col min="1290" max="1290" width="13.375" style="2"/>
    <col min="1291" max="1291" width="12.125" style="2" customWidth="1"/>
    <col min="1292" max="1292" width="13.375" style="2"/>
    <col min="1293" max="1293" width="15.125" style="2" bestFit="1" customWidth="1"/>
    <col min="1294" max="1536" width="13.375" style="2"/>
    <col min="1537" max="1537" width="13.375" style="2" customWidth="1"/>
    <col min="1538" max="1538" width="3.375" style="2" customWidth="1"/>
    <col min="1539" max="1539" width="17.125" style="2" customWidth="1"/>
    <col min="1540" max="1540" width="15.875" style="2" customWidth="1"/>
    <col min="1541" max="1541" width="13.875" style="2" bestFit="1" customWidth="1"/>
    <col min="1542" max="1542" width="13.375" style="2"/>
    <col min="1543" max="1545" width="14.625" style="2" customWidth="1"/>
    <col min="1546" max="1546" width="13.375" style="2"/>
    <col min="1547" max="1547" width="12.125" style="2" customWidth="1"/>
    <col min="1548" max="1548" width="13.375" style="2"/>
    <col min="1549" max="1549" width="15.125" style="2" bestFit="1" customWidth="1"/>
    <col min="1550" max="1792" width="13.375" style="2"/>
    <col min="1793" max="1793" width="13.375" style="2" customWidth="1"/>
    <col min="1794" max="1794" width="3.375" style="2" customWidth="1"/>
    <col min="1795" max="1795" width="17.125" style="2" customWidth="1"/>
    <col min="1796" max="1796" width="15.875" style="2" customWidth="1"/>
    <col min="1797" max="1797" width="13.875" style="2" bestFit="1" customWidth="1"/>
    <col min="1798" max="1798" width="13.375" style="2"/>
    <col min="1799" max="1801" width="14.625" style="2" customWidth="1"/>
    <col min="1802" max="1802" width="13.375" style="2"/>
    <col min="1803" max="1803" width="12.125" style="2" customWidth="1"/>
    <col min="1804" max="1804" width="13.375" style="2"/>
    <col min="1805" max="1805" width="15.125" style="2" bestFit="1" customWidth="1"/>
    <col min="1806" max="2048" width="13.375" style="2"/>
    <col min="2049" max="2049" width="13.375" style="2" customWidth="1"/>
    <col min="2050" max="2050" width="3.375" style="2" customWidth="1"/>
    <col min="2051" max="2051" width="17.125" style="2" customWidth="1"/>
    <col min="2052" max="2052" width="15.875" style="2" customWidth="1"/>
    <col min="2053" max="2053" width="13.875" style="2" bestFit="1" customWidth="1"/>
    <col min="2054" max="2054" width="13.375" style="2"/>
    <col min="2055" max="2057" width="14.625" style="2" customWidth="1"/>
    <col min="2058" max="2058" width="13.375" style="2"/>
    <col min="2059" max="2059" width="12.125" style="2" customWidth="1"/>
    <col min="2060" max="2060" width="13.375" style="2"/>
    <col min="2061" max="2061" width="15.125" style="2" bestFit="1" customWidth="1"/>
    <col min="2062" max="2304" width="13.375" style="2"/>
    <col min="2305" max="2305" width="13.375" style="2" customWidth="1"/>
    <col min="2306" max="2306" width="3.375" style="2" customWidth="1"/>
    <col min="2307" max="2307" width="17.125" style="2" customWidth="1"/>
    <col min="2308" max="2308" width="15.875" style="2" customWidth="1"/>
    <col min="2309" max="2309" width="13.875" style="2" bestFit="1" customWidth="1"/>
    <col min="2310" max="2310" width="13.375" style="2"/>
    <col min="2311" max="2313" width="14.625" style="2" customWidth="1"/>
    <col min="2314" max="2314" width="13.375" style="2"/>
    <col min="2315" max="2315" width="12.125" style="2" customWidth="1"/>
    <col min="2316" max="2316" width="13.375" style="2"/>
    <col min="2317" max="2317" width="15.125" style="2" bestFit="1" customWidth="1"/>
    <col min="2318" max="2560" width="13.375" style="2"/>
    <col min="2561" max="2561" width="13.375" style="2" customWidth="1"/>
    <col min="2562" max="2562" width="3.375" style="2" customWidth="1"/>
    <col min="2563" max="2563" width="17.125" style="2" customWidth="1"/>
    <col min="2564" max="2564" width="15.875" style="2" customWidth="1"/>
    <col min="2565" max="2565" width="13.875" style="2" bestFit="1" customWidth="1"/>
    <col min="2566" max="2566" width="13.375" style="2"/>
    <col min="2567" max="2569" width="14.625" style="2" customWidth="1"/>
    <col min="2570" max="2570" width="13.375" style="2"/>
    <col min="2571" max="2571" width="12.125" style="2" customWidth="1"/>
    <col min="2572" max="2572" width="13.375" style="2"/>
    <col min="2573" max="2573" width="15.125" style="2" bestFit="1" customWidth="1"/>
    <col min="2574" max="2816" width="13.375" style="2"/>
    <col min="2817" max="2817" width="13.375" style="2" customWidth="1"/>
    <col min="2818" max="2818" width="3.375" style="2" customWidth="1"/>
    <col min="2819" max="2819" width="17.125" style="2" customWidth="1"/>
    <col min="2820" max="2820" width="15.875" style="2" customWidth="1"/>
    <col min="2821" max="2821" width="13.875" style="2" bestFit="1" customWidth="1"/>
    <col min="2822" max="2822" width="13.375" style="2"/>
    <col min="2823" max="2825" width="14.625" style="2" customWidth="1"/>
    <col min="2826" max="2826" width="13.375" style="2"/>
    <col min="2827" max="2827" width="12.125" style="2" customWidth="1"/>
    <col min="2828" max="2828" width="13.375" style="2"/>
    <col min="2829" max="2829" width="15.125" style="2" bestFit="1" customWidth="1"/>
    <col min="2830" max="3072" width="13.375" style="2"/>
    <col min="3073" max="3073" width="13.375" style="2" customWidth="1"/>
    <col min="3074" max="3074" width="3.375" style="2" customWidth="1"/>
    <col min="3075" max="3075" width="17.125" style="2" customWidth="1"/>
    <col min="3076" max="3076" width="15.875" style="2" customWidth="1"/>
    <col min="3077" max="3077" width="13.875" style="2" bestFit="1" customWidth="1"/>
    <col min="3078" max="3078" width="13.375" style="2"/>
    <col min="3079" max="3081" width="14.625" style="2" customWidth="1"/>
    <col min="3082" max="3082" width="13.375" style="2"/>
    <col min="3083" max="3083" width="12.125" style="2" customWidth="1"/>
    <col min="3084" max="3084" width="13.375" style="2"/>
    <col min="3085" max="3085" width="15.125" style="2" bestFit="1" customWidth="1"/>
    <col min="3086" max="3328" width="13.375" style="2"/>
    <col min="3329" max="3329" width="13.375" style="2" customWidth="1"/>
    <col min="3330" max="3330" width="3.375" style="2" customWidth="1"/>
    <col min="3331" max="3331" width="17.125" style="2" customWidth="1"/>
    <col min="3332" max="3332" width="15.875" style="2" customWidth="1"/>
    <col min="3333" max="3333" width="13.875" style="2" bestFit="1" customWidth="1"/>
    <col min="3334" max="3334" width="13.375" style="2"/>
    <col min="3335" max="3337" width="14.625" style="2" customWidth="1"/>
    <col min="3338" max="3338" width="13.375" style="2"/>
    <col min="3339" max="3339" width="12.125" style="2" customWidth="1"/>
    <col min="3340" max="3340" width="13.375" style="2"/>
    <col min="3341" max="3341" width="15.125" style="2" bestFit="1" customWidth="1"/>
    <col min="3342" max="3584" width="13.375" style="2"/>
    <col min="3585" max="3585" width="13.375" style="2" customWidth="1"/>
    <col min="3586" max="3586" width="3.375" style="2" customWidth="1"/>
    <col min="3587" max="3587" width="17.125" style="2" customWidth="1"/>
    <col min="3588" max="3588" width="15.875" style="2" customWidth="1"/>
    <col min="3589" max="3589" width="13.875" style="2" bestFit="1" customWidth="1"/>
    <col min="3590" max="3590" width="13.375" style="2"/>
    <col min="3591" max="3593" width="14.625" style="2" customWidth="1"/>
    <col min="3594" max="3594" width="13.375" style="2"/>
    <col min="3595" max="3595" width="12.125" style="2" customWidth="1"/>
    <col min="3596" max="3596" width="13.375" style="2"/>
    <col min="3597" max="3597" width="15.125" style="2" bestFit="1" customWidth="1"/>
    <col min="3598" max="3840" width="13.375" style="2"/>
    <col min="3841" max="3841" width="13.375" style="2" customWidth="1"/>
    <col min="3842" max="3842" width="3.375" style="2" customWidth="1"/>
    <col min="3843" max="3843" width="17.125" style="2" customWidth="1"/>
    <col min="3844" max="3844" width="15.875" style="2" customWidth="1"/>
    <col min="3845" max="3845" width="13.875" style="2" bestFit="1" customWidth="1"/>
    <col min="3846" max="3846" width="13.375" style="2"/>
    <col min="3847" max="3849" width="14.625" style="2" customWidth="1"/>
    <col min="3850" max="3850" width="13.375" style="2"/>
    <col min="3851" max="3851" width="12.125" style="2" customWidth="1"/>
    <col min="3852" max="3852" width="13.375" style="2"/>
    <col min="3853" max="3853" width="15.125" style="2" bestFit="1" customWidth="1"/>
    <col min="3854" max="4096" width="13.375" style="2"/>
    <col min="4097" max="4097" width="13.375" style="2" customWidth="1"/>
    <col min="4098" max="4098" width="3.375" style="2" customWidth="1"/>
    <col min="4099" max="4099" width="17.125" style="2" customWidth="1"/>
    <col min="4100" max="4100" width="15.875" style="2" customWidth="1"/>
    <col min="4101" max="4101" width="13.875" style="2" bestFit="1" customWidth="1"/>
    <col min="4102" max="4102" width="13.375" style="2"/>
    <col min="4103" max="4105" width="14.625" style="2" customWidth="1"/>
    <col min="4106" max="4106" width="13.375" style="2"/>
    <col min="4107" max="4107" width="12.125" style="2" customWidth="1"/>
    <col min="4108" max="4108" width="13.375" style="2"/>
    <col min="4109" max="4109" width="15.125" style="2" bestFit="1" customWidth="1"/>
    <col min="4110" max="4352" width="13.375" style="2"/>
    <col min="4353" max="4353" width="13.375" style="2" customWidth="1"/>
    <col min="4354" max="4354" width="3.375" style="2" customWidth="1"/>
    <col min="4355" max="4355" width="17.125" style="2" customWidth="1"/>
    <col min="4356" max="4356" width="15.875" style="2" customWidth="1"/>
    <col min="4357" max="4357" width="13.875" style="2" bestFit="1" customWidth="1"/>
    <col min="4358" max="4358" width="13.375" style="2"/>
    <col min="4359" max="4361" width="14.625" style="2" customWidth="1"/>
    <col min="4362" max="4362" width="13.375" style="2"/>
    <col min="4363" max="4363" width="12.125" style="2" customWidth="1"/>
    <col min="4364" max="4364" width="13.375" style="2"/>
    <col min="4365" max="4365" width="15.125" style="2" bestFit="1" customWidth="1"/>
    <col min="4366" max="4608" width="13.375" style="2"/>
    <col min="4609" max="4609" width="13.375" style="2" customWidth="1"/>
    <col min="4610" max="4610" width="3.375" style="2" customWidth="1"/>
    <col min="4611" max="4611" width="17.125" style="2" customWidth="1"/>
    <col min="4612" max="4612" width="15.875" style="2" customWidth="1"/>
    <col min="4613" max="4613" width="13.875" style="2" bestFit="1" customWidth="1"/>
    <col min="4614" max="4614" width="13.375" style="2"/>
    <col min="4615" max="4617" width="14.625" style="2" customWidth="1"/>
    <col min="4618" max="4618" width="13.375" style="2"/>
    <col min="4619" max="4619" width="12.125" style="2" customWidth="1"/>
    <col min="4620" max="4620" width="13.375" style="2"/>
    <col min="4621" max="4621" width="15.125" style="2" bestFit="1" customWidth="1"/>
    <col min="4622" max="4864" width="13.375" style="2"/>
    <col min="4865" max="4865" width="13.375" style="2" customWidth="1"/>
    <col min="4866" max="4866" width="3.375" style="2" customWidth="1"/>
    <col min="4867" max="4867" width="17.125" style="2" customWidth="1"/>
    <col min="4868" max="4868" width="15.875" style="2" customWidth="1"/>
    <col min="4869" max="4869" width="13.875" style="2" bestFit="1" customWidth="1"/>
    <col min="4870" max="4870" width="13.375" style="2"/>
    <col min="4871" max="4873" width="14.625" style="2" customWidth="1"/>
    <col min="4874" max="4874" width="13.375" style="2"/>
    <col min="4875" max="4875" width="12.125" style="2" customWidth="1"/>
    <col min="4876" max="4876" width="13.375" style="2"/>
    <col min="4877" max="4877" width="15.125" style="2" bestFit="1" customWidth="1"/>
    <col min="4878" max="5120" width="13.375" style="2"/>
    <col min="5121" max="5121" width="13.375" style="2" customWidth="1"/>
    <col min="5122" max="5122" width="3.375" style="2" customWidth="1"/>
    <col min="5123" max="5123" width="17.125" style="2" customWidth="1"/>
    <col min="5124" max="5124" width="15.875" style="2" customWidth="1"/>
    <col min="5125" max="5125" width="13.875" style="2" bestFit="1" customWidth="1"/>
    <col min="5126" max="5126" width="13.375" style="2"/>
    <col min="5127" max="5129" width="14.625" style="2" customWidth="1"/>
    <col min="5130" max="5130" width="13.375" style="2"/>
    <col min="5131" max="5131" width="12.125" style="2" customWidth="1"/>
    <col min="5132" max="5132" width="13.375" style="2"/>
    <col min="5133" max="5133" width="15.125" style="2" bestFit="1" customWidth="1"/>
    <col min="5134" max="5376" width="13.375" style="2"/>
    <col min="5377" max="5377" width="13.375" style="2" customWidth="1"/>
    <col min="5378" max="5378" width="3.375" style="2" customWidth="1"/>
    <col min="5379" max="5379" width="17.125" style="2" customWidth="1"/>
    <col min="5380" max="5380" width="15.875" style="2" customWidth="1"/>
    <col min="5381" max="5381" width="13.875" style="2" bestFit="1" customWidth="1"/>
    <col min="5382" max="5382" width="13.375" style="2"/>
    <col min="5383" max="5385" width="14.625" style="2" customWidth="1"/>
    <col min="5386" max="5386" width="13.375" style="2"/>
    <col min="5387" max="5387" width="12.125" style="2" customWidth="1"/>
    <col min="5388" max="5388" width="13.375" style="2"/>
    <col min="5389" max="5389" width="15.125" style="2" bestFit="1" customWidth="1"/>
    <col min="5390" max="5632" width="13.375" style="2"/>
    <col min="5633" max="5633" width="13.375" style="2" customWidth="1"/>
    <col min="5634" max="5634" width="3.375" style="2" customWidth="1"/>
    <col min="5635" max="5635" width="17.125" style="2" customWidth="1"/>
    <col min="5636" max="5636" width="15.875" style="2" customWidth="1"/>
    <col min="5637" max="5637" width="13.875" style="2" bestFit="1" customWidth="1"/>
    <col min="5638" max="5638" width="13.375" style="2"/>
    <col min="5639" max="5641" width="14.625" style="2" customWidth="1"/>
    <col min="5642" max="5642" width="13.375" style="2"/>
    <col min="5643" max="5643" width="12.125" style="2" customWidth="1"/>
    <col min="5644" max="5644" width="13.375" style="2"/>
    <col min="5645" max="5645" width="15.125" style="2" bestFit="1" customWidth="1"/>
    <col min="5646" max="5888" width="13.375" style="2"/>
    <col min="5889" max="5889" width="13.375" style="2" customWidth="1"/>
    <col min="5890" max="5890" width="3.375" style="2" customWidth="1"/>
    <col min="5891" max="5891" width="17.125" style="2" customWidth="1"/>
    <col min="5892" max="5892" width="15.875" style="2" customWidth="1"/>
    <col min="5893" max="5893" width="13.875" style="2" bestFit="1" customWidth="1"/>
    <col min="5894" max="5894" width="13.375" style="2"/>
    <col min="5895" max="5897" width="14.625" style="2" customWidth="1"/>
    <col min="5898" max="5898" width="13.375" style="2"/>
    <col min="5899" max="5899" width="12.125" style="2" customWidth="1"/>
    <col min="5900" max="5900" width="13.375" style="2"/>
    <col min="5901" max="5901" width="15.125" style="2" bestFit="1" customWidth="1"/>
    <col min="5902" max="6144" width="13.375" style="2"/>
    <col min="6145" max="6145" width="13.375" style="2" customWidth="1"/>
    <col min="6146" max="6146" width="3.375" style="2" customWidth="1"/>
    <col min="6147" max="6147" width="17.125" style="2" customWidth="1"/>
    <col min="6148" max="6148" width="15.875" style="2" customWidth="1"/>
    <col min="6149" max="6149" width="13.875" style="2" bestFit="1" customWidth="1"/>
    <col min="6150" max="6150" width="13.375" style="2"/>
    <col min="6151" max="6153" width="14.625" style="2" customWidth="1"/>
    <col min="6154" max="6154" width="13.375" style="2"/>
    <col min="6155" max="6155" width="12.125" style="2" customWidth="1"/>
    <col min="6156" max="6156" width="13.375" style="2"/>
    <col min="6157" max="6157" width="15.125" style="2" bestFit="1" customWidth="1"/>
    <col min="6158" max="6400" width="13.375" style="2"/>
    <col min="6401" max="6401" width="13.375" style="2" customWidth="1"/>
    <col min="6402" max="6402" width="3.375" style="2" customWidth="1"/>
    <col min="6403" max="6403" width="17.125" style="2" customWidth="1"/>
    <col min="6404" max="6404" width="15.875" style="2" customWidth="1"/>
    <col min="6405" max="6405" width="13.875" style="2" bestFit="1" customWidth="1"/>
    <col min="6406" max="6406" width="13.375" style="2"/>
    <col min="6407" max="6409" width="14.625" style="2" customWidth="1"/>
    <col min="6410" max="6410" width="13.375" style="2"/>
    <col min="6411" max="6411" width="12.125" style="2" customWidth="1"/>
    <col min="6412" max="6412" width="13.375" style="2"/>
    <col min="6413" max="6413" width="15.125" style="2" bestFit="1" customWidth="1"/>
    <col min="6414" max="6656" width="13.375" style="2"/>
    <col min="6657" max="6657" width="13.375" style="2" customWidth="1"/>
    <col min="6658" max="6658" width="3.375" style="2" customWidth="1"/>
    <col min="6659" max="6659" width="17.125" style="2" customWidth="1"/>
    <col min="6660" max="6660" width="15.875" style="2" customWidth="1"/>
    <col min="6661" max="6661" width="13.875" style="2" bestFit="1" customWidth="1"/>
    <col min="6662" max="6662" width="13.375" style="2"/>
    <col min="6663" max="6665" width="14.625" style="2" customWidth="1"/>
    <col min="6666" max="6666" width="13.375" style="2"/>
    <col min="6667" max="6667" width="12.125" style="2" customWidth="1"/>
    <col min="6668" max="6668" width="13.375" style="2"/>
    <col min="6669" max="6669" width="15.125" style="2" bestFit="1" customWidth="1"/>
    <col min="6670" max="6912" width="13.375" style="2"/>
    <col min="6913" max="6913" width="13.375" style="2" customWidth="1"/>
    <col min="6914" max="6914" width="3.375" style="2" customWidth="1"/>
    <col min="6915" max="6915" width="17.125" style="2" customWidth="1"/>
    <col min="6916" max="6916" width="15.875" style="2" customWidth="1"/>
    <col min="6917" max="6917" width="13.875" style="2" bestFit="1" customWidth="1"/>
    <col min="6918" max="6918" width="13.375" style="2"/>
    <col min="6919" max="6921" width="14.625" style="2" customWidth="1"/>
    <col min="6922" max="6922" width="13.375" style="2"/>
    <col min="6923" max="6923" width="12.125" style="2" customWidth="1"/>
    <col min="6924" max="6924" width="13.375" style="2"/>
    <col min="6925" max="6925" width="15.125" style="2" bestFit="1" customWidth="1"/>
    <col min="6926" max="7168" width="13.375" style="2"/>
    <col min="7169" max="7169" width="13.375" style="2" customWidth="1"/>
    <col min="7170" max="7170" width="3.375" style="2" customWidth="1"/>
    <col min="7171" max="7171" width="17.125" style="2" customWidth="1"/>
    <col min="7172" max="7172" width="15.875" style="2" customWidth="1"/>
    <col min="7173" max="7173" width="13.875" style="2" bestFit="1" customWidth="1"/>
    <col min="7174" max="7174" width="13.375" style="2"/>
    <col min="7175" max="7177" width="14.625" style="2" customWidth="1"/>
    <col min="7178" max="7178" width="13.375" style="2"/>
    <col min="7179" max="7179" width="12.125" style="2" customWidth="1"/>
    <col min="7180" max="7180" width="13.375" style="2"/>
    <col min="7181" max="7181" width="15.125" style="2" bestFit="1" customWidth="1"/>
    <col min="7182" max="7424" width="13.375" style="2"/>
    <col min="7425" max="7425" width="13.375" style="2" customWidth="1"/>
    <col min="7426" max="7426" width="3.375" style="2" customWidth="1"/>
    <col min="7427" max="7427" width="17.125" style="2" customWidth="1"/>
    <col min="7428" max="7428" width="15.875" style="2" customWidth="1"/>
    <col min="7429" max="7429" width="13.875" style="2" bestFit="1" customWidth="1"/>
    <col min="7430" max="7430" width="13.375" style="2"/>
    <col min="7431" max="7433" width="14.625" style="2" customWidth="1"/>
    <col min="7434" max="7434" width="13.375" style="2"/>
    <col min="7435" max="7435" width="12.125" style="2" customWidth="1"/>
    <col min="7436" max="7436" width="13.375" style="2"/>
    <col min="7437" max="7437" width="15.125" style="2" bestFit="1" customWidth="1"/>
    <col min="7438" max="7680" width="13.375" style="2"/>
    <col min="7681" max="7681" width="13.375" style="2" customWidth="1"/>
    <col min="7682" max="7682" width="3.375" style="2" customWidth="1"/>
    <col min="7683" max="7683" width="17.125" style="2" customWidth="1"/>
    <col min="7684" max="7684" width="15.875" style="2" customWidth="1"/>
    <col min="7685" max="7685" width="13.875" style="2" bestFit="1" customWidth="1"/>
    <col min="7686" max="7686" width="13.375" style="2"/>
    <col min="7687" max="7689" width="14.625" style="2" customWidth="1"/>
    <col min="7690" max="7690" width="13.375" style="2"/>
    <col min="7691" max="7691" width="12.125" style="2" customWidth="1"/>
    <col min="7692" max="7692" width="13.375" style="2"/>
    <col min="7693" max="7693" width="15.125" style="2" bestFit="1" customWidth="1"/>
    <col min="7694" max="7936" width="13.375" style="2"/>
    <col min="7937" max="7937" width="13.375" style="2" customWidth="1"/>
    <col min="7938" max="7938" width="3.375" style="2" customWidth="1"/>
    <col min="7939" max="7939" width="17.125" style="2" customWidth="1"/>
    <col min="7940" max="7940" width="15.875" style="2" customWidth="1"/>
    <col min="7941" max="7941" width="13.875" style="2" bestFit="1" customWidth="1"/>
    <col min="7942" max="7942" width="13.375" style="2"/>
    <col min="7943" max="7945" width="14.625" style="2" customWidth="1"/>
    <col min="7946" max="7946" width="13.375" style="2"/>
    <col min="7947" max="7947" width="12.125" style="2" customWidth="1"/>
    <col min="7948" max="7948" width="13.375" style="2"/>
    <col min="7949" max="7949" width="15.125" style="2" bestFit="1" customWidth="1"/>
    <col min="7950" max="8192" width="13.375" style="2"/>
    <col min="8193" max="8193" width="13.375" style="2" customWidth="1"/>
    <col min="8194" max="8194" width="3.375" style="2" customWidth="1"/>
    <col min="8195" max="8195" width="17.125" style="2" customWidth="1"/>
    <col min="8196" max="8196" width="15.875" style="2" customWidth="1"/>
    <col min="8197" max="8197" width="13.875" style="2" bestFit="1" customWidth="1"/>
    <col min="8198" max="8198" width="13.375" style="2"/>
    <col min="8199" max="8201" width="14.625" style="2" customWidth="1"/>
    <col min="8202" max="8202" width="13.375" style="2"/>
    <col min="8203" max="8203" width="12.125" style="2" customWidth="1"/>
    <col min="8204" max="8204" width="13.375" style="2"/>
    <col min="8205" max="8205" width="15.125" style="2" bestFit="1" customWidth="1"/>
    <col min="8206" max="8448" width="13.375" style="2"/>
    <col min="8449" max="8449" width="13.375" style="2" customWidth="1"/>
    <col min="8450" max="8450" width="3.375" style="2" customWidth="1"/>
    <col min="8451" max="8451" width="17.125" style="2" customWidth="1"/>
    <col min="8452" max="8452" width="15.875" style="2" customWidth="1"/>
    <col min="8453" max="8453" width="13.875" style="2" bestFit="1" customWidth="1"/>
    <col min="8454" max="8454" width="13.375" style="2"/>
    <col min="8455" max="8457" width="14.625" style="2" customWidth="1"/>
    <col min="8458" max="8458" width="13.375" style="2"/>
    <col min="8459" max="8459" width="12.125" style="2" customWidth="1"/>
    <col min="8460" max="8460" width="13.375" style="2"/>
    <col min="8461" max="8461" width="15.125" style="2" bestFit="1" customWidth="1"/>
    <col min="8462" max="8704" width="13.375" style="2"/>
    <col min="8705" max="8705" width="13.375" style="2" customWidth="1"/>
    <col min="8706" max="8706" width="3.375" style="2" customWidth="1"/>
    <col min="8707" max="8707" width="17.125" style="2" customWidth="1"/>
    <col min="8708" max="8708" width="15.875" style="2" customWidth="1"/>
    <col min="8709" max="8709" width="13.875" style="2" bestFit="1" customWidth="1"/>
    <col min="8710" max="8710" width="13.375" style="2"/>
    <col min="8711" max="8713" width="14.625" style="2" customWidth="1"/>
    <col min="8714" max="8714" width="13.375" style="2"/>
    <col min="8715" max="8715" width="12.125" style="2" customWidth="1"/>
    <col min="8716" max="8716" width="13.375" style="2"/>
    <col min="8717" max="8717" width="15.125" style="2" bestFit="1" customWidth="1"/>
    <col min="8718" max="8960" width="13.375" style="2"/>
    <col min="8961" max="8961" width="13.375" style="2" customWidth="1"/>
    <col min="8962" max="8962" width="3.375" style="2" customWidth="1"/>
    <col min="8963" max="8963" width="17.125" style="2" customWidth="1"/>
    <col min="8964" max="8964" width="15.875" style="2" customWidth="1"/>
    <col min="8965" max="8965" width="13.875" style="2" bestFit="1" customWidth="1"/>
    <col min="8966" max="8966" width="13.375" style="2"/>
    <col min="8967" max="8969" width="14.625" style="2" customWidth="1"/>
    <col min="8970" max="8970" width="13.375" style="2"/>
    <col min="8971" max="8971" width="12.125" style="2" customWidth="1"/>
    <col min="8972" max="8972" width="13.375" style="2"/>
    <col min="8973" max="8973" width="15.125" style="2" bestFit="1" customWidth="1"/>
    <col min="8974" max="9216" width="13.375" style="2"/>
    <col min="9217" max="9217" width="13.375" style="2" customWidth="1"/>
    <col min="9218" max="9218" width="3.375" style="2" customWidth="1"/>
    <col min="9219" max="9219" width="17.125" style="2" customWidth="1"/>
    <col min="9220" max="9220" width="15.875" style="2" customWidth="1"/>
    <col min="9221" max="9221" width="13.875" style="2" bestFit="1" customWidth="1"/>
    <col min="9222" max="9222" width="13.375" style="2"/>
    <col min="9223" max="9225" width="14.625" style="2" customWidth="1"/>
    <col min="9226" max="9226" width="13.375" style="2"/>
    <col min="9227" max="9227" width="12.125" style="2" customWidth="1"/>
    <col min="9228" max="9228" width="13.375" style="2"/>
    <col min="9229" max="9229" width="15.125" style="2" bestFit="1" customWidth="1"/>
    <col min="9230" max="9472" width="13.375" style="2"/>
    <col min="9473" max="9473" width="13.375" style="2" customWidth="1"/>
    <col min="9474" max="9474" width="3.375" style="2" customWidth="1"/>
    <col min="9475" max="9475" width="17.125" style="2" customWidth="1"/>
    <col min="9476" max="9476" width="15.875" style="2" customWidth="1"/>
    <col min="9477" max="9477" width="13.875" style="2" bestFit="1" customWidth="1"/>
    <col min="9478" max="9478" width="13.375" style="2"/>
    <col min="9479" max="9481" width="14.625" style="2" customWidth="1"/>
    <col min="9482" max="9482" width="13.375" style="2"/>
    <col min="9483" max="9483" width="12.125" style="2" customWidth="1"/>
    <col min="9484" max="9484" width="13.375" style="2"/>
    <col min="9485" max="9485" width="15.125" style="2" bestFit="1" customWidth="1"/>
    <col min="9486" max="9728" width="13.375" style="2"/>
    <col min="9729" max="9729" width="13.375" style="2" customWidth="1"/>
    <col min="9730" max="9730" width="3.375" style="2" customWidth="1"/>
    <col min="9731" max="9731" width="17.125" style="2" customWidth="1"/>
    <col min="9732" max="9732" width="15.875" style="2" customWidth="1"/>
    <col min="9733" max="9733" width="13.875" style="2" bestFit="1" customWidth="1"/>
    <col min="9734" max="9734" width="13.375" style="2"/>
    <col min="9735" max="9737" width="14.625" style="2" customWidth="1"/>
    <col min="9738" max="9738" width="13.375" style="2"/>
    <col min="9739" max="9739" width="12.125" style="2" customWidth="1"/>
    <col min="9740" max="9740" width="13.375" style="2"/>
    <col min="9741" max="9741" width="15.125" style="2" bestFit="1" customWidth="1"/>
    <col min="9742" max="9984" width="13.375" style="2"/>
    <col min="9985" max="9985" width="13.375" style="2" customWidth="1"/>
    <col min="9986" max="9986" width="3.375" style="2" customWidth="1"/>
    <col min="9987" max="9987" width="17.125" style="2" customWidth="1"/>
    <col min="9988" max="9988" width="15.875" style="2" customWidth="1"/>
    <col min="9989" max="9989" width="13.875" style="2" bestFit="1" customWidth="1"/>
    <col min="9990" max="9990" width="13.375" style="2"/>
    <col min="9991" max="9993" width="14.625" style="2" customWidth="1"/>
    <col min="9994" max="9994" width="13.375" style="2"/>
    <col min="9995" max="9995" width="12.125" style="2" customWidth="1"/>
    <col min="9996" max="9996" width="13.375" style="2"/>
    <col min="9997" max="9997" width="15.125" style="2" bestFit="1" customWidth="1"/>
    <col min="9998" max="10240" width="13.375" style="2"/>
    <col min="10241" max="10241" width="13.375" style="2" customWidth="1"/>
    <col min="10242" max="10242" width="3.375" style="2" customWidth="1"/>
    <col min="10243" max="10243" width="17.125" style="2" customWidth="1"/>
    <col min="10244" max="10244" width="15.875" style="2" customWidth="1"/>
    <col min="10245" max="10245" width="13.875" style="2" bestFit="1" customWidth="1"/>
    <col min="10246" max="10246" width="13.375" style="2"/>
    <col min="10247" max="10249" width="14.625" style="2" customWidth="1"/>
    <col min="10250" max="10250" width="13.375" style="2"/>
    <col min="10251" max="10251" width="12.125" style="2" customWidth="1"/>
    <col min="10252" max="10252" width="13.375" style="2"/>
    <col min="10253" max="10253" width="15.125" style="2" bestFit="1" customWidth="1"/>
    <col min="10254" max="10496" width="13.375" style="2"/>
    <col min="10497" max="10497" width="13.375" style="2" customWidth="1"/>
    <col min="10498" max="10498" width="3.375" style="2" customWidth="1"/>
    <col min="10499" max="10499" width="17.125" style="2" customWidth="1"/>
    <col min="10500" max="10500" width="15.875" style="2" customWidth="1"/>
    <col min="10501" max="10501" width="13.875" style="2" bestFit="1" customWidth="1"/>
    <col min="10502" max="10502" width="13.375" style="2"/>
    <col min="10503" max="10505" width="14.625" style="2" customWidth="1"/>
    <col min="10506" max="10506" width="13.375" style="2"/>
    <col min="10507" max="10507" width="12.125" style="2" customWidth="1"/>
    <col min="10508" max="10508" width="13.375" style="2"/>
    <col min="10509" max="10509" width="15.125" style="2" bestFit="1" customWidth="1"/>
    <col min="10510" max="10752" width="13.375" style="2"/>
    <col min="10753" max="10753" width="13.375" style="2" customWidth="1"/>
    <col min="10754" max="10754" width="3.375" style="2" customWidth="1"/>
    <col min="10755" max="10755" width="17.125" style="2" customWidth="1"/>
    <col min="10756" max="10756" width="15.875" style="2" customWidth="1"/>
    <col min="10757" max="10757" width="13.875" style="2" bestFit="1" customWidth="1"/>
    <col min="10758" max="10758" width="13.375" style="2"/>
    <col min="10759" max="10761" width="14.625" style="2" customWidth="1"/>
    <col min="10762" max="10762" width="13.375" style="2"/>
    <col min="10763" max="10763" width="12.125" style="2" customWidth="1"/>
    <col min="10764" max="10764" width="13.375" style="2"/>
    <col min="10765" max="10765" width="15.125" style="2" bestFit="1" customWidth="1"/>
    <col min="10766" max="11008" width="13.375" style="2"/>
    <col min="11009" max="11009" width="13.375" style="2" customWidth="1"/>
    <col min="11010" max="11010" width="3.375" style="2" customWidth="1"/>
    <col min="11011" max="11011" width="17.125" style="2" customWidth="1"/>
    <col min="11012" max="11012" width="15.875" style="2" customWidth="1"/>
    <col min="11013" max="11013" width="13.875" style="2" bestFit="1" customWidth="1"/>
    <col min="11014" max="11014" width="13.375" style="2"/>
    <col min="11015" max="11017" width="14.625" style="2" customWidth="1"/>
    <col min="11018" max="11018" width="13.375" style="2"/>
    <col min="11019" max="11019" width="12.125" style="2" customWidth="1"/>
    <col min="11020" max="11020" width="13.375" style="2"/>
    <col min="11021" max="11021" width="15.125" style="2" bestFit="1" customWidth="1"/>
    <col min="11022" max="11264" width="13.375" style="2"/>
    <col min="11265" max="11265" width="13.375" style="2" customWidth="1"/>
    <col min="11266" max="11266" width="3.375" style="2" customWidth="1"/>
    <col min="11267" max="11267" width="17.125" style="2" customWidth="1"/>
    <col min="11268" max="11268" width="15.875" style="2" customWidth="1"/>
    <col min="11269" max="11269" width="13.875" style="2" bestFit="1" customWidth="1"/>
    <col min="11270" max="11270" width="13.375" style="2"/>
    <col min="11271" max="11273" width="14.625" style="2" customWidth="1"/>
    <col min="11274" max="11274" width="13.375" style="2"/>
    <col min="11275" max="11275" width="12.125" style="2" customWidth="1"/>
    <col min="11276" max="11276" width="13.375" style="2"/>
    <col min="11277" max="11277" width="15.125" style="2" bestFit="1" customWidth="1"/>
    <col min="11278" max="11520" width="13.375" style="2"/>
    <col min="11521" max="11521" width="13.375" style="2" customWidth="1"/>
    <col min="11522" max="11522" width="3.375" style="2" customWidth="1"/>
    <col min="11523" max="11523" width="17.125" style="2" customWidth="1"/>
    <col min="11524" max="11524" width="15.875" style="2" customWidth="1"/>
    <col min="11525" max="11525" width="13.875" style="2" bestFit="1" customWidth="1"/>
    <col min="11526" max="11526" width="13.375" style="2"/>
    <col min="11527" max="11529" width="14.625" style="2" customWidth="1"/>
    <col min="11530" max="11530" width="13.375" style="2"/>
    <col min="11531" max="11531" width="12.125" style="2" customWidth="1"/>
    <col min="11532" max="11532" width="13.375" style="2"/>
    <col min="11533" max="11533" width="15.125" style="2" bestFit="1" customWidth="1"/>
    <col min="11534" max="11776" width="13.375" style="2"/>
    <col min="11777" max="11777" width="13.375" style="2" customWidth="1"/>
    <col min="11778" max="11778" width="3.375" style="2" customWidth="1"/>
    <col min="11779" max="11779" width="17.125" style="2" customWidth="1"/>
    <col min="11780" max="11780" width="15.875" style="2" customWidth="1"/>
    <col min="11781" max="11781" width="13.875" style="2" bestFit="1" customWidth="1"/>
    <col min="11782" max="11782" width="13.375" style="2"/>
    <col min="11783" max="11785" width="14.625" style="2" customWidth="1"/>
    <col min="11786" max="11786" width="13.375" style="2"/>
    <col min="11787" max="11787" width="12.125" style="2" customWidth="1"/>
    <col min="11788" max="11788" width="13.375" style="2"/>
    <col min="11789" max="11789" width="15.125" style="2" bestFit="1" customWidth="1"/>
    <col min="11790" max="12032" width="13.375" style="2"/>
    <col min="12033" max="12033" width="13.375" style="2" customWidth="1"/>
    <col min="12034" max="12034" width="3.375" style="2" customWidth="1"/>
    <col min="12035" max="12035" width="17.125" style="2" customWidth="1"/>
    <col min="12036" max="12036" width="15.875" style="2" customWidth="1"/>
    <col min="12037" max="12037" width="13.875" style="2" bestFit="1" customWidth="1"/>
    <col min="12038" max="12038" width="13.375" style="2"/>
    <col min="12039" max="12041" width="14.625" style="2" customWidth="1"/>
    <col min="12042" max="12042" width="13.375" style="2"/>
    <col min="12043" max="12043" width="12.125" style="2" customWidth="1"/>
    <col min="12044" max="12044" width="13.375" style="2"/>
    <col min="12045" max="12045" width="15.125" style="2" bestFit="1" customWidth="1"/>
    <col min="12046" max="12288" width="13.375" style="2"/>
    <col min="12289" max="12289" width="13.375" style="2" customWidth="1"/>
    <col min="12290" max="12290" width="3.375" style="2" customWidth="1"/>
    <col min="12291" max="12291" width="17.125" style="2" customWidth="1"/>
    <col min="12292" max="12292" width="15.875" style="2" customWidth="1"/>
    <col min="12293" max="12293" width="13.875" style="2" bestFit="1" customWidth="1"/>
    <col min="12294" max="12294" width="13.375" style="2"/>
    <col min="12295" max="12297" width="14.625" style="2" customWidth="1"/>
    <col min="12298" max="12298" width="13.375" style="2"/>
    <col min="12299" max="12299" width="12.125" style="2" customWidth="1"/>
    <col min="12300" max="12300" width="13.375" style="2"/>
    <col min="12301" max="12301" width="15.125" style="2" bestFit="1" customWidth="1"/>
    <col min="12302" max="12544" width="13.375" style="2"/>
    <col min="12545" max="12545" width="13.375" style="2" customWidth="1"/>
    <col min="12546" max="12546" width="3.375" style="2" customWidth="1"/>
    <col min="12547" max="12547" width="17.125" style="2" customWidth="1"/>
    <col min="12548" max="12548" width="15.875" style="2" customWidth="1"/>
    <col min="12549" max="12549" width="13.875" style="2" bestFit="1" customWidth="1"/>
    <col min="12550" max="12550" width="13.375" style="2"/>
    <col min="12551" max="12553" width="14.625" style="2" customWidth="1"/>
    <col min="12554" max="12554" width="13.375" style="2"/>
    <col min="12555" max="12555" width="12.125" style="2" customWidth="1"/>
    <col min="12556" max="12556" width="13.375" style="2"/>
    <col min="12557" max="12557" width="15.125" style="2" bestFit="1" customWidth="1"/>
    <col min="12558" max="12800" width="13.375" style="2"/>
    <col min="12801" max="12801" width="13.375" style="2" customWidth="1"/>
    <col min="12802" max="12802" width="3.375" style="2" customWidth="1"/>
    <col min="12803" max="12803" width="17.125" style="2" customWidth="1"/>
    <col min="12804" max="12804" width="15.875" style="2" customWidth="1"/>
    <col min="12805" max="12805" width="13.875" style="2" bestFit="1" customWidth="1"/>
    <col min="12806" max="12806" width="13.375" style="2"/>
    <col min="12807" max="12809" width="14.625" style="2" customWidth="1"/>
    <col min="12810" max="12810" width="13.375" style="2"/>
    <col min="12811" max="12811" width="12.125" style="2" customWidth="1"/>
    <col min="12812" max="12812" width="13.375" style="2"/>
    <col min="12813" max="12813" width="15.125" style="2" bestFit="1" customWidth="1"/>
    <col min="12814" max="13056" width="13.375" style="2"/>
    <col min="13057" max="13057" width="13.375" style="2" customWidth="1"/>
    <col min="13058" max="13058" width="3.375" style="2" customWidth="1"/>
    <col min="13059" max="13059" width="17.125" style="2" customWidth="1"/>
    <col min="13060" max="13060" width="15.875" style="2" customWidth="1"/>
    <col min="13061" max="13061" width="13.875" style="2" bestFit="1" customWidth="1"/>
    <col min="13062" max="13062" width="13.375" style="2"/>
    <col min="13063" max="13065" width="14.625" style="2" customWidth="1"/>
    <col min="13066" max="13066" width="13.375" style="2"/>
    <col min="13067" max="13067" width="12.125" style="2" customWidth="1"/>
    <col min="13068" max="13068" width="13.375" style="2"/>
    <col min="13069" max="13069" width="15.125" style="2" bestFit="1" customWidth="1"/>
    <col min="13070" max="13312" width="13.375" style="2"/>
    <col min="13313" max="13313" width="13.375" style="2" customWidth="1"/>
    <col min="13314" max="13314" width="3.375" style="2" customWidth="1"/>
    <col min="13315" max="13315" width="17.125" style="2" customWidth="1"/>
    <col min="13316" max="13316" width="15.875" style="2" customWidth="1"/>
    <col min="13317" max="13317" width="13.875" style="2" bestFit="1" customWidth="1"/>
    <col min="13318" max="13318" width="13.375" style="2"/>
    <col min="13319" max="13321" width="14.625" style="2" customWidth="1"/>
    <col min="13322" max="13322" width="13.375" style="2"/>
    <col min="13323" max="13323" width="12.125" style="2" customWidth="1"/>
    <col min="13324" max="13324" width="13.375" style="2"/>
    <col min="13325" max="13325" width="15.125" style="2" bestFit="1" customWidth="1"/>
    <col min="13326" max="13568" width="13.375" style="2"/>
    <col min="13569" max="13569" width="13.375" style="2" customWidth="1"/>
    <col min="13570" max="13570" width="3.375" style="2" customWidth="1"/>
    <col min="13571" max="13571" width="17.125" style="2" customWidth="1"/>
    <col min="13572" max="13572" width="15.875" style="2" customWidth="1"/>
    <col min="13573" max="13573" width="13.875" style="2" bestFit="1" customWidth="1"/>
    <col min="13574" max="13574" width="13.375" style="2"/>
    <col min="13575" max="13577" width="14.625" style="2" customWidth="1"/>
    <col min="13578" max="13578" width="13.375" style="2"/>
    <col min="13579" max="13579" width="12.125" style="2" customWidth="1"/>
    <col min="13580" max="13580" width="13.375" style="2"/>
    <col min="13581" max="13581" width="15.125" style="2" bestFit="1" customWidth="1"/>
    <col min="13582" max="13824" width="13.375" style="2"/>
    <col min="13825" max="13825" width="13.375" style="2" customWidth="1"/>
    <col min="13826" max="13826" width="3.375" style="2" customWidth="1"/>
    <col min="13827" max="13827" width="17.125" style="2" customWidth="1"/>
    <col min="13828" max="13828" width="15.875" style="2" customWidth="1"/>
    <col min="13829" max="13829" width="13.875" style="2" bestFit="1" customWidth="1"/>
    <col min="13830" max="13830" width="13.375" style="2"/>
    <col min="13831" max="13833" width="14.625" style="2" customWidth="1"/>
    <col min="13834" max="13834" width="13.375" style="2"/>
    <col min="13835" max="13835" width="12.125" style="2" customWidth="1"/>
    <col min="13836" max="13836" width="13.375" style="2"/>
    <col min="13837" max="13837" width="15.125" style="2" bestFit="1" customWidth="1"/>
    <col min="13838" max="14080" width="13.375" style="2"/>
    <col min="14081" max="14081" width="13.375" style="2" customWidth="1"/>
    <col min="14082" max="14082" width="3.375" style="2" customWidth="1"/>
    <col min="14083" max="14083" width="17.125" style="2" customWidth="1"/>
    <col min="14084" max="14084" width="15.875" style="2" customWidth="1"/>
    <col min="14085" max="14085" width="13.875" style="2" bestFit="1" customWidth="1"/>
    <col min="14086" max="14086" width="13.375" style="2"/>
    <col min="14087" max="14089" width="14.625" style="2" customWidth="1"/>
    <col min="14090" max="14090" width="13.375" style="2"/>
    <col min="14091" max="14091" width="12.125" style="2" customWidth="1"/>
    <col min="14092" max="14092" width="13.375" style="2"/>
    <col min="14093" max="14093" width="15.125" style="2" bestFit="1" customWidth="1"/>
    <col min="14094" max="14336" width="13.375" style="2"/>
    <col min="14337" max="14337" width="13.375" style="2" customWidth="1"/>
    <col min="14338" max="14338" width="3.375" style="2" customWidth="1"/>
    <col min="14339" max="14339" width="17.125" style="2" customWidth="1"/>
    <col min="14340" max="14340" width="15.875" style="2" customWidth="1"/>
    <col min="14341" max="14341" width="13.875" style="2" bestFit="1" customWidth="1"/>
    <col min="14342" max="14342" width="13.375" style="2"/>
    <col min="14343" max="14345" width="14.625" style="2" customWidth="1"/>
    <col min="14346" max="14346" width="13.375" style="2"/>
    <col min="14347" max="14347" width="12.125" style="2" customWidth="1"/>
    <col min="14348" max="14348" width="13.375" style="2"/>
    <col min="14349" max="14349" width="15.125" style="2" bestFit="1" customWidth="1"/>
    <col min="14350" max="14592" width="13.375" style="2"/>
    <col min="14593" max="14593" width="13.375" style="2" customWidth="1"/>
    <col min="14594" max="14594" width="3.375" style="2" customWidth="1"/>
    <col min="14595" max="14595" width="17.125" style="2" customWidth="1"/>
    <col min="14596" max="14596" width="15.875" style="2" customWidth="1"/>
    <col min="14597" max="14597" width="13.875" style="2" bestFit="1" customWidth="1"/>
    <col min="14598" max="14598" width="13.375" style="2"/>
    <col min="14599" max="14601" width="14.625" style="2" customWidth="1"/>
    <col min="14602" max="14602" width="13.375" style="2"/>
    <col min="14603" max="14603" width="12.125" style="2" customWidth="1"/>
    <col min="14604" max="14604" width="13.375" style="2"/>
    <col min="14605" max="14605" width="15.125" style="2" bestFit="1" customWidth="1"/>
    <col min="14606" max="14848" width="13.375" style="2"/>
    <col min="14849" max="14849" width="13.375" style="2" customWidth="1"/>
    <col min="14850" max="14850" width="3.375" style="2" customWidth="1"/>
    <col min="14851" max="14851" width="17.125" style="2" customWidth="1"/>
    <col min="14852" max="14852" width="15.875" style="2" customWidth="1"/>
    <col min="14853" max="14853" width="13.875" style="2" bestFit="1" customWidth="1"/>
    <col min="14854" max="14854" width="13.375" style="2"/>
    <col min="14855" max="14857" width="14.625" style="2" customWidth="1"/>
    <col min="14858" max="14858" width="13.375" style="2"/>
    <col min="14859" max="14859" width="12.125" style="2" customWidth="1"/>
    <col min="14860" max="14860" width="13.375" style="2"/>
    <col min="14861" max="14861" width="15.125" style="2" bestFit="1" customWidth="1"/>
    <col min="14862" max="15104" width="13.375" style="2"/>
    <col min="15105" max="15105" width="13.375" style="2" customWidth="1"/>
    <col min="15106" max="15106" width="3.375" style="2" customWidth="1"/>
    <col min="15107" max="15107" width="17.125" style="2" customWidth="1"/>
    <col min="15108" max="15108" width="15.875" style="2" customWidth="1"/>
    <col min="15109" max="15109" width="13.875" style="2" bestFit="1" customWidth="1"/>
    <col min="15110" max="15110" width="13.375" style="2"/>
    <col min="15111" max="15113" width="14.625" style="2" customWidth="1"/>
    <col min="15114" max="15114" width="13.375" style="2"/>
    <col min="15115" max="15115" width="12.125" style="2" customWidth="1"/>
    <col min="15116" max="15116" width="13.375" style="2"/>
    <col min="15117" max="15117" width="15.125" style="2" bestFit="1" customWidth="1"/>
    <col min="15118" max="15360" width="13.375" style="2"/>
    <col min="15361" max="15361" width="13.375" style="2" customWidth="1"/>
    <col min="15362" max="15362" width="3.375" style="2" customWidth="1"/>
    <col min="15363" max="15363" width="17.125" style="2" customWidth="1"/>
    <col min="15364" max="15364" width="15.875" style="2" customWidth="1"/>
    <col min="15365" max="15365" width="13.875" style="2" bestFit="1" customWidth="1"/>
    <col min="15366" max="15366" width="13.375" style="2"/>
    <col min="15367" max="15369" width="14.625" style="2" customWidth="1"/>
    <col min="15370" max="15370" width="13.375" style="2"/>
    <col min="15371" max="15371" width="12.125" style="2" customWidth="1"/>
    <col min="15372" max="15372" width="13.375" style="2"/>
    <col min="15373" max="15373" width="15.125" style="2" bestFit="1" customWidth="1"/>
    <col min="15374" max="15616" width="13.375" style="2"/>
    <col min="15617" max="15617" width="13.375" style="2" customWidth="1"/>
    <col min="15618" max="15618" width="3.375" style="2" customWidth="1"/>
    <col min="15619" max="15619" width="17.125" style="2" customWidth="1"/>
    <col min="15620" max="15620" width="15.875" style="2" customWidth="1"/>
    <col min="15621" max="15621" width="13.875" style="2" bestFit="1" customWidth="1"/>
    <col min="15622" max="15622" width="13.375" style="2"/>
    <col min="15623" max="15625" width="14.625" style="2" customWidth="1"/>
    <col min="15626" max="15626" width="13.375" style="2"/>
    <col min="15627" max="15627" width="12.125" style="2" customWidth="1"/>
    <col min="15628" max="15628" width="13.375" style="2"/>
    <col min="15629" max="15629" width="15.125" style="2" bestFit="1" customWidth="1"/>
    <col min="15630" max="15872" width="13.375" style="2"/>
    <col min="15873" max="15873" width="13.375" style="2" customWidth="1"/>
    <col min="15874" max="15874" width="3.375" style="2" customWidth="1"/>
    <col min="15875" max="15875" width="17.125" style="2" customWidth="1"/>
    <col min="15876" max="15876" width="15.875" style="2" customWidth="1"/>
    <col min="15877" max="15877" width="13.875" style="2" bestFit="1" customWidth="1"/>
    <col min="15878" max="15878" width="13.375" style="2"/>
    <col min="15879" max="15881" width="14.625" style="2" customWidth="1"/>
    <col min="15882" max="15882" width="13.375" style="2"/>
    <col min="15883" max="15883" width="12.125" style="2" customWidth="1"/>
    <col min="15884" max="15884" width="13.375" style="2"/>
    <col min="15885" max="15885" width="15.125" style="2" bestFit="1" customWidth="1"/>
    <col min="15886" max="16128" width="13.375" style="2"/>
    <col min="16129" max="16129" width="13.375" style="2" customWidth="1"/>
    <col min="16130" max="16130" width="3.375" style="2" customWidth="1"/>
    <col min="16131" max="16131" width="17.125" style="2" customWidth="1"/>
    <col min="16132" max="16132" width="15.875" style="2" customWidth="1"/>
    <col min="16133" max="16133" width="13.875" style="2" bestFit="1" customWidth="1"/>
    <col min="16134" max="16134" width="13.375" style="2"/>
    <col min="16135" max="16137" width="14.625" style="2" customWidth="1"/>
    <col min="16138" max="16138" width="13.375" style="2"/>
    <col min="16139" max="16139" width="12.125" style="2" customWidth="1"/>
    <col min="16140" max="16140" width="13.375" style="2"/>
    <col min="16141" max="16141" width="15.125" style="2" bestFit="1" customWidth="1"/>
    <col min="16142" max="16384" width="13.375" style="2"/>
  </cols>
  <sheetData>
    <row r="1" spans="1:15" x14ac:dyDescent="0.2">
      <c r="A1" s="1"/>
    </row>
    <row r="6" spans="1:15" x14ac:dyDescent="0.2">
      <c r="E6" s="3" t="s">
        <v>578</v>
      </c>
    </row>
    <row r="7" spans="1:15" ht="18" thickBot="1" x14ac:dyDescent="0.25">
      <c r="B7" s="4"/>
      <c r="C7" s="4"/>
      <c r="D7" s="4"/>
      <c r="E7" s="4"/>
      <c r="F7" s="4"/>
      <c r="G7" s="4"/>
      <c r="H7" s="4"/>
      <c r="I7" s="4"/>
      <c r="J7" s="4"/>
      <c r="K7" s="4"/>
    </row>
    <row r="8" spans="1:15" x14ac:dyDescent="0.2">
      <c r="D8" s="7"/>
      <c r="E8" s="7"/>
      <c r="F8" s="7"/>
      <c r="G8" s="10"/>
      <c r="H8" s="10"/>
      <c r="I8" s="10"/>
      <c r="J8" s="10"/>
      <c r="K8" s="10"/>
    </row>
    <row r="9" spans="1:15" x14ac:dyDescent="0.2">
      <c r="D9" s="11" t="s">
        <v>579</v>
      </c>
      <c r="E9" s="12" t="s">
        <v>365</v>
      </c>
      <c r="F9" s="11" t="s">
        <v>580</v>
      </c>
      <c r="G9" s="14" t="s">
        <v>581</v>
      </c>
      <c r="H9" s="10"/>
      <c r="I9" s="14" t="s">
        <v>582</v>
      </c>
      <c r="J9" s="10"/>
      <c r="K9" s="7"/>
      <c r="M9" s="2" t="s">
        <v>583</v>
      </c>
    </row>
    <row r="10" spans="1:15" x14ac:dyDescent="0.2">
      <c r="B10" s="10"/>
      <c r="C10" s="10"/>
      <c r="D10" s="13" t="s">
        <v>584</v>
      </c>
      <c r="E10" s="13" t="s">
        <v>371</v>
      </c>
      <c r="F10" s="13" t="s">
        <v>585</v>
      </c>
      <c r="G10" s="13" t="s">
        <v>586</v>
      </c>
      <c r="H10" s="13" t="s">
        <v>587</v>
      </c>
      <c r="I10" s="13" t="s">
        <v>586</v>
      </c>
      <c r="J10" s="13" t="s">
        <v>587</v>
      </c>
      <c r="K10" s="13" t="s">
        <v>588</v>
      </c>
      <c r="M10" s="2" t="s">
        <v>589</v>
      </c>
      <c r="N10" s="2" t="s">
        <v>590</v>
      </c>
      <c r="O10" s="2" t="s">
        <v>591</v>
      </c>
    </row>
    <row r="11" spans="1:15" x14ac:dyDescent="0.2">
      <c r="D11" s="33" t="s">
        <v>78</v>
      </c>
      <c r="E11" s="26" t="s">
        <v>592</v>
      </c>
      <c r="F11" s="26" t="s">
        <v>592</v>
      </c>
      <c r="G11" s="26" t="s">
        <v>592</v>
      </c>
      <c r="H11" s="26" t="s">
        <v>592</v>
      </c>
      <c r="I11" s="26" t="s">
        <v>592</v>
      </c>
      <c r="J11" s="26" t="s">
        <v>592</v>
      </c>
      <c r="K11" s="26" t="s">
        <v>592</v>
      </c>
    </row>
    <row r="12" spans="1:15" x14ac:dyDescent="0.2">
      <c r="B12" s="55" t="s">
        <v>593</v>
      </c>
      <c r="C12" s="28"/>
      <c r="D12" s="17">
        <f t="shared" ref="D12:O12" si="0">SUM(D14:D70)</f>
        <v>291164</v>
      </c>
      <c r="E12" s="28">
        <f>SUM(E14:E70)</f>
        <v>19455.724790000015</v>
      </c>
      <c r="F12" s="28">
        <f t="shared" si="0"/>
        <v>112627.250709</v>
      </c>
      <c r="G12" s="28">
        <f>SUM(G14:G70)</f>
        <v>67360.499699999986</v>
      </c>
      <c r="H12" s="28">
        <f>SUM(H14:H70)</f>
        <v>28620.205499999993</v>
      </c>
      <c r="I12" s="28">
        <f t="shared" si="0"/>
        <v>13373.965634999999</v>
      </c>
      <c r="J12" s="28">
        <f t="shared" si="0"/>
        <v>2340.7264000000005</v>
      </c>
      <c r="K12" s="28">
        <f t="shared" si="0"/>
        <v>931.85347399999989</v>
      </c>
      <c r="M12" s="28">
        <f t="shared" si="0"/>
        <v>2268.4592999999995</v>
      </c>
      <c r="N12" s="28">
        <f t="shared" si="0"/>
        <v>71.141500000000008</v>
      </c>
      <c r="O12" s="28">
        <f t="shared" si="0"/>
        <v>1.1255999999999999</v>
      </c>
    </row>
    <row r="13" spans="1:15" x14ac:dyDescent="0.2">
      <c r="D13" s="56"/>
    </row>
    <row r="14" spans="1:15" x14ac:dyDescent="0.2">
      <c r="C14" s="1" t="s">
        <v>594</v>
      </c>
      <c r="D14" s="22">
        <v>101689</v>
      </c>
      <c r="E14" s="16">
        <v>5207.8379699999996</v>
      </c>
      <c r="F14" s="34">
        <f t="shared" ref="F14:F20" si="1">SUM(G14:K14)</f>
        <v>31374.926622999999</v>
      </c>
      <c r="G14" s="57">
        <v>20434.101299999998</v>
      </c>
      <c r="H14" s="57">
        <v>6588.3534</v>
      </c>
      <c r="I14" s="16">
        <v>3715.5635000000002</v>
      </c>
      <c r="J14" s="16">
        <f t="shared" ref="J14:J20" si="2">SUM(M14:O14)</f>
        <v>373.69899999999996</v>
      </c>
      <c r="K14" s="16">
        <v>263.20942300000002</v>
      </c>
      <c r="M14" s="2">
        <v>356.37729999999999</v>
      </c>
      <c r="N14" s="2">
        <v>17.097000000000001</v>
      </c>
      <c r="O14" s="2">
        <v>0.22470000000000001</v>
      </c>
    </row>
    <row r="15" spans="1:15" x14ac:dyDescent="0.2">
      <c r="C15" s="1" t="s">
        <v>595</v>
      </c>
      <c r="D15" s="22">
        <v>11659</v>
      </c>
      <c r="E15" s="16">
        <v>738.01437999999996</v>
      </c>
      <c r="F15" s="34">
        <f t="shared" si="1"/>
        <v>5433.9709419999999</v>
      </c>
      <c r="G15" s="57">
        <v>3322.8310999999999</v>
      </c>
      <c r="H15" s="57">
        <v>1319.6588999999999</v>
      </c>
      <c r="I15" s="16">
        <v>635.53880000000004</v>
      </c>
      <c r="J15" s="16">
        <f t="shared" si="2"/>
        <v>94.422499999999999</v>
      </c>
      <c r="K15" s="16">
        <v>61.519641999999997</v>
      </c>
      <c r="M15" s="2">
        <v>91.882499999999993</v>
      </c>
      <c r="N15" s="2">
        <v>2.54</v>
      </c>
    </row>
    <row r="16" spans="1:15" x14ac:dyDescent="0.2">
      <c r="C16" s="1" t="s">
        <v>596</v>
      </c>
      <c r="D16" s="22">
        <v>14640</v>
      </c>
      <c r="E16" s="16">
        <v>832.51656000000003</v>
      </c>
      <c r="F16" s="34">
        <f t="shared" si="1"/>
        <v>4374.4207230000002</v>
      </c>
      <c r="G16" s="57">
        <v>2724.558</v>
      </c>
      <c r="H16" s="57">
        <v>945.02919999999995</v>
      </c>
      <c r="I16" s="16">
        <v>588.61760000000004</v>
      </c>
      <c r="J16" s="16">
        <f t="shared" si="2"/>
        <v>88.872</v>
      </c>
      <c r="K16" s="16">
        <v>27.343923</v>
      </c>
      <c r="M16" s="2">
        <v>86.886499999999998</v>
      </c>
      <c r="N16" s="2">
        <v>1.9855</v>
      </c>
    </row>
    <row r="17" spans="3:15" x14ac:dyDescent="0.2">
      <c r="C17" s="1" t="s">
        <v>597</v>
      </c>
      <c r="D17" s="22">
        <v>10229</v>
      </c>
      <c r="E17" s="16">
        <v>737.26823999999999</v>
      </c>
      <c r="F17" s="34">
        <f t="shared" si="1"/>
        <v>3647.979484</v>
      </c>
      <c r="G17" s="57">
        <v>2104.6660000000002</v>
      </c>
      <c r="H17" s="57">
        <v>939.70230000000004</v>
      </c>
      <c r="I17" s="16">
        <v>470.20069999999998</v>
      </c>
      <c r="J17" s="16">
        <f t="shared" si="2"/>
        <v>102.42530000000001</v>
      </c>
      <c r="K17" s="16">
        <v>30.985184</v>
      </c>
      <c r="M17" s="2">
        <v>100.6193</v>
      </c>
      <c r="N17" s="2">
        <v>1.26</v>
      </c>
      <c r="O17" s="2">
        <v>0.54600000000000004</v>
      </c>
    </row>
    <row r="18" spans="3:15" x14ac:dyDescent="0.2">
      <c r="C18" s="1" t="s">
        <v>598</v>
      </c>
      <c r="D18" s="22">
        <v>8350</v>
      </c>
      <c r="E18" s="16">
        <v>618.26948000000004</v>
      </c>
      <c r="F18" s="34">
        <f t="shared" si="1"/>
        <v>3353.2594490000006</v>
      </c>
      <c r="G18" s="57">
        <v>1865.2731000000001</v>
      </c>
      <c r="H18" s="57">
        <v>809.86350000000004</v>
      </c>
      <c r="I18" s="16">
        <v>534.80340000000001</v>
      </c>
      <c r="J18" s="16">
        <f t="shared" si="2"/>
        <v>123.11540000000001</v>
      </c>
      <c r="K18" s="16">
        <v>20.204049000000001</v>
      </c>
      <c r="M18" s="2">
        <v>119.5249</v>
      </c>
      <c r="N18" s="2">
        <v>3.5905</v>
      </c>
    </row>
    <row r="19" spans="3:15" x14ac:dyDescent="0.2">
      <c r="C19" s="1" t="s">
        <v>599</v>
      </c>
      <c r="D19" s="22">
        <v>21601</v>
      </c>
      <c r="E19" s="16">
        <v>1665.5769399999999</v>
      </c>
      <c r="F19" s="34">
        <f t="shared" si="1"/>
        <v>7527.2520939999995</v>
      </c>
      <c r="G19" s="57">
        <v>4453.0986999999996</v>
      </c>
      <c r="H19" s="57">
        <v>1924.5873999999999</v>
      </c>
      <c r="I19" s="16">
        <v>917.76099999999997</v>
      </c>
      <c r="J19" s="16">
        <f t="shared" si="2"/>
        <v>168.66900000000001</v>
      </c>
      <c r="K19" s="16">
        <v>63.135993999999997</v>
      </c>
      <c r="M19" s="2">
        <v>162.06200000000001</v>
      </c>
      <c r="N19" s="2">
        <v>6.6070000000000002</v>
      </c>
    </row>
    <row r="20" spans="3:15" x14ac:dyDescent="0.2">
      <c r="C20" s="1" t="s">
        <v>600</v>
      </c>
      <c r="D20" s="22">
        <v>9206</v>
      </c>
      <c r="E20" s="16">
        <v>631.27706999999998</v>
      </c>
      <c r="F20" s="34">
        <f t="shared" si="1"/>
        <v>4173.7084280000008</v>
      </c>
      <c r="G20" s="57">
        <v>2367.3299000000002</v>
      </c>
      <c r="H20" s="57">
        <v>1117.6261</v>
      </c>
      <c r="I20" s="16">
        <v>566.54229999999995</v>
      </c>
      <c r="J20" s="16">
        <f t="shared" si="2"/>
        <v>92.484899999999996</v>
      </c>
      <c r="K20" s="16">
        <v>29.725228000000001</v>
      </c>
      <c r="M20" s="2">
        <v>88.957899999999995</v>
      </c>
      <c r="N20" s="2">
        <v>3.5270000000000001</v>
      </c>
    </row>
    <row r="21" spans="3:15" x14ac:dyDescent="0.2">
      <c r="D21" s="22"/>
      <c r="E21" s="16"/>
      <c r="G21" s="57"/>
      <c r="H21" s="57"/>
      <c r="I21" s="16"/>
      <c r="J21" s="16"/>
      <c r="K21" s="16"/>
    </row>
    <row r="22" spans="3:15" x14ac:dyDescent="0.2">
      <c r="C22" s="1" t="s">
        <v>601</v>
      </c>
      <c r="D22" s="22">
        <v>4438</v>
      </c>
      <c r="E22" s="16">
        <v>418.14386999999999</v>
      </c>
      <c r="F22" s="34">
        <f t="shared" ref="F22:F30" si="3">SUM(G22:K22)</f>
        <v>1918.8483200000001</v>
      </c>
      <c r="G22" s="57">
        <v>1132.0920000000001</v>
      </c>
      <c r="H22" s="57">
        <v>524.22170000000006</v>
      </c>
      <c r="I22" s="16">
        <v>208.94390000000001</v>
      </c>
      <c r="J22" s="16">
        <f t="shared" ref="J22:J30" si="4">SUM(M22:O22)</f>
        <v>42.551499999999997</v>
      </c>
      <c r="K22" s="16">
        <v>11.03922</v>
      </c>
      <c r="M22" s="2">
        <v>41.7515</v>
      </c>
      <c r="N22" s="2">
        <v>0.8</v>
      </c>
    </row>
    <row r="23" spans="3:15" x14ac:dyDescent="0.2">
      <c r="C23" s="1" t="s">
        <v>602</v>
      </c>
      <c r="D23" s="22">
        <v>2132</v>
      </c>
      <c r="E23" s="16">
        <v>171.00856999999999</v>
      </c>
      <c r="F23" s="34">
        <f t="shared" si="3"/>
        <v>1175.0739650000003</v>
      </c>
      <c r="G23" s="57">
        <v>658.72720000000004</v>
      </c>
      <c r="H23" s="57">
        <v>357.07619999999997</v>
      </c>
      <c r="I23" s="16">
        <v>118.49509999999999</v>
      </c>
      <c r="J23" s="16">
        <f t="shared" si="4"/>
        <v>27.834699999999998</v>
      </c>
      <c r="K23" s="16">
        <v>12.940765000000001</v>
      </c>
      <c r="M23" s="2">
        <v>27.544699999999999</v>
      </c>
      <c r="N23" s="2">
        <v>0.28999999999999998</v>
      </c>
    </row>
    <row r="24" spans="3:15" x14ac:dyDescent="0.2">
      <c r="C24" s="1" t="s">
        <v>603</v>
      </c>
      <c r="D24" s="22">
        <v>851</v>
      </c>
      <c r="E24" s="16">
        <v>80.743849999999995</v>
      </c>
      <c r="F24" s="34">
        <f t="shared" si="3"/>
        <v>1020.890765</v>
      </c>
      <c r="G24" s="57">
        <v>554.51599999999996</v>
      </c>
      <c r="H24" s="57">
        <v>326.86070000000001</v>
      </c>
      <c r="I24" s="57">
        <v>91.582599999999999</v>
      </c>
      <c r="J24" s="16">
        <f t="shared" si="4"/>
        <v>35.787799999999997</v>
      </c>
      <c r="K24" s="16">
        <v>12.143665</v>
      </c>
      <c r="M24" s="2">
        <v>35.787799999999997</v>
      </c>
      <c r="N24" s="2">
        <v>0</v>
      </c>
    </row>
    <row r="25" spans="3:15" x14ac:dyDescent="0.2">
      <c r="C25" s="1" t="s">
        <v>604</v>
      </c>
      <c r="D25" s="22">
        <v>3961</v>
      </c>
      <c r="E25" s="16">
        <v>268.03469999999999</v>
      </c>
      <c r="F25" s="34">
        <f t="shared" si="3"/>
        <v>1508.303848</v>
      </c>
      <c r="G25" s="57">
        <v>906.19770000000005</v>
      </c>
      <c r="H25" s="57">
        <v>431.10879999999997</v>
      </c>
      <c r="I25" s="57">
        <v>137.53319999999999</v>
      </c>
      <c r="J25" s="16">
        <f t="shared" si="4"/>
        <v>27.296600000000002</v>
      </c>
      <c r="K25" s="16">
        <v>6.167548</v>
      </c>
      <c r="M25" s="2">
        <v>26.338100000000001</v>
      </c>
      <c r="N25" s="2">
        <v>0.95850000000000002</v>
      </c>
    </row>
    <row r="26" spans="3:15" x14ac:dyDescent="0.2">
      <c r="C26" s="1" t="s">
        <v>605</v>
      </c>
      <c r="D26" s="22">
        <v>4509</v>
      </c>
      <c r="E26" s="16">
        <v>327.70677999999998</v>
      </c>
      <c r="F26" s="34">
        <f t="shared" si="3"/>
        <v>2081.4758739999997</v>
      </c>
      <c r="G26" s="57">
        <v>1213.1206999999999</v>
      </c>
      <c r="H26" s="57">
        <v>601.07320000000004</v>
      </c>
      <c r="I26" s="57">
        <v>192.86340000000001</v>
      </c>
      <c r="J26" s="16">
        <f t="shared" si="4"/>
        <v>58.556800000000003</v>
      </c>
      <c r="K26" s="16">
        <v>15.861774</v>
      </c>
      <c r="M26" s="2">
        <v>57.466799999999999</v>
      </c>
      <c r="N26" s="2">
        <v>1.0900000000000001</v>
      </c>
    </row>
    <row r="27" spans="3:15" x14ac:dyDescent="0.2">
      <c r="C27" s="1" t="s">
        <v>606</v>
      </c>
      <c r="D27" s="22">
        <v>2334</v>
      </c>
      <c r="E27" s="16">
        <v>165.01688999999999</v>
      </c>
      <c r="F27" s="34">
        <f t="shared" si="3"/>
        <v>1046.7301859999998</v>
      </c>
      <c r="G27" s="57">
        <v>638.12159999999994</v>
      </c>
      <c r="H27" s="57">
        <v>277.29559999999998</v>
      </c>
      <c r="I27" s="57">
        <v>101.7651</v>
      </c>
      <c r="J27" s="16">
        <f t="shared" si="4"/>
        <v>23.840400000000002</v>
      </c>
      <c r="K27" s="16">
        <v>5.7074860000000003</v>
      </c>
      <c r="M27" s="2">
        <v>22.920400000000001</v>
      </c>
      <c r="N27" s="2">
        <v>0.92</v>
      </c>
    </row>
    <row r="28" spans="3:15" x14ac:dyDescent="0.2">
      <c r="C28" s="1" t="s">
        <v>607</v>
      </c>
      <c r="D28" s="22">
        <v>2213</v>
      </c>
      <c r="E28" s="16">
        <v>182.37815000000001</v>
      </c>
      <c r="F28" s="34">
        <f t="shared" si="3"/>
        <v>1105.8970760000002</v>
      </c>
      <c r="G28" s="57">
        <v>597.07889999999998</v>
      </c>
      <c r="H28" s="57">
        <v>297.02210000000002</v>
      </c>
      <c r="I28" s="57">
        <v>174.2809</v>
      </c>
      <c r="J28" s="16">
        <f t="shared" si="4"/>
        <v>28.1556</v>
      </c>
      <c r="K28" s="16">
        <v>9.3595760000000006</v>
      </c>
      <c r="M28" s="2">
        <v>27.7456</v>
      </c>
      <c r="N28" s="2">
        <v>0.41</v>
      </c>
    </row>
    <row r="29" spans="3:15" x14ac:dyDescent="0.2">
      <c r="C29" s="1" t="s">
        <v>608</v>
      </c>
      <c r="D29" s="22">
        <v>5677</v>
      </c>
      <c r="E29" s="16">
        <v>303.23059999999998</v>
      </c>
      <c r="F29" s="34">
        <f t="shared" si="3"/>
        <v>1669.5625690000002</v>
      </c>
      <c r="G29" s="57">
        <v>1015.0989</v>
      </c>
      <c r="H29" s="57">
        <v>432.01850000000002</v>
      </c>
      <c r="I29" s="57">
        <v>176.89529999999999</v>
      </c>
      <c r="J29" s="16">
        <f t="shared" si="4"/>
        <v>35.049499999999995</v>
      </c>
      <c r="K29" s="16">
        <v>10.500368999999999</v>
      </c>
      <c r="M29" s="2">
        <v>34.304499999999997</v>
      </c>
      <c r="N29" s="2">
        <v>0.745</v>
      </c>
    </row>
    <row r="30" spans="3:15" x14ac:dyDescent="0.2">
      <c r="C30" s="1" t="s">
        <v>609</v>
      </c>
      <c r="D30" s="22">
        <v>12995</v>
      </c>
      <c r="E30" s="16">
        <v>580.59502999999995</v>
      </c>
      <c r="F30" s="34">
        <f t="shared" si="3"/>
        <v>2405.8096309999996</v>
      </c>
      <c r="G30" s="57">
        <v>1544.8472999999999</v>
      </c>
      <c r="H30" s="57">
        <v>496.66759999999999</v>
      </c>
      <c r="I30" s="57">
        <v>308.10660000000001</v>
      </c>
      <c r="J30" s="16">
        <f t="shared" si="4"/>
        <v>39.038699999999999</v>
      </c>
      <c r="K30" s="16">
        <v>17.149431</v>
      </c>
      <c r="M30" s="2">
        <v>35.988700000000001</v>
      </c>
      <c r="N30" s="2">
        <v>3.05</v>
      </c>
    </row>
    <row r="31" spans="3:15" x14ac:dyDescent="0.2">
      <c r="D31" s="7"/>
      <c r="G31" s="58"/>
      <c r="H31" s="58"/>
      <c r="I31" s="58"/>
      <c r="K31" s="16"/>
    </row>
    <row r="32" spans="3:15" x14ac:dyDescent="0.2">
      <c r="C32" s="1" t="s">
        <v>610</v>
      </c>
      <c r="D32" s="22">
        <v>5811</v>
      </c>
      <c r="E32" s="16">
        <v>549.98968000000002</v>
      </c>
      <c r="F32" s="34">
        <f t="shared" ref="F32:F41" si="5">SUM(G32:K32)</f>
        <v>2781.5493420000003</v>
      </c>
      <c r="G32" s="57">
        <v>1675.9963</v>
      </c>
      <c r="H32" s="57">
        <v>737.70680000000004</v>
      </c>
      <c r="I32" s="57">
        <v>283.4119</v>
      </c>
      <c r="J32" s="16">
        <f t="shared" ref="J32:J41" si="6">SUM(M32:O32)</f>
        <v>64.058099999999996</v>
      </c>
      <c r="K32" s="16">
        <v>20.376242000000001</v>
      </c>
      <c r="M32" s="2">
        <v>61.523200000000003</v>
      </c>
      <c r="N32" s="2">
        <v>2.1800000000000002</v>
      </c>
      <c r="O32" s="2">
        <v>0.35489999999999999</v>
      </c>
    </row>
    <row r="33" spans="3:14" x14ac:dyDescent="0.2">
      <c r="C33" s="1" t="s">
        <v>611</v>
      </c>
      <c r="D33" s="22">
        <v>4164</v>
      </c>
      <c r="E33" s="16">
        <v>314.95799</v>
      </c>
      <c r="F33" s="34">
        <f t="shared" si="5"/>
        <v>1613.925608</v>
      </c>
      <c r="G33" s="57">
        <v>1010.2534000000001</v>
      </c>
      <c r="H33" s="57">
        <v>404.99650000000003</v>
      </c>
      <c r="I33" s="57">
        <v>165.15100000000001</v>
      </c>
      <c r="J33" s="16">
        <f t="shared" si="6"/>
        <v>24.546300000000002</v>
      </c>
      <c r="K33" s="16">
        <v>8.9784079999999999</v>
      </c>
      <c r="M33" s="2">
        <v>23.121300000000002</v>
      </c>
      <c r="N33" s="2">
        <v>1.425</v>
      </c>
    </row>
    <row r="34" spans="3:14" x14ac:dyDescent="0.2">
      <c r="C34" s="1" t="s">
        <v>612</v>
      </c>
      <c r="D34" s="22">
        <v>1561</v>
      </c>
      <c r="E34" s="16">
        <v>131.94651999999999</v>
      </c>
      <c r="F34" s="34">
        <f t="shared" si="5"/>
        <v>858.93238699999995</v>
      </c>
      <c r="G34" s="57">
        <v>537.36879999999996</v>
      </c>
      <c r="H34" s="57">
        <v>234.17320000000001</v>
      </c>
      <c r="I34" s="57">
        <v>69.007900000000006</v>
      </c>
      <c r="J34" s="16">
        <f t="shared" si="6"/>
        <v>10.6517</v>
      </c>
      <c r="K34" s="16">
        <v>7.7307870000000003</v>
      </c>
      <c r="M34" s="2">
        <v>9.8516999999999992</v>
      </c>
      <c r="N34" s="2">
        <v>0.8</v>
      </c>
    </row>
    <row r="35" spans="3:14" x14ac:dyDescent="0.2">
      <c r="C35" s="1" t="s">
        <v>613</v>
      </c>
      <c r="D35" s="22">
        <v>1317</v>
      </c>
      <c r="E35" s="16">
        <v>137.53774999999999</v>
      </c>
      <c r="F35" s="34">
        <f t="shared" si="5"/>
        <v>768.40278999999998</v>
      </c>
      <c r="G35" s="57">
        <v>457.20150000000001</v>
      </c>
      <c r="H35" s="57">
        <v>234.6516</v>
      </c>
      <c r="I35" s="57">
        <v>53.6145</v>
      </c>
      <c r="J35" s="16">
        <f t="shared" si="6"/>
        <v>13.3688</v>
      </c>
      <c r="K35" s="16">
        <v>9.5663900000000002</v>
      </c>
      <c r="M35" s="2">
        <v>13.098800000000001</v>
      </c>
      <c r="N35" s="2">
        <v>0.27</v>
      </c>
    </row>
    <row r="36" spans="3:14" x14ac:dyDescent="0.2">
      <c r="C36" s="1" t="s">
        <v>614</v>
      </c>
      <c r="D36" s="22">
        <v>136</v>
      </c>
      <c r="E36" s="16">
        <v>12.546519999999999</v>
      </c>
      <c r="F36" s="34">
        <f t="shared" si="5"/>
        <v>132.71306100000001</v>
      </c>
      <c r="G36" s="57">
        <v>72.894000000000005</v>
      </c>
      <c r="H36" s="57">
        <v>47.235300000000002</v>
      </c>
      <c r="I36" s="57">
        <v>8.4443999999999999</v>
      </c>
      <c r="J36" s="16">
        <f t="shared" si="6"/>
        <v>1.8095000000000001</v>
      </c>
      <c r="K36" s="16">
        <v>2.3298610000000002</v>
      </c>
      <c r="M36" s="2">
        <v>1.8095000000000001</v>
      </c>
      <c r="N36" s="2">
        <v>0</v>
      </c>
    </row>
    <row r="37" spans="3:14" x14ac:dyDescent="0.2">
      <c r="C37" s="1" t="s">
        <v>615</v>
      </c>
      <c r="D37" s="22">
        <v>4745</v>
      </c>
      <c r="E37" s="16">
        <v>378.10320999999999</v>
      </c>
      <c r="F37" s="34">
        <f t="shared" si="5"/>
        <v>1689.4569529999999</v>
      </c>
      <c r="G37" s="57">
        <v>924.72339999999997</v>
      </c>
      <c r="H37" s="57">
        <v>479.87349999999998</v>
      </c>
      <c r="I37" s="57">
        <v>218.5462</v>
      </c>
      <c r="J37" s="16">
        <f t="shared" si="6"/>
        <v>48.855499999999999</v>
      </c>
      <c r="K37" s="16">
        <v>17.458352999999999</v>
      </c>
      <c r="M37" s="2">
        <v>47.650500000000001</v>
      </c>
      <c r="N37" s="2">
        <v>1.2050000000000001</v>
      </c>
    </row>
    <row r="38" spans="3:14" x14ac:dyDescent="0.2">
      <c r="C38" s="1" t="s">
        <v>616</v>
      </c>
      <c r="D38" s="22">
        <v>2728</v>
      </c>
      <c r="E38" s="16">
        <v>234.37773000000001</v>
      </c>
      <c r="F38" s="34">
        <f t="shared" si="5"/>
        <v>955.08155299999987</v>
      </c>
      <c r="G38" s="57">
        <v>514.69309999999996</v>
      </c>
      <c r="H38" s="57">
        <v>277.1354</v>
      </c>
      <c r="I38" s="57">
        <v>120.4516</v>
      </c>
      <c r="J38" s="16">
        <f t="shared" si="6"/>
        <v>37.710799999999999</v>
      </c>
      <c r="K38" s="16">
        <v>5.0906529999999997</v>
      </c>
      <c r="M38" s="2">
        <v>37.2258</v>
      </c>
      <c r="N38" s="2">
        <v>0.48499999999999999</v>
      </c>
    </row>
    <row r="39" spans="3:14" x14ac:dyDescent="0.2">
      <c r="C39" s="1" t="s">
        <v>617</v>
      </c>
      <c r="D39" s="22">
        <v>4512</v>
      </c>
      <c r="E39" s="16">
        <v>432.18862000000001</v>
      </c>
      <c r="F39" s="34">
        <f t="shared" si="5"/>
        <v>1553.2932410000001</v>
      </c>
      <c r="G39" s="57">
        <v>906.52790000000005</v>
      </c>
      <c r="H39" s="57">
        <v>443.58769999999998</v>
      </c>
      <c r="I39" s="57">
        <v>152.67679999999999</v>
      </c>
      <c r="J39" s="16">
        <f t="shared" si="6"/>
        <v>40.924200000000006</v>
      </c>
      <c r="K39" s="16">
        <v>9.5766410000000004</v>
      </c>
      <c r="M39" s="2">
        <v>39.407200000000003</v>
      </c>
      <c r="N39" s="2">
        <v>1.5169999999999999</v>
      </c>
    </row>
    <row r="40" spans="3:14" x14ac:dyDescent="0.2">
      <c r="C40" s="1" t="s">
        <v>618</v>
      </c>
      <c r="D40" s="22">
        <v>2795</v>
      </c>
      <c r="E40" s="16">
        <v>294.66198000000003</v>
      </c>
      <c r="F40" s="34">
        <f t="shared" si="5"/>
        <v>1646.2646380000003</v>
      </c>
      <c r="G40" s="57">
        <v>911.54100000000005</v>
      </c>
      <c r="H40" s="57">
        <v>508.96289999999999</v>
      </c>
      <c r="I40" s="57">
        <v>174.1662</v>
      </c>
      <c r="J40" s="16">
        <f t="shared" si="6"/>
        <v>39.934800000000003</v>
      </c>
      <c r="K40" s="16">
        <v>11.659738000000001</v>
      </c>
      <c r="M40" s="2">
        <v>39.004800000000003</v>
      </c>
      <c r="N40" s="2">
        <v>0.93</v>
      </c>
    </row>
    <row r="41" spans="3:14" x14ac:dyDescent="0.2">
      <c r="C41" s="1" t="s">
        <v>619</v>
      </c>
      <c r="D41" s="22">
        <v>1135</v>
      </c>
      <c r="E41" s="16">
        <v>108.32118</v>
      </c>
      <c r="F41" s="34">
        <f t="shared" si="5"/>
        <v>1214.031935</v>
      </c>
      <c r="G41" s="57">
        <v>664.2088</v>
      </c>
      <c r="H41" s="57">
        <v>383.01069999999999</v>
      </c>
      <c r="I41" s="57">
        <v>95.6173</v>
      </c>
      <c r="J41" s="16">
        <f t="shared" si="6"/>
        <v>59.902300000000004</v>
      </c>
      <c r="K41" s="16">
        <v>11.292835</v>
      </c>
      <c r="M41" s="2">
        <v>58.507300000000001</v>
      </c>
      <c r="N41" s="2">
        <v>1.395</v>
      </c>
    </row>
    <row r="42" spans="3:14" x14ac:dyDescent="0.2">
      <c r="D42" s="7"/>
      <c r="G42" s="58"/>
      <c r="H42" s="58"/>
      <c r="I42" s="58"/>
      <c r="K42" s="16"/>
    </row>
    <row r="43" spans="3:14" x14ac:dyDescent="0.2">
      <c r="C43" s="1" t="s">
        <v>620</v>
      </c>
      <c r="D43" s="22">
        <v>2091</v>
      </c>
      <c r="E43" s="16">
        <v>154.92760999999999</v>
      </c>
      <c r="F43" s="34">
        <f t="shared" ref="F43:F52" si="7">SUM(G43:K43)</f>
        <v>1045.7290970000001</v>
      </c>
      <c r="G43" s="57">
        <v>616.14739999999995</v>
      </c>
      <c r="H43" s="57">
        <v>272.83749999999998</v>
      </c>
      <c r="I43" s="57">
        <v>119.2715</v>
      </c>
      <c r="J43" s="16">
        <f t="shared" ref="J43:J52" si="8">SUM(M43:O43)</f>
        <v>23.821300000000001</v>
      </c>
      <c r="K43" s="16">
        <v>13.651396999999999</v>
      </c>
      <c r="M43" s="2">
        <v>23.121300000000002</v>
      </c>
      <c r="N43" s="2">
        <v>0.7</v>
      </c>
    </row>
    <row r="44" spans="3:14" x14ac:dyDescent="0.2">
      <c r="C44" s="1" t="s">
        <v>621</v>
      </c>
      <c r="D44" s="22">
        <v>1754</v>
      </c>
      <c r="E44" s="16">
        <v>146.13256000000001</v>
      </c>
      <c r="F44" s="34">
        <f t="shared" si="7"/>
        <v>1049.1105769999999</v>
      </c>
      <c r="G44" s="57">
        <v>602.72979999999995</v>
      </c>
      <c r="H44" s="57">
        <v>333.49889999999999</v>
      </c>
      <c r="I44" s="57">
        <v>79.444800000000001</v>
      </c>
      <c r="J44" s="16">
        <f t="shared" si="8"/>
        <v>24.599299999999999</v>
      </c>
      <c r="K44" s="16">
        <v>8.8377770000000009</v>
      </c>
      <c r="M44" s="2">
        <v>23.553799999999999</v>
      </c>
      <c r="N44" s="2">
        <v>1.0455000000000001</v>
      </c>
    </row>
    <row r="45" spans="3:14" x14ac:dyDescent="0.2">
      <c r="C45" s="1" t="s">
        <v>622</v>
      </c>
      <c r="D45" s="22">
        <v>2339</v>
      </c>
      <c r="E45" s="16">
        <v>183.08183</v>
      </c>
      <c r="F45" s="34">
        <f t="shared" si="7"/>
        <v>1211.8762569999999</v>
      </c>
      <c r="G45" s="57">
        <v>580.67790000000002</v>
      </c>
      <c r="H45" s="57">
        <v>268.10129999999998</v>
      </c>
      <c r="I45" s="57">
        <v>319.9101</v>
      </c>
      <c r="J45" s="16">
        <f t="shared" si="8"/>
        <v>36.163199999999996</v>
      </c>
      <c r="K45" s="16">
        <v>7.0237569999999998</v>
      </c>
      <c r="M45" s="2">
        <v>35.184699999999999</v>
      </c>
      <c r="N45" s="2">
        <v>0.97850000000000004</v>
      </c>
    </row>
    <row r="46" spans="3:14" x14ac:dyDescent="0.2">
      <c r="C46" s="1" t="s">
        <v>623</v>
      </c>
      <c r="D46" s="22">
        <v>1790</v>
      </c>
      <c r="E46" s="16">
        <v>174.52246</v>
      </c>
      <c r="F46" s="34">
        <f t="shared" si="7"/>
        <v>913.41888499999993</v>
      </c>
      <c r="G46" s="57">
        <v>496.32769999999999</v>
      </c>
      <c r="H46" s="57">
        <v>282.43340000000001</v>
      </c>
      <c r="I46" s="57">
        <v>85.335300000000004</v>
      </c>
      <c r="J46" s="16">
        <f t="shared" si="8"/>
        <v>43.594500000000004</v>
      </c>
      <c r="K46" s="16">
        <v>5.7279850000000003</v>
      </c>
      <c r="M46" s="2">
        <v>43.026000000000003</v>
      </c>
      <c r="N46" s="2">
        <v>0.56850000000000001</v>
      </c>
    </row>
    <row r="47" spans="3:14" x14ac:dyDescent="0.2">
      <c r="C47" s="1" t="s">
        <v>624</v>
      </c>
      <c r="D47" s="22">
        <v>519</v>
      </c>
      <c r="E47" s="16">
        <v>46.508600000000001</v>
      </c>
      <c r="F47" s="34">
        <f t="shared" si="7"/>
        <v>463.45498200000009</v>
      </c>
      <c r="G47" s="57">
        <v>257.93430000000001</v>
      </c>
      <c r="H47" s="57">
        <v>147.8228</v>
      </c>
      <c r="I47" s="57">
        <v>38.945799999999998</v>
      </c>
      <c r="J47" s="16">
        <f t="shared" si="8"/>
        <v>11.7995</v>
      </c>
      <c r="K47" s="16">
        <v>6.9525819999999996</v>
      </c>
      <c r="M47" s="2">
        <v>11.2895</v>
      </c>
      <c r="N47" s="2">
        <v>0.51</v>
      </c>
    </row>
    <row r="48" spans="3:14" x14ac:dyDescent="0.2">
      <c r="C48" s="1" t="s">
        <v>625</v>
      </c>
      <c r="D48" s="22">
        <v>438</v>
      </c>
      <c r="E48" s="16">
        <v>38.2517</v>
      </c>
      <c r="F48" s="34">
        <f t="shared" si="7"/>
        <v>531.69172300000002</v>
      </c>
      <c r="G48" s="57">
        <v>310.63830000000002</v>
      </c>
      <c r="H48" s="57">
        <v>159.20259999999999</v>
      </c>
      <c r="I48" s="57">
        <v>45.914099999999998</v>
      </c>
      <c r="J48" s="16">
        <f t="shared" si="8"/>
        <v>11.8926</v>
      </c>
      <c r="K48" s="16">
        <v>4.0441229999999999</v>
      </c>
      <c r="M48" s="2">
        <v>11.8926</v>
      </c>
      <c r="N48" s="2">
        <v>0</v>
      </c>
    </row>
    <row r="49" spans="3:14" x14ac:dyDescent="0.2">
      <c r="C49" s="1" t="s">
        <v>626</v>
      </c>
      <c r="D49" s="22">
        <v>993</v>
      </c>
      <c r="E49" s="16">
        <v>92.910030000000006</v>
      </c>
      <c r="F49" s="34">
        <f t="shared" si="7"/>
        <v>835.33245199999999</v>
      </c>
      <c r="G49" s="57">
        <v>479.31970000000001</v>
      </c>
      <c r="H49" s="57">
        <v>268.83100000000002</v>
      </c>
      <c r="I49" s="57">
        <v>62.462699999999998</v>
      </c>
      <c r="J49" s="16">
        <f t="shared" si="8"/>
        <v>19.331700000000001</v>
      </c>
      <c r="K49" s="16">
        <v>5.3873519999999999</v>
      </c>
      <c r="M49" s="2">
        <v>19.331700000000001</v>
      </c>
      <c r="N49" s="2">
        <v>0</v>
      </c>
    </row>
    <row r="50" spans="3:14" x14ac:dyDescent="0.2">
      <c r="C50" s="1" t="s">
        <v>627</v>
      </c>
      <c r="D50" s="22">
        <v>2193</v>
      </c>
      <c r="E50" s="16">
        <v>276.66991000000002</v>
      </c>
      <c r="F50" s="34">
        <f t="shared" si="7"/>
        <v>971.86601400000006</v>
      </c>
      <c r="G50" s="57">
        <v>549.12270000000001</v>
      </c>
      <c r="H50" s="57">
        <v>278.19510000000002</v>
      </c>
      <c r="I50" s="57">
        <v>108.1221</v>
      </c>
      <c r="J50" s="16">
        <f t="shared" si="8"/>
        <v>26.067699999999999</v>
      </c>
      <c r="K50" s="16">
        <v>10.358414</v>
      </c>
      <c r="M50" s="2">
        <v>25.192699999999999</v>
      </c>
      <c r="N50" s="2">
        <v>0.875</v>
      </c>
    </row>
    <row r="51" spans="3:14" x14ac:dyDescent="0.2">
      <c r="C51" s="1" t="s">
        <v>628</v>
      </c>
      <c r="D51" s="22">
        <v>2534</v>
      </c>
      <c r="E51" s="16">
        <v>257.73874000000001</v>
      </c>
      <c r="F51" s="34">
        <f t="shared" si="7"/>
        <v>981.99577599999986</v>
      </c>
      <c r="G51" s="57">
        <v>574.43989999999997</v>
      </c>
      <c r="H51" s="57">
        <v>276.64449999999999</v>
      </c>
      <c r="I51" s="57">
        <v>109.0074</v>
      </c>
      <c r="J51" s="16">
        <f t="shared" si="8"/>
        <v>16.179500000000001</v>
      </c>
      <c r="K51" s="16">
        <v>5.7244760000000001</v>
      </c>
      <c r="M51" s="2">
        <v>15.340999999999999</v>
      </c>
      <c r="N51" s="2">
        <v>0.83850000000000002</v>
      </c>
    </row>
    <row r="52" spans="3:14" x14ac:dyDescent="0.2">
      <c r="C52" s="1" t="s">
        <v>629</v>
      </c>
      <c r="D52" s="22">
        <v>2809</v>
      </c>
      <c r="E52" s="16">
        <v>289.08193999999997</v>
      </c>
      <c r="F52" s="34">
        <f t="shared" si="7"/>
        <v>1450.5983200000001</v>
      </c>
      <c r="G52" s="57">
        <v>808.10910000000001</v>
      </c>
      <c r="H52" s="57">
        <v>438.99040000000002</v>
      </c>
      <c r="I52" s="57">
        <v>148.12350000000001</v>
      </c>
      <c r="J52" s="16">
        <f t="shared" si="8"/>
        <v>50.1873</v>
      </c>
      <c r="K52" s="16">
        <v>5.1880199999999999</v>
      </c>
      <c r="M52" s="2">
        <v>48.917299999999997</v>
      </c>
      <c r="N52" s="2">
        <v>1.27</v>
      </c>
    </row>
    <row r="53" spans="3:14" x14ac:dyDescent="0.2">
      <c r="D53" s="7"/>
      <c r="G53" s="58"/>
      <c r="H53" s="58"/>
      <c r="I53" s="58"/>
      <c r="K53" s="16"/>
    </row>
    <row r="54" spans="3:14" x14ac:dyDescent="0.2">
      <c r="C54" s="1" t="s">
        <v>630</v>
      </c>
      <c r="D54" s="22">
        <v>5171</v>
      </c>
      <c r="E54" s="16">
        <v>402.51445999999999</v>
      </c>
      <c r="F54" s="34">
        <f t="shared" ref="F54:F60" si="9">SUM(G54:K54)</f>
        <v>2170.1015180000004</v>
      </c>
      <c r="G54" s="57">
        <v>1320.3475000000001</v>
      </c>
      <c r="H54" s="57">
        <v>539.60940000000005</v>
      </c>
      <c r="I54" s="57">
        <v>243.39060000000001</v>
      </c>
      <c r="J54" s="16">
        <f t="shared" ref="J54:J60" si="10">SUM(M54:O54)</f>
        <v>39.5608</v>
      </c>
      <c r="K54" s="16">
        <v>27.193218000000002</v>
      </c>
      <c r="M54" s="2">
        <v>38.200800000000001</v>
      </c>
      <c r="N54" s="2">
        <v>1.36</v>
      </c>
    </row>
    <row r="55" spans="3:14" x14ac:dyDescent="0.2">
      <c r="C55" s="1" t="s">
        <v>631</v>
      </c>
      <c r="D55" s="22">
        <v>849</v>
      </c>
      <c r="E55" s="16">
        <v>70.373829999999998</v>
      </c>
      <c r="F55" s="34">
        <f t="shared" si="9"/>
        <v>833.45138400000008</v>
      </c>
      <c r="G55" s="57">
        <v>413.77800000000002</v>
      </c>
      <c r="H55" s="57">
        <v>285.32229999999998</v>
      </c>
      <c r="I55" s="57">
        <v>101.85890000000001</v>
      </c>
      <c r="J55" s="16">
        <f t="shared" si="10"/>
        <v>26.518900000000002</v>
      </c>
      <c r="K55" s="16">
        <v>5.9732839999999996</v>
      </c>
      <c r="M55" s="2">
        <v>26.398900000000001</v>
      </c>
      <c r="N55" s="2">
        <v>0.12</v>
      </c>
    </row>
    <row r="56" spans="3:14" x14ac:dyDescent="0.2">
      <c r="C56" s="1" t="s">
        <v>632</v>
      </c>
      <c r="D56" s="22">
        <v>738</v>
      </c>
      <c r="E56" s="16">
        <v>56.909649999999999</v>
      </c>
      <c r="F56" s="34">
        <f t="shared" si="9"/>
        <v>603.33618599999988</v>
      </c>
      <c r="G56" s="57">
        <v>304.41649999999998</v>
      </c>
      <c r="H56" s="57">
        <v>208.12569999999999</v>
      </c>
      <c r="I56" s="57">
        <v>71.765199999999993</v>
      </c>
      <c r="J56" s="16">
        <f t="shared" si="10"/>
        <v>8.8463999999999992</v>
      </c>
      <c r="K56" s="16">
        <v>10.182385999999999</v>
      </c>
      <c r="M56" s="2">
        <v>8.8463999999999992</v>
      </c>
      <c r="N56" s="2">
        <v>0</v>
      </c>
    </row>
    <row r="57" spans="3:14" x14ac:dyDescent="0.2">
      <c r="C57" s="1" t="s">
        <v>633</v>
      </c>
      <c r="D57" s="22">
        <v>4341</v>
      </c>
      <c r="E57" s="16">
        <v>305.47851000000003</v>
      </c>
      <c r="F57" s="34">
        <f t="shared" si="9"/>
        <v>1485.854364</v>
      </c>
      <c r="G57" s="57">
        <v>772.22029999999995</v>
      </c>
      <c r="H57" s="57">
        <v>349.15069999999997</v>
      </c>
      <c r="I57" s="57">
        <v>320.72789999999998</v>
      </c>
      <c r="J57" s="16">
        <f t="shared" si="10"/>
        <v>33.977399999999996</v>
      </c>
      <c r="K57" s="16">
        <v>9.7780640000000005</v>
      </c>
      <c r="M57" s="2">
        <v>32.400399999999998</v>
      </c>
      <c r="N57" s="2">
        <v>1.577</v>
      </c>
    </row>
    <row r="58" spans="3:14" x14ac:dyDescent="0.2">
      <c r="C58" s="1" t="s">
        <v>634</v>
      </c>
      <c r="D58" s="22">
        <v>1325</v>
      </c>
      <c r="E58" s="16">
        <v>96.071370000000002</v>
      </c>
      <c r="F58" s="34">
        <f t="shared" si="9"/>
        <v>900.58941600000003</v>
      </c>
      <c r="G58" s="57">
        <v>479.84539999999998</v>
      </c>
      <c r="H58" s="57">
        <v>251.93799999999999</v>
      </c>
      <c r="I58" s="57">
        <v>135.7184</v>
      </c>
      <c r="J58" s="16">
        <f t="shared" si="10"/>
        <v>26.986000000000001</v>
      </c>
      <c r="K58" s="16">
        <v>6.1016159999999999</v>
      </c>
      <c r="M58" s="2">
        <v>26.475999999999999</v>
      </c>
      <c r="N58" s="2">
        <v>0.51</v>
      </c>
    </row>
    <row r="59" spans="3:14" x14ac:dyDescent="0.2">
      <c r="C59" s="1" t="s">
        <v>635</v>
      </c>
      <c r="D59" s="22">
        <v>1446</v>
      </c>
      <c r="E59" s="16">
        <v>137.65692000000001</v>
      </c>
      <c r="F59" s="34">
        <f t="shared" si="9"/>
        <v>1083.6879279999998</v>
      </c>
      <c r="G59" s="57">
        <v>549.55830000000003</v>
      </c>
      <c r="H59" s="57">
        <v>360.13760000000002</v>
      </c>
      <c r="I59" s="57">
        <v>118.63930000000001</v>
      </c>
      <c r="J59" s="16">
        <f t="shared" si="10"/>
        <v>39.8247</v>
      </c>
      <c r="K59" s="16">
        <v>15.528028000000001</v>
      </c>
      <c r="M59" s="2">
        <v>39.236199999999997</v>
      </c>
      <c r="N59" s="2">
        <v>0.58850000000000002</v>
      </c>
    </row>
    <row r="60" spans="3:14" x14ac:dyDescent="0.2">
      <c r="C60" s="1" t="s">
        <v>636</v>
      </c>
      <c r="D60" s="22">
        <v>4352</v>
      </c>
      <c r="E60" s="16">
        <v>362.31999000000002</v>
      </c>
      <c r="F60" s="34">
        <f t="shared" si="9"/>
        <v>2289.4452820000001</v>
      </c>
      <c r="G60" s="57">
        <v>1250.1978999999999</v>
      </c>
      <c r="H60" s="57">
        <v>711.70929999999998</v>
      </c>
      <c r="I60" s="57">
        <v>248.8623</v>
      </c>
      <c r="J60" s="16">
        <f t="shared" si="10"/>
        <v>55.240399999999994</v>
      </c>
      <c r="K60" s="16">
        <v>23.435382000000001</v>
      </c>
      <c r="M60" s="2">
        <v>53.871899999999997</v>
      </c>
      <c r="N60" s="2">
        <v>1.3685</v>
      </c>
    </row>
    <row r="61" spans="3:14" x14ac:dyDescent="0.2">
      <c r="D61" s="7"/>
      <c r="K61" s="16"/>
    </row>
    <row r="62" spans="3:14" x14ac:dyDescent="0.2">
      <c r="C62" s="1" t="s">
        <v>637</v>
      </c>
      <c r="D62" s="22">
        <v>5225</v>
      </c>
      <c r="E62" s="16">
        <v>426.40960000000001</v>
      </c>
      <c r="F62" s="34">
        <f t="shared" ref="F62:F68" si="11">SUM(G62:K62)</f>
        <v>2719.5886920000003</v>
      </c>
      <c r="G62" s="57">
        <v>1597.2112</v>
      </c>
      <c r="H62" s="57">
        <v>789.39520000000005</v>
      </c>
      <c r="I62" s="57">
        <v>257.50029999999998</v>
      </c>
      <c r="J62" s="16">
        <f t="shared" ref="J62:J68" si="12">SUM(M62:O62)</f>
        <v>60.540999999999997</v>
      </c>
      <c r="K62" s="16">
        <v>14.940992</v>
      </c>
      <c r="M62" s="2">
        <v>57.793999999999997</v>
      </c>
      <c r="N62" s="2">
        <v>2.7469999999999999</v>
      </c>
    </row>
    <row r="63" spans="3:14" x14ac:dyDescent="0.2">
      <c r="C63" s="1" t="s">
        <v>638</v>
      </c>
      <c r="D63" s="22">
        <v>965</v>
      </c>
      <c r="E63" s="16">
        <v>92.78049</v>
      </c>
      <c r="F63" s="34">
        <f t="shared" si="11"/>
        <v>608.90741400000002</v>
      </c>
      <c r="G63" s="57">
        <v>346.38959999999997</v>
      </c>
      <c r="H63" s="57">
        <v>189.4727</v>
      </c>
      <c r="I63" s="57">
        <v>51.096400000000003</v>
      </c>
      <c r="J63" s="16">
        <f t="shared" si="12"/>
        <v>14.065299999999999</v>
      </c>
      <c r="K63" s="16">
        <v>7.8834140000000001</v>
      </c>
      <c r="M63" s="2">
        <v>13.671799999999999</v>
      </c>
      <c r="N63" s="2">
        <v>0.39350000000000002</v>
      </c>
    </row>
    <row r="64" spans="3:14" x14ac:dyDescent="0.2">
      <c r="C64" s="1" t="s">
        <v>639</v>
      </c>
      <c r="D64" s="22">
        <v>1534</v>
      </c>
      <c r="E64" s="16">
        <v>117.91252</v>
      </c>
      <c r="F64" s="34">
        <f t="shared" si="11"/>
        <v>1045.4477830000001</v>
      </c>
      <c r="G64" s="57">
        <v>596.59990000000005</v>
      </c>
      <c r="H64" s="57">
        <v>262.0104</v>
      </c>
      <c r="I64" s="57">
        <v>157.5145</v>
      </c>
      <c r="J64" s="16">
        <f t="shared" si="12"/>
        <v>22.601199999999999</v>
      </c>
      <c r="K64" s="16">
        <v>6.7217830000000003</v>
      </c>
      <c r="M64" s="2">
        <v>22.116199999999999</v>
      </c>
      <c r="N64" s="2">
        <v>0.48499999999999999</v>
      </c>
    </row>
    <row r="65" spans="1:14" x14ac:dyDescent="0.2">
      <c r="C65" s="1" t="s">
        <v>640</v>
      </c>
      <c r="D65" s="22">
        <v>837</v>
      </c>
      <c r="E65" s="16">
        <v>79.518960000000007</v>
      </c>
      <c r="F65" s="34">
        <f t="shared" si="11"/>
        <v>885.12408100000005</v>
      </c>
      <c r="G65" s="57">
        <v>476.43290000000002</v>
      </c>
      <c r="H65" s="57">
        <v>310.67660000000001</v>
      </c>
      <c r="I65" s="57">
        <v>73.835999999999999</v>
      </c>
      <c r="J65" s="16">
        <f t="shared" si="12"/>
        <v>10.583300000000001</v>
      </c>
      <c r="K65" s="16">
        <v>13.595281</v>
      </c>
      <c r="M65" s="2">
        <v>10.454800000000001</v>
      </c>
      <c r="N65" s="2">
        <v>0.1285</v>
      </c>
    </row>
    <row r="66" spans="1:14" x14ac:dyDescent="0.2">
      <c r="C66" s="1" t="s">
        <v>641</v>
      </c>
      <c r="D66" s="22">
        <v>481</v>
      </c>
      <c r="E66" s="16">
        <v>31.514399999999998</v>
      </c>
      <c r="F66" s="34">
        <f t="shared" si="11"/>
        <v>493.57925399999999</v>
      </c>
      <c r="G66" s="57">
        <v>220.6241</v>
      </c>
      <c r="H66" s="57">
        <v>153.74289999999999</v>
      </c>
      <c r="I66" s="57">
        <v>100.4284</v>
      </c>
      <c r="J66" s="16">
        <f t="shared" si="12"/>
        <v>13.671799999999999</v>
      </c>
      <c r="K66" s="16">
        <v>5.1120539999999997</v>
      </c>
      <c r="M66" s="2">
        <v>13.671799999999999</v>
      </c>
      <c r="N66" s="2">
        <v>0</v>
      </c>
    </row>
    <row r="67" spans="1:14" x14ac:dyDescent="0.2">
      <c r="C67" s="1" t="s">
        <v>642</v>
      </c>
      <c r="D67" s="22">
        <v>943</v>
      </c>
      <c r="E67" s="16">
        <v>85.908360000000002</v>
      </c>
      <c r="F67" s="34">
        <f t="shared" si="11"/>
        <v>875.328576</v>
      </c>
      <c r="G67" s="57">
        <v>464.3648</v>
      </c>
      <c r="H67" s="57">
        <v>297.66239999999999</v>
      </c>
      <c r="I67" s="57">
        <v>85.858035000000001</v>
      </c>
      <c r="J67" s="16">
        <f t="shared" si="12"/>
        <v>17.491900000000001</v>
      </c>
      <c r="K67" s="16">
        <v>9.9514410000000009</v>
      </c>
      <c r="M67" s="2">
        <v>17.491900000000001</v>
      </c>
      <c r="N67" s="2">
        <v>0</v>
      </c>
    </row>
    <row r="68" spans="1:14" x14ac:dyDescent="0.2">
      <c r="C68" s="1" t="s">
        <v>643</v>
      </c>
      <c r="D68" s="22">
        <v>109</v>
      </c>
      <c r="E68" s="16">
        <v>8.2800899999999995</v>
      </c>
      <c r="F68" s="34">
        <f t="shared" si="11"/>
        <v>143.223263</v>
      </c>
      <c r="G68" s="57">
        <v>83.249899999999997</v>
      </c>
      <c r="H68" s="57">
        <v>45.195999999999998</v>
      </c>
      <c r="I68" s="57">
        <v>9.6509</v>
      </c>
      <c r="J68" s="16">
        <f t="shared" si="12"/>
        <v>3.6190000000000002</v>
      </c>
      <c r="K68" s="16">
        <v>1.507463</v>
      </c>
      <c r="M68" s="2">
        <v>3.6190000000000002</v>
      </c>
      <c r="N68" s="2">
        <v>0</v>
      </c>
    </row>
    <row r="69" spans="1:14" x14ac:dyDescent="0.2">
      <c r="D69" s="7"/>
    </row>
    <row r="70" spans="1:14" x14ac:dyDescent="0.2">
      <c r="C70" s="1" t="s">
        <v>644</v>
      </c>
      <c r="D70" s="48" t="s">
        <v>645</v>
      </c>
      <c r="E70" s="23" t="s">
        <v>645</v>
      </c>
      <c r="F70" s="34">
        <f>SUM(G70:K70)</f>
        <v>2.75</v>
      </c>
      <c r="G70" s="16">
        <v>2.75</v>
      </c>
      <c r="H70" s="23" t="s">
        <v>645</v>
      </c>
      <c r="I70" s="23" t="s">
        <v>645</v>
      </c>
      <c r="J70" s="23" t="s">
        <v>645</v>
      </c>
      <c r="K70" s="23" t="s">
        <v>645</v>
      </c>
    </row>
    <row r="71" spans="1:14" ht="18" thickBot="1" x14ac:dyDescent="0.25">
      <c r="B71" s="4"/>
      <c r="C71" s="4"/>
      <c r="D71" s="19"/>
      <c r="E71" s="4"/>
      <c r="F71" s="20"/>
      <c r="G71" s="59"/>
      <c r="H71" s="60"/>
      <c r="I71" s="20"/>
      <c r="J71" s="4"/>
      <c r="K71" s="4"/>
    </row>
    <row r="72" spans="1:14" x14ac:dyDescent="0.2">
      <c r="C72" s="1" t="s">
        <v>646</v>
      </c>
      <c r="F72" s="69" t="s">
        <v>647</v>
      </c>
      <c r="G72" s="70"/>
      <c r="H72" s="70"/>
      <c r="I72" s="70"/>
      <c r="J72" s="70"/>
      <c r="K72" s="70"/>
    </row>
    <row r="73" spans="1:14" x14ac:dyDescent="0.2">
      <c r="A73" s="1"/>
    </row>
  </sheetData>
  <mergeCells count="1">
    <mergeCell ref="F72:K72"/>
  </mergeCells>
  <phoneticPr fontId="2"/>
  <pageMargins left="0.4" right="0.37" top="0.56999999999999995" bottom="0.48" header="0.51200000000000001" footer="0.51200000000000001"/>
  <pageSetup paperSize="12" scale="75" orientation="portrait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4"/>
  <sheetViews>
    <sheetView showGridLines="0" zoomScale="75" workbookViewId="0">
      <selection activeCell="H14" sqref="H14"/>
    </sheetView>
  </sheetViews>
  <sheetFormatPr defaultColWidth="18.375" defaultRowHeight="17.25" x14ac:dyDescent="0.2"/>
  <cols>
    <col min="1" max="1" width="13.375" style="2" customWidth="1"/>
    <col min="2" max="2" width="3.375" style="2" customWidth="1"/>
    <col min="3" max="3" width="17.125" style="2" customWidth="1"/>
    <col min="4" max="256" width="18.375" style="2"/>
    <col min="257" max="257" width="13.375" style="2" customWidth="1"/>
    <col min="258" max="258" width="3.375" style="2" customWidth="1"/>
    <col min="259" max="259" width="17.125" style="2" customWidth="1"/>
    <col min="260" max="512" width="18.375" style="2"/>
    <col min="513" max="513" width="13.375" style="2" customWidth="1"/>
    <col min="514" max="514" width="3.375" style="2" customWidth="1"/>
    <col min="515" max="515" width="17.125" style="2" customWidth="1"/>
    <col min="516" max="768" width="18.375" style="2"/>
    <col min="769" max="769" width="13.375" style="2" customWidth="1"/>
    <col min="770" max="770" width="3.375" style="2" customWidth="1"/>
    <col min="771" max="771" width="17.125" style="2" customWidth="1"/>
    <col min="772" max="1024" width="18.375" style="2"/>
    <col min="1025" max="1025" width="13.375" style="2" customWidth="1"/>
    <col min="1026" max="1026" width="3.375" style="2" customWidth="1"/>
    <col min="1027" max="1027" width="17.125" style="2" customWidth="1"/>
    <col min="1028" max="1280" width="18.375" style="2"/>
    <col min="1281" max="1281" width="13.375" style="2" customWidth="1"/>
    <col min="1282" max="1282" width="3.375" style="2" customWidth="1"/>
    <col min="1283" max="1283" width="17.125" style="2" customWidth="1"/>
    <col min="1284" max="1536" width="18.375" style="2"/>
    <col min="1537" max="1537" width="13.375" style="2" customWidth="1"/>
    <col min="1538" max="1538" width="3.375" style="2" customWidth="1"/>
    <col min="1539" max="1539" width="17.125" style="2" customWidth="1"/>
    <col min="1540" max="1792" width="18.375" style="2"/>
    <col min="1793" max="1793" width="13.375" style="2" customWidth="1"/>
    <col min="1794" max="1794" width="3.375" style="2" customWidth="1"/>
    <col min="1795" max="1795" width="17.125" style="2" customWidth="1"/>
    <col min="1796" max="2048" width="18.375" style="2"/>
    <col min="2049" max="2049" width="13.375" style="2" customWidth="1"/>
    <col min="2050" max="2050" width="3.375" style="2" customWidth="1"/>
    <col min="2051" max="2051" width="17.125" style="2" customWidth="1"/>
    <col min="2052" max="2304" width="18.375" style="2"/>
    <col min="2305" max="2305" width="13.375" style="2" customWidth="1"/>
    <col min="2306" max="2306" width="3.375" style="2" customWidth="1"/>
    <col min="2307" max="2307" width="17.125" style="2" customWidth="1"/>
    <col min="2308" max="2560" width="18.375" style="2"/>
    <col min="2561" max="2561" width="13.375" style="2" customWidth="1"/>
    <col min="2562" max="2562" width="3.375" style="2" customWidth="1"/>
    <col min="2563" max="2563" width="17.125" style="2" customWidth="1"/>
    <col min="2564" max="2816" width="18.375" style="2"/>
    <col min="2817" max="2817" width="13.375" style="2" customWidth="1"/>
    <col min="2818" max="2818" width="3.375" style="2" customWidth="1"/>
    <col min="2819" max="2819" width="17.125" style="2" customWidth="1"/>
    <col min="2820" max="3072" width="18.375" style="2"/>
    <col min="3073" max="3073" width="13.375" style="2" customWidth="1"/>
    <col min="3074" max="3074" width="3.375" style="2" customWidth="1"/>
    <col min="3075" max="3075" width="17.125" style="2" customWidth="1"/>
    <col min="3076" max="3328" width="18.375" style="2"/>
    <col min="3329" max="3329" width="13.375" style="2" customWidth="1"/>
    <col min="3330" max="3330" width="3.375" style="2" customWidth="1"/>
    <col min="3331" max="3331" width="17.125" style="2" customWidth="1"/>
    <col min="3332" max="3584" width="18.375" style="2"/>
    <col min="3585" max="3585" width="13.375" style="2" customWidth="1"/>
    <col min="3586" max="3586" width="3.375" style="2" customWidth="1"/>
    <col min="3587" max="3587" width="17.125" style="2" customWidth="1"/>
    <col min="3588" max="3840" width="18.375" style="2"/>
    <col min="3841" max="3841" width="13.375" style="2" customWidth="1"/>
    <col min="3842" max="3842" width="3.375" style="2" customWidth="1"/>
    <col min="3843" max="3843" width="17.125" style="2" customWidth="1"/>
    <col min="3844" max="4096" width="18.375" style="2"/>
    <col min="4097" max="4097" width="13.375" style="2" customWidth="1"/>
    <col min="4098" max="4098" width="3.375" style="2" customWidth="1"/>
    <col min="4099" max="4099" width="17.125" style="2" customWidth="1"/>
    <col min="4100" max="4352" width="18.375" style="2"/>
    <col min="4353" max="4353" width="13.375" style="2" customWidth="1"/>
    <col min="4354" max="4354" width="3.375" style="2" customWidth="1"/>
    <col min="4355" max="4355" width="17.125" style="2" customWidth="1"/>
    <col min="4356" max="4608" width="18.375" style="2"/>
    <col min="4609" max="4609" width="13.375" style="2" customWidth="1"/>
    <col min="4610" max="4610" width="3.375" style="2" customWidth="1"/>
    <col min="4611" max="4611" width="17.125" style="2" customWidth="1"/>
    <col min="4612" max="4864" width="18.375" style="2"/>
    <col min="4865" max="4865" width="13.375" style="2" customWidth="1"/>
    <col min="4866" max="4866" width="3.375" style="2" customWidth="1"/>
    <col min="4867" max="4867" width="17.125" style="2" customWidth="1"/>
    <col min="4868" max="5120" width="18.375" style="2"/>
    <col min="5121" max="5121" width="13.375" style="2" customWidth="1"/>
    <col min="5122" max="5122" width="3.375" style="2" customWidth="1"/>
    <col min="5123" max="5123" width="17.125" style="2" customWidth="1"/>
    <col min="5124" max="5376" width="18.375" style="2"/>
    <col min="5377" max="5377" width="13.375" style="2" customWidth="1"/>
    <col min="5378" max="5378" width="3.375" style="2" customWidth="1"/>
    <col min="5379" max="5379" width="17.125" style="2" customWidth="1"/>
    <col min="5380" max="5632" width="18.375" style="2"/>
    <col min="5633" max="5633" width="13.375" style="2" customWidth="1"/>
    <col min="5634" max="5634" width="3.375" style="2" customWidth="1"/>
    <col min="5635" max="5635" width="17.125" style="2" customWidth="1"/>
    <col min="5636" max="5888" width="18.375" style="2"/>
    <col min="5889" max="5889" width="13.375" style="2" customWidth="1"/>
    <col min="5890" max="5890" width="3.375" style="2" customWidth="1"/>
    <col min="5891" max="5891" width="17.125" style="2" customWidth="1"/>
    <col min="5892" max="6144" width="18.375" style="2"/>
    <col min="6145" max="6145" width="13.375" style="2" customWidth="1"/>
    <col min="6146" max="6146" width="3.375" style="2" customWidth="1"/>
    <col min="6147" max="6147" width="17.125" style="2" customWidth="1"/>
    <col min="6148" max="6400" width="18.375" style="2"/>
    <col min="6401" max="6401" width="13.375" style="2" customWidth="1"/>
    <col min="6402" max="6402" width="3.375" style="2" customWidth="1"/>
    <col min="6403" max="6403" width="17.125" style="2" customWidth="1"/>
    <col min="6404" max="6656" width="18.375" style="2"/>
    <col min="6657" max="6657" width="13.375" style="2" customWidth="1"/>
    <col min="6658" max="6658" width="3.375" style="2" customWidth="1"/>
    <col min="6659" max="6659" width="17.125" style="2" customWidth="1"/>
    <col min="6660" max="6912" width="18.375" style="2"/>
    <col min="6913" max="6913" width="13.375" style="2" customWidth="1"/>
    <col min="6914" max="6914" width="3.375" style="2" customWidth="1"/>
    <col min="6915" max="6915" width="17.125" style="2" customWidth="1"/>
    <col min="6916" max="7168" width="18.375" style="2"/>
    <col min="7169" max="7169" width="13.375" style="2" customWidth="1"/>
    <col min="7170" max="7170" width="3.375" style="2" customWidth="1"/>
    <col min="7171" max="7171" width="17.125" style="2" customWidth="1"/>
    <col min="7172" max="7424" width="18.375" style="2"/>
    <col min="7425" max="7425" width="13.375" style="2" customWidth="1"/>
    <col min="7426" max="7426" width="3.375" style="2" customWidth="1"/>
    <col min="7427" max="7427" width="17.125" style="2" customWidth="1"/>
    <col min="7428" max="7680" width="18.375" style="2"/>
    <col min="7681" max="7681" width="13.375" style="2" customWidth="1"/>
    <col min="7682" max="7682" width="3.375" style="2" customWidth="1"/>
    <col min="7683" max="7683" width="17.125" style="2" customWidth="1"/>
    <col min="7684" max="7936" width="18.375" style="2"/>
    <col min="7937" max="7937" width="13.375" style="2" customWidth="1"/>
    <col min="7938" max="7938" width="3.375" style="2" customWidth="1"/>
    <col min="7939" max="7939" width="17.125" style="2" customWidth="1"/>
    <col min="7940" max="8192" width="18.375" style="2"/>
    <col min="8193" max="8193" width="13.375" style="2" customWidth="1"/>
    <col min="8194" max="8194" width="3.375" style="2" customWidth="1"/>
    <col min="8195" max="8195" width="17.125" style="2" customWidth="1"/>
    <col min="8196" max="8448" width="18.375" style="2"/>
    <col min="8449" max="8449" width="13.375" style="2" customWidth="1"/>
    <col min="8450" max="8450" width="3.375" style="2" customWidth="1"/>
    <col min="8451" max="8451" width="17.125" style="2" customWidth="1"/>
    <col min="8452" max="8704" width="18.375" style="2"/>
    <col min="8705" max="8705" width="13.375" style="2" customWidth="1"/>
    <col min="8706" max="8706" width="3.375" style="2" customWidth="1"/>
    <col min="8707" max="8707" width="17.125" style="2" customWidth="1"/>
    <col min="8708" max="8960" width="18.375" style="2"/>
    <col min="8961" max="8961" width="13.375" style="2" customWidth="1"/>
    <col min="8962" max="8962" width="3.375" style="2" customWidth="1"/>
    <col min="8963" max="8963" width="17.125" style="2" customWidth="1"/>
    <col min="8964" max="9216" width="18.375" style="2"/>
    <col min="9217" max="9217" width="13.375" style="2" customWidth="1"/>
    <col min="9218" max="9218" width="3.375" style="2" customWidth="1"/>
    <col min="9219" max="9219" width="17.125" style="2" customWidth="1"/>
    <col min="9220" max="9472" width="18.375" style="2"/>
    <col min="9473" max="9473" width="13.375" style="2" customWidth="1"/>
    <col min="9474" max="9474" width="3.375" style="2" customWidth="1"/>
    <col min="9475" max="9475" width="17.125" style="2" customWidth="1"/>
    <col min="9476" max="9728" width="18.375" style="2"/>
    <col min="9729" max="9729" width="13.375" style="2" customWidth="1"/>
    <col min="9730" max="9730" width="3.375" style="2" customWidth="1"/>
    <col min="9731" max="9731" width="17.125" style="2" customWidth="1"/>
    <col min="9732" max="9984" width="18.375" style="2"/>
    <col min="9985" max="9985" width="13.375" style="2" customWidth="1"/>
    <col min="9986" max="9986" width="3.375" style="2" customWidth="1"/>
    <col min="9987" max="9987" width="17.125" style="2" customWidth="1"/>
    <col min="9988" max="10240" width="18.375" style="2"/>
    <col min="10241" max="10241" width="13.375" style="2" customWidth="1"/>
    <col min="10242" max="10242" width="3.375" style="2" customWidth="1"/>
    <col min="10243" max="10243" width="17.125" style="2" customWidth="1"/>
    <col min="10244" max="10496" width="18.375" style="2"/>
    <col min="10497" max="10497" width="13.375" style="2" customWidth="1"/>
    <col min="10498" max="10498" width="3.375" style="2" customWidth="1"/>
    <col min="10499" max="10499" width="17.125" style="2" customWidth="1"/>
    <col min="10500" max="10752" width="18.375" style="2"/>
    <col min="10753" max="10753" width="13.375" style="2" customWidth="1"/>
    <col min="10754" max="10754" width="3.375" style="2" customWidth="1"/>
    <col min="10755" max="10755" width="17.125" style="2" customWidth="1"/>
    <col min="10756" max="11008" width="18.375" style="2"/>
    <col min="11009" max="11009" width="13.375" style="2" customWidth="1"/>
    <col min="11010" max="11010" width="3.375" style="2" customWidth="1"/>
    <col min="11011" max="11011" width="17.125" style="2" customWidth="1"/>
    <col min="11012" max="11264" width="18.375" style="2"/>
    <col min="11265" max="11265" width="13.375" style="2" customWidth="1"/>
    <col min="11266" max="11266" width="3.375" style="2" customWidth="1"/>
    <col min="11267" max="11267" width="17.125" style="2" customWidth="1"/>
    <col min="11268" max="11520" width="18.375" style="2"/>
    <col min="11521" max="11521" width="13.375" style="2" customWidth="1"/>
    <col min="11522" max="11522" width="3.375" style="2" customWidth="1"/>
    <col min="11523" max="11523" width="17.125" style="2" customWidth="1"/>
    <col min="11524" max="11776" width="18.375" style="2"/>
    <col min="11777" max="11777" width="13.375" style="2" customWidth="1"/>
    <col min="11778" max="11778" width="3.375" style="2" customWidth="1"/>
    <col min="11779" max="11779" width="17.125" style="2" customWidth="1"/>
    <col min="11780" max="12032" width="18.375" style="2"/>
    <col min="12033" max="12033" width="13.375" style="2" customWidth="1"/>
    <col min="12034" max="12034" width="3.375" style="2" customWidth="1"/>
    <col min="12035" max="12035" width="17.125" style="2" customWidth="1"/>
    <col min="12036" max="12288" width="18.375" style="2"/>
    <col min="12289" max="12289" width="13.375" style="2" customWidth="1"/>
    <col min="12290" max="12290" width="3.375" style="2" customWidth="1"/>
    <col min="12291" max="12291" width="17.125" style="2" customWidth="1"/>
    <col min="12292" max="12544" width="18.375" style="2"/>
    <col min="12545" max="12545" width="13.375" style="2" customWidth="1"/>
    <col min="12546" max="12546" width="3.375" style="2" customWidth="1"/>
    <col min="12547" max="12547" width="17.125" style="2" customWidth="1"/>
    <col min="12548" max="12800" width="18.375" style="2"/>
    <col min="12801" max="12801" width="13.375" style="2" customWidth="1"/>
    <col min="12802" max="12802" width="3.375" style="2" customWidth="1"/>
    <col min="12803" max="12803" width="17.125" style="2" customWidth="1"/>
    <col min="12804" max="13056" width="18.375" style="2"/>
    <col min="13057" max="13057" width="13.375" style="2" customWidth="1"/>
    <col min="13058" max="13058" width="3.375" style="2" customWidth="1"/>
    <col min="13059" max="13059" width="17.125" style="2" customWidth="1"/>
    <col min="13060" max="13312" width="18.375" style="2"/>
    <col min="13313" max="13313" width="13.375" style="2" customWidth="1"/>
    <col min="13314" max="13314" width="3.375" style="2" customWidth="1"/>
    <col min="13315" max="13315" width="17.125" style="2" customWidth="1"/>
    <col min="13316" max="13568" width="18.375" style="2"/>
    <col min="13569" max="13569" width="13.375" style="2" customWidth="1"/>
    <col min="13570" max="13570" width="3.375" style="2" customWidth="1"/>
    <col min="13571" max="13571" width="17.125" style="2" customWidth="1"/>
    <col min="13572" max="13824" width="18.375" style="2"/>
    <col min="13825" max="13825" width="13.375" style="2" customWidth="1"/>
    <col min="13826" max="13826" width="3.375" style="2" customWidth="1"/>
    <col min="13827" max="13827" width="17.125" style="2" customWidth="1"/>
    <col min="13828" max="14080" width="18.375" style="2"/>
    <col min="14081" max="14081" width="13.375" style="2" customWidth="1"/>
    <col min="14082" max="14082" width="3.375" style="2" customWidth="1"/>
    <col min="14083" max="14083" width="17.125" style="2" customWidth="1"/>
    <col min="14084" max="14336" width="18.375" style="2"/>
    <col min="14337" max="14337" width="13.375" style="2" customWidth="1"/>
    <col min="14338" max="14338" width="3.375" style="2" customWidth="1"/>
    <col min="14339" max="14339" width="17.125" style="2" customWidth="1"/>
    <col min="14340" max="14592" width="18.375" style="2"/>
    <col min="14593" max="14593" width="13.375" style="2" customWidth="1"/>
    <col min="14594" max="14594" width="3.375" style="2" customWidth="1"/>
    <col min="14595" max="14595" width="17.125" style="2" customWidth="1"/>
    <col min="14596" max="14848" width="18.375" style="2"/>
    <col min="14849" max="14849" width="13.375" style="2" customWidth="1"/>
    <col min="14850" max="14850" width="3.375" style="2" customWidth="1"/>
    <col min="14851" max="14851" width="17.125" style="2" customWidth="1"/>
    <col min="14852" max="15104" width="18.375" style="2"/>
    <col min="15105" max="15105" width="13.375" style="2" customWidth="1"/>
    <col min="15106" max="15106" width="3.375" style="2" customWidth="1"/>
    <col min="15107" max="15107" width="17.125" style="2" customWidth="1"/>
    <col min="15108" max="15360" width="18.375" style="2"/>
    <col min="15361" max="15361" width="13.375" style="2" customWidth="1"/>
    <col min="15362" max="15362" width="3.375" style="2" customWidth="1"/>
    <col min="15363" max="15363" width="17.125" style="2" customWidth="1"/>
    <col min="15364" max="15616" width="18.375" style="2"/>
    <col min="15617" max="15617" width="13.375" style="2" customWidth="1"/>
    <col min="15618" max="15618" width="3.375" style="2" customWidth="1"/>
    <col min="15619" max="15619" width="17.125" style="2" customWidth="1"/>
    <col min="15620" max="15872" width="18.375" style="2"/>
    <col min="15873" max="15873" width="13.375" style="2" customWidth="1"/>
    <col min="15874" max="15874" width="3.375" style="2" customWidth="1"/>
    <col min="15875" max="15875" width="17.125" style="2" customWidth="1"/>
    <col min="15876" max="16128" width="18.375" style="2"/>
    <col min="16129" max="16129" width="13.375" style="2" customWidth="1"/>
    <col min="16130" max="16130" width="3.375" style="2" customWidth="1"/>
    <col min="16131" max="16131" width="17.125" style="2" customWidth="1"/>
    <col min="16132" max="16384" width="18.375" style="2"/>
  </cols>
  <sheetData>
    <row r="1" spans="1:9" x14ac:dyDescent="0.2">
      <c r="A1" s="1"/>
      <c r="D1" s="41"/>
    </row>
    <row r="2" spans="1:9" x14ac:dyDescent="0.2">
      <c r="D2" s="41"/>
    </row>
    <row r="3" spans="1:9" x14ac:dyDescent="0.2">
      <c r="D3" s="41"/>
    </row>
    <row r="4" spans="1:9" x14ac:dyDescent="0.2">
      <c r="D4" s="41"/>
    </row>
    <row r="5" spans="1:9" x14ac:dyDescent="0.2">
      <c r="D5" s="41"/>
    </row>
    <row r="6" spans="1:9" x14ac:dyDescent="0.2">
      <c r="D6" s="41"/>
      <c r="E6" s="3" t="s">
        <v>648</v>
      </c>
    </row>
    <row r="7" spans="1:9" ht="18" thickBot="1" x14ac:dyDescent="0.25">
      <c r="B7" s="41"/>
      <c r="D7" s="4"/>
      <c r="E7" s="4"/>
      <c r="F7" s="4"/>
      <c r="G7" s="4"/>
      <c r="H7" s="4"/>
      <c r="I7" s="4"/>
    </row>
    <row r="8" spans="1:9" x14ac:dyDescent="0.2">
      <c r="B8" s="61"/>
      <c r="C8" s="62"/>
      <c r="D8" s="7"/>
      <c r="F8" s="10"/>
      <c r="G8" s="10"/>
      <c r="H8" s="10"/>
      <c r="I8" s="10"/>
    </row>
    <row r="9" spans="1:9" x14ac:dyDescent="0.2">
      <c r="D9" s="14" t="s">
        <v>649</v>
      </c>
      <c r="E9" s="10"/>
      <c r="F9" s="14" t="s">
        <v>650</v>
      </c>
      <c r="G9" s="10"/>
      <c r="H9" s="14" t="s">
        <v>651</v>
      </c>
      <c r="I9" s="10"/>
    </row>
    <row r="10" spans="1:9" x14ac:dyDescent="0.2">
      <c r="A10" s="41"/>
      <c r="B10" s="10"/>
      <c r="C10" s="10"/>
      <c r="D10" s="14" t="s">
        <v>652</v>
      </c>
      <c r="E10" s="14" t="s">
        <v>653</v>
      </c>
      <c r="F10" s="14" t="s">
        <v>652</v>
      </c>
      <c r="G10" s="14" t="s">
        <v>653</v>
      </c>
      <c r="H10" s="14" t="s">
        <v>652</v>
      </c>
      <c r="I10" s="14" t="s">
        <v>653</v>
      </c>
    </row>
    <row r="11" spans="1:9" x14ac:dyDescent="0.2">
      <c r="D11" s="33" t="s">
        <v>78</v>
      </c>
      <c r="E11" s="26" t="s">
        <v>592</v>
      </c>
      <c r="F11" s="26" t="s">
        <v>78</v>
      </c>
      <c r="G11" s="26" t="s">
        <v>592</v>
      </c>
      <c r="H11" s="26" t="s">
        <v>78</v>
      </c>
      <c r="I11" s="26" t="s">
        <v>592</v>
      </c>
    </row>
    <row r="12" spans="1:9" x14ac:dyDescent="0.2">
      <c r="B12" s="55" t="s">
        <v>654</v>
      </c>
      <c r="C12" s="28"/>
      <c r="D12" s="17">
        <f t="shared" ref="D12:I12" si="0">SUM(D14:D77)</f>
        <v>158787</v>
      </c>
      <c r="E12" s="28">
        <f t="shared" si="0"/>
        <v>160097.1413000001</v>
      </c>
      <c r="F12" s="28">
        <f t="shared" si="0"/>
        <v>107167</v>
      </c>
      <c r="G12" s="28">
        <f t="shared" si="0"/>
        <v>103215.79280000001</v>
      </c>
      <c r="H12" s="28">
        <f t="shared" si="0"/>
        <v>51620</v>
      </c>
      <c r="I12" s="28">
        <f t="shared" si="0"/>
        <v>56881.348500000015</v>
      </c>
    </row>
    <row r="13" spans="1:9" x14ac:dyDescent="0.2">
      <c r="D13" s="7"/>
    </row>
    <row r="14" spans="1:9" x14ac:dyDescent="0.2">
      <c r="C14" s="1" t="s">
        <v>594</v>
      </c>
      <c r="D14" s="15">
        <f t="shared" ref="D14:E20" si="1">F14+H14</f>
        <v>61991</v>
      </c>
      <c r="E14" s="34">
        <f t="shared" si="1"/>
        <v>71343.155400000003</v>
      </c>
      <c r="F14" s="34">
        <v>41560</v>
      </c>
      <c r="G14" s="34">
        <v>46367.144500000002</v>
      </c>
      <c r="H14" s="16">
        <v>20431</v>
      </c>
      <c r="I14" s="16">
        <v>24976.010900000001</v>
      </c>
    </row>
    <row r="15" spans="1:9" x14ac:dyDescent="0.2">
      <c r="C15" s="1" t="s">
        <v>595</v>
      </c>
      <c r="D15" s="15">
        <f t="shared" si="1"/>
        <v>8510</v>
      </c>
      <c r="E15" s="34">
        <f t="shared" si="1"/>
        <v>9240.905999999999</v>
      </c>
      <c r="F15" s="34">
        <v>5591</v>
      </c>
      <c r="G15" s="34">
        <v>5859.4642999999996</v>
      </c>
      <c r="H15" s="16">
        <v>2919</v>
      </c>
      <c r="I15" s="16">
        <v>3381.4416999999999</v>
      </c>
    </row>
    <row r="16" spans="1:9" x14ac:dyDescent="0.2">
      <c r="C16" s="1" t="s">
        <v>596</v>
      </c>
      <c r="D16" s="15">
        <f t="shared" si="1"/>
        <v>6920</v>
      </c>
      <c r="E16" s="34">
        <f t="shared" si="1"/>
        <v>7672.8277999999991</v>
      </c>
      <c r="F16" s="34">
        <v>4797</v>
      </c>
      <c r="G16" s="34">
        <v>5076.2254999999996</v>
      </c>
      <c r="H16" s="16">
        <v>2123</v>
      </c>
      <c r="I16" s="16">
        <v>2596.6023</v>
      </c>
    </row>
    <row r="17" spans="3:9" x14ac:dyDescent="0.2">
      <c r="C17" s="1" t="s">
        <v>597</v>
      </c>
      <c r="D17" s="15">
        <f t="shared" si="1"/>
        <v>4507</v>
      </c>
      <c r="E17" s="34">
        <f t="shared" si="1"/>
        <v>4568.0216</v>
      </c>
      <c r="F17" s="34">
        <v>2998</v>
      </c>
      <c r="G17" s="34">
        <v>2853.5127000000002</v>
      </c>
      <c r="H17" s="16">
        <v>1509</v>
      </c>
      <c r="I17" s="16">
        <v>1714.5089</v>
      </c>
    </row>
    <row r="18" spans="3:9" x14ac:dyDescent="0.2">
      <c r="C18" s="1" t="s">
        <v>598</v>
      </c>
      <c r="D18" s="15">
        <f t="shared" si="1"/>
        <v>3621</v>
      </c>
      <c r="E18" s="34">
        <f t="shared" si="1"/>
        <v>2937.1867999999999</v>
      </c>
      <c r="F18" s="34">
        <v>2552</v>
      </c>
      <c r="G18" s="34">
        <v>1932.0217</v>
      </c>
      <c r="H18" s="16">
        <v>1069</v>
      </c>
      <c r="I18" s="16">
        <v>1005.1651000000001</v>
      </c>
    </row>
    <row r="19" spans="3:9" x14ac:dyDescent="0.2">
      <c r="C19" s="1" t="s">
        <v>599</v>
      </c>
      <c r="D19" s="15">
        <f t="shared" si="1"/>
        <v>9198</v>
      </c>
      <c r="E19" s="34">
        <f t="shared" si="1"/>
        <v>7936.6136999999999</v>
      </c>
      <c r="F19" s="34">
        <v>6437</v>
      </c>
      <c r="G19" s="34">
        <v>5173.2619999999997</v>
      </c>
      <c r="H19" s="16">
        <v>2761</v>
      </c>
      <c r="I19" s="16">
        <v>2763.3517000000002</v>
      </c>
    </row>
    <row r="20" spans="3:9" x14ac:dyDescent="0.2">
      <c r="C20" s="1" t="s">
        <v>600</v>
      </c>
      <c r="D20" s="15">
        <f t="shared" si="1"/>
        <v>6207</v>
      </c>
      <c r="E20" s="34">
        <f t="shared" si="1"/>
        <v>5924.1815999999999</v>
      </c>
      <c r="F20" s="34">
        <v>3948</v>
      </c>
      <c r="G20" s="34">
        <v>3484.6824000000001</v>
      </c>
      <c r="H20" s="16">
        <v>2259</v>
      </c>
      <c r="I20" s="16">
        <v>2439.4992000000002</v>
      </c>
    </row>
    <row r="21" spans="3:9" x14ac:dyDescent="0.2">
      <c r="D21" s="7"/>
      <c r="F21" s="16"/>
      <c r="G21" s="16"/>
      <c r="H21" s="16"/>
      <c r="I21" s="16"/>
    </row>
    <row r="22" spans="3:9" x14ac:dyDescent="0.2">
      <c r="C22" s="1" t="s">
        <v>601</v>
      </c>
      <c r="D22" s="15">
        <f t="shared" ref="D22:E24" si="2">F22+H22</f>
        <v>1812</v>
      </c>
      <c r="E22" s="34">
        <f t="shared" si="2"/>
        <v>1943.3416999999999</v>
      </c>
      <c r="F22" s="34">
        <v>1239</v>
      </c>
      <c r="G22" s="34">
        <v>1291.2746999999999</v>
      </c>
      <c r="H22" s="16">
        <v>573</v>
      </c>
      <c r="I22" s="16">
        <v>652.06700000000001</v>
      </c>
    </row>
    <row r="23" spans="3:9" x14ac:dyDescent="0.2">
      <c r="C23" s="1" t="s">
        <v>602</v>
      </c>
      <c r="D23" s="15">
        <f t="shared" si="2"/>
        <v>1293</v>
      </c>
      <c r="E23" s="34">
        <f t="shared" si="2"/>
        <v>1288.5223999999998</v>
      </c>
      <c r="F23" s="34">
        <v>859</v>
      </c>
      <c r="G23" s="34">
        <v>839.61389999999994</v>
      </c>
      <c r="H23" s="16">
        <v>434</v>
      </c>
      <c r="I23" s="16">
        <v>448.9085</v>
      </c>
    </row>
    <row r="24" spans="3:9" x14ac:dyDescent="0.2">
      <c r="C24" s="1" t="s">
        <v>603</v>
      </c>
      <c r="D24" s="15">
        <f t="shared" si="2"/>
        <v>660</v>
      </c>
      <c r="E24" s="34">
        <f t="shared" si="2"/>
        <v>432.0607</v>
      </c>
      <c r="F24" s="34">
        <v>445</v>
      </c>
      <c r="G24" s="34">
        <v>265.94869999999997</v>
      </c>
      <c r="H24" s="16">
        <v>215</v>
      </c>
      <c r="I24" s="16">
        <v>166.11199999999999</v>
      </c>
    </row>
    <row r="25" spans="3:9" x14ac:dyDescent="0.2">
      <c r="D25" s="7"/>
    </row>
    <row r="26" spans="3:9" x14ac:dyDescent="0.2">
      <c r="C26" s="1" t="s">
        <v>604</v>
      </c>
      <c r="D26" s="15">
        <f t="shared" ref="D26:E31" si="3">F26+H26</f>
        <v>1857</v>
      </c>
      <c r="E26" s="34">
        <f t="shared" si="3"/>
        <v>1761.8076999999998</v>
      </c>
      <c r="F26" s="34">
        <v>1274</v>
      </c>
      <c r="G26" s="34">
        <v>1166.7583</v>
      </c>
      <c r="H26" s="16">
        <v>583</v>
      </c>
      <c r="I26" s="16">
        <v>595.04939999999999</v>
      </c>
    </row>
    <row r="27" spans="3:9" x14ac:dyDescent="0.2">
      <c r="C27" s="1" t="s">
        <v>605</v>
      </c>
      <c r="D27" s="15">
        <f t="shared" si="3"/>
        <v>2070</v>
      </c>
      <c r="E27" s="34">
        <f t="shared" si="3"/>
        <v>1840.2734</v>
      </c>
      <c r="F27" s="34">
        <v>1380</v>
      </c>
      <c r="G27" s="34">
        <v>1168.3372999999999</v>
      </c>
      <c r="H27" s="16">
        <v>690</v>
      </c>
      <c r="I27" s="16">
        <v>671.93610000000001</v>
      </c>
    </row>
    <row r="28" spans="3:9" x14ac:dyDescent="0.2">
      <c r="C28" s="1" t="s">
        <v>606</v>
      </c>
      <c r="D28" s="15">
        <f t="shared" si="3"/>
        <v>1205</v>
      </c>
      <c r="E28" s="34">
        <f t="shared" si="3"/>
        <v>1071.8244999999999</v>
      </c>
      <c r="F28" s="34">
        <v>779</v>
      </c>
      <c r="G28" s="34">
        <v>661.33479999999997</v>
      </c>
      <c r="H28" s="16">
        <v>426</v>
      </c>
      <c r="I28" s="16">
        <v>410.48970000000003</v>
      </c>
    </row>
    <row r="29" spans="3:9" x14ac:dyDescent="0.2">
      <c r="C29" s="1" t="s">
        <v>607</v>
      </c>
      <c r="D29" s="15">
        <f t="shared" si="3"/>
        <v>1055</v>
      </c>
      <c r="E29" s="34">
        <f t="shared" si="3"/>
        <v>919.19360000000006</v>
      </c>
      <c r="F29" s="34">
        <v>701</v>
      </c>
      <c r="G29" s="34">
        <v>613.68550000000005</v>
      </c>
      <c r="H29" s="16">
        <v>354</v>
      </c>
      <c r="I29" s="16">
        <v>305.50810000000001</v>
      </c>
    </row>
    <row r="30" spans="3:9" x14ac:dyDescent="0.2">
      <c r="C30" s="1" t="s">
        <v>608</v>
      </c>
      <c r="D30" s="15">
        <f t="shared" si="3"/>
        <v>2454</v>
      </c>
      <c r="E30" s="34">
        <f t="shared" si="3"/>
        <v>2460.7772999999997</v>
      </c>
      <c r="F30" s="34">
        <v>1676</v>
      </c>
      <c r="G30" s="34">
        <v>1649.4673</v>
      </c>
      <c r="H30" s="16">
        <v>778</v>
      </c>
      <c r="I30" s="16">
        <v>811.31</v>
      </c>
    </row>
    <row r="31" spans="3:9" x14ac:dyDescent="0.2">
      <c r="C31" s="1" t="s">
        <v>609</v>
      </c>
      <c r="D31" s="15">
        <f t="shared" si="3"/>
        <v>4692</v>
      </c>
      <c r="E31" s="34">
        <f t="shared" si="3"/>
        <v>5256.759</v>
      </c>
      <c r="F31" s="34">
        <v>3269</v>
      </c>
      <c r="G31" s="34">
        <v>3652.8117999999999</v>
      </c>
      <c r="H31" s="16">
        <v>1423</v>
      </c>
      <c r="I31" s="16">
        <v>1603.9472000000001</v>
      </c>
    </row>
    <row r="32" spans="3:9" x14ac:dyDescent="0.2">
      <c r="D32" s="7"/>
      <c r="F32" s="16"/>
      <c r="G32" s="16"/>
      <c r="H32" s="16"/>
      <c r="I32" s="16"/>
    </row>
    <row r="33" spans="3:9" x14ac:dyDescent="0.2">
      <c r="C33" s="1" t="s">
        <v>610</v>
      </c>
      <c r="D33" s="15">
        <f t="shared" ref="D33:E37" si="4">F33+H33</f>
        <v>2860</v>
      </c>
      <c r="E33" s="34">
        <f t="shared" si="4"/>
        <v>2313.7901999999999</v>
      </c>
      <c r="F33" s="34">
        <v>1960</v>
      </c>
      <c r="G33" s="34">
        <v>1475.0144</v>
      </c>
      <c r="H33" s="16">
        <v>900</v>
      </c>
      <c r="I33" s="16">
        <v>838.7758</v>
      </c>
    </row>
    <row r="34" spans="3:9" x14ac:dyDescent="0.2">
      <c r="C34" s="1" t="s">
        <v>611</v>
      </c>
      <c r="D34" s="15">
        <f t="shared" si="4"/>
        <v>2761</v>
      </c>
      <c r="E34" s="34">
        <f t="shared" si="4"/>
        <v>2718.3113999999996</v>
      </c>
      <c r="F34" s="34">
        <v>1831</v>
      </c>
      <c r="G34" s="34">
        <v>1661.3001999999999</v>
      </c>
      <c r="H34" s="16">
        <v>930</v>
      </c>
      <c r="I34" s="16">
        <v>1057.0111999999999</v>
      </c>
    </row>
    <row r="35" spans="3:9" x14ac:dyDescent="0.2">
      <c r="C35" s="1" t="s">
        <v>612</v>
      </c>
      <c r="D35" s="15">
        <f t="shared" si="4"/>
        <v>1050</v>
      </c>
      <c r="E35" s="34">
        <f t="shared" si="4"/>
        <v>1196.8557000000001</v>
      </c>
      <c r="F35" s="34">
        <v>677</v>
      </c>
      <c r="G35" s="34">
        <v>742.48540000000003</v>
      </c>
      <c r="H35" s="16">
        <v>373</v>
      </c>
      <c r="I35" s="16">
        <v>454.37029999999999</v>
      </c>
    </row>
    <row r="36" spans="3:9" x14ac:dyDescent="0.2">
      <c r="C36" s="1" t="s">
        <v>613</v>
      </c>
      <c r="D36" s="15">
        <f t="shared" si="4"/>
        <v>721</v>
      </c>
      <c r="E36" s="34">
        <f t="shared" si="4"/>
        <v>577.8021</v>
      </c>
      <c r="F36" s="34">
        <v>490</v>
      </c>
      <c r="G36" s="34">
        <v>346.34160000000003</v>
      </c>
      <c r="H36" s="16">
        <v>231</v>
      </c>
      <c r="I36" s="16">
        <v>231.4605</v>
      </c>
    </row>
    <row r="37" spans="3:9" x14ac:dyDescent="0.2">
      <c r="C37" s="1" t="s">
        <v>614</v>
      </c>
      <c r="D37" s="15">
        <f t="shared" si="4"/>
        <v>44</v>
      </c>
      <c r="E37" s="34">
        <f t="shared" si="4"/>
        <v>13.3965</v>
      </c>
      <c r="F37" s="34">
        <v>31</v>
      </c>
      <c r="G37" s="34">
        <v>9.3561999999999994</v>
      </c>
      <c r="H37" s="16">
        <v>13</v>
      </c>
      <c r="I37" s="16">
        <v>4.0403000000000002</v>
      </c>
    </row>
    <row r="38" spans="3:9" x14ac:dyDescent="0.2">
      <c r="D38" s="7"/>
    </row>
    <row r="39" spans="3:9" x14ac:dyDescent="0.2">
      <c r="C39" s="1" t="s">
        <v>615</v>
      </c>
      <c r="D39" s="15">
        <f t="shared" ref="D39:E43" si="5">F39+H39</f>
        <v>1773</v>
      </c>
      <c r="E39" s="34">
        <f t="shared" si="5"/>
        <v>1510.1251</v>
      </c>
      <c r="F39" s="34">
        <v>1146</v>
      </c>
      <c r="G39" s="34">
        <v>884.50130000000001</v>
      </c>
      <c r="H39" s="16">
        <v>627</v>
      </c>
      <c r="I39" s="16">
        <v>625.62379999999996</v>
      </c>
    </row>
    <row r="40" spans="3:9" x14ac:dyDescent="0.2">
      <c r="C40" s="1" t="s">
        <v>616</v>
      </c>
      <c r="D40" s="15">
        <f t="shared" si="5"/>
        <v>801</v>
      </c>
      <c r="E40" s="34">
        <f t="shared" si="5"/>
        <v>662.33819999999992</v>
      </c>
      <c r="F40" s="34">
        <v>513</v>
      </c>
      <c r="G40" s="34">
        <v>360.77769999999998</v>
      </c>
      <c r="H40" s="16">
        <v>288</v>
      </c>
      <c r="I40" s="16">
        <v>301.56049999999999</v>
      </c>
    </row>
    <row r="41" spans="3:9" x14ac:dyDescent="0.2">
      <c r="C41" s="1" t="s">
        <v>617</v>
      </c>
      <c r="D41" s="15">
        <f t="shared" si="5"/>
        <v>1201</v>
      </c>
      <c r="E41" s="34">
        <f t="shared" si="5"/>
        <v>985.05990000000008</v>
      </c>
      <c r="F41" s="34">
        <v>870</v>
      </c>
      <c r="G41" s="34">
        <v>659.69860000000006</v>
      </c>
      <c r="H41" s="16">
        <v>331</v>
      </c>
      <c r="I41" s="16">
        <v>325.36130000000003</v>
      </c>
    </row>
    <row r="42" spans="3:9" x14ac:dyDescent="0.2">
      <c r="C42" s="1" t="s">
        <v>618</v>
      </c>
      <c r="D42" s="15">
        <f t="shared" si="5"/>
        <v>915</v>
      </c>
      <c r="E42" s="34">
        <f t="shared" si="5"/>
        <v>695.17669999999998</v>
      </c>
      <c r="F42" s="34">
        <v>620</v>
      </c>
      <c r="G42" s="34">
        <v>450.91250000000002</v>
      </c>
      <c r="H42" s="16">
        <v>295</v>
      </c>
      <c r="I42" s="16">
        <v>244.26419999999999</v>
      </c>
    </row>
    <row r="43" spans="3:9" x14ac:dyDescent="0.2">
      <c r="C43" s="1" t="s">
        <v>619</v>
      </c>
      <c r="D43" s="15">
        <f t="shared" si="5"/>
        <v>755</v>
      </c>
      <c r="E43" s="34">
        <f t="shared" si="5"/>
        <v>358.26890000000003</v>
      </c>
      <c r="F43" s="34">
        <v>547</v>
      </c>
      <c r="G43" s="34">
        <v>230.9117</v>
      </c>
      <c r="H43" s="16">
        <v>208</v>
      </c>
      <c r="I43" s="16">
        <v>127.35720000000001</v>
      </c>
    </row>
    <row r="44" spans="3:9" x14ac:dyDescent="0.2">
      <c r="D44" s="7"/>
      <c r="F44" s="16"/>
      <c r="G44" s="16"/>
      <c r="H44" s="16"/>
      <c r="I44" s="16"/>
    </row>
    <row r="45" spans="3:9" x14ac:dyDescent="0.2">
      <c r="C45" s="1" t="s">
        <v>620</v>
      </c>
      <c r="D45" s="15">
        <f t="shared" ref="D45:E54" si="6">F45+H45</f>
        <v>1454</v>
      </c>
      <c r="E45" s="34">
        <f t="shared" si="6"/>
        <v>1341.7006000000001</v>
      </c>
      <c r="F45" s="34">
        <v>937</v>
      </c>
      <c r="G45" s="34">
        <v>829.5539</v>
      </c>
      <c r="H45" s="16">
        <v>517</v>
      </c>
      <c r="I45" s="16">
        <v>512.14670000000001</v>
      </c>
    </row>
    <row r="46" spans="3:9" x14ac:dyDescent="0.2">
      <c r="C46" s="1" t="s">
        <v>621</v>
      </c>
      <c r="D46" s="15">
        <f t="shared" si="6"/>
        <v>853</v>
      </c>
      <c r="E46" s="34">
        <f t="shared" si="6"/>
        <v>690.44949999999994</v>
      </c>
      <c r="F46" s="34">
        <v>593</v>
      </c>
      <c r="G46" s="34">
        <v>469.03059999999999</v>
      </c>
      <c r="H46" s="16">
        <v>260</v>
      </c>
      <c r="I46" s="16">
        <v>221.41890000000001</v>
      </c>
    </row>
    <row r="47" spans="3:9" x14ac:dyDescent="0.2">
      <c r="C47" s="1" t="s">
        <v>622</v>
      </c>
      <c r="D47" s="15">
        <f t="shared" si="6"/>
        <v>1278</v>
      </c>
      <c r="E47" s="34">
        <f t="shared" si="6"/>
        <v>1075.7746</v>
      </c>
      <c r="F47" s="34">
        <v>810</v>
      </c>
      <c r="G47" s="34">
        <v>662.56679999999994</v>
      </c>
      <c r="H47" s="16">
        <v>468</v>
      </c>
      <c r="I47" s="16">
        <v>413.20780000000002</v>
      </c>
    </row>
    <row r="48" spans="3:9" x14ac:dyDescent="0.2">
      <c r="C48" s="1" t="s">
        <v>623</v>
      </c>
      <c r="D48" s="15">
        <f t="shared" si="6"/>
        <v>711</v>
      </c>
      <c r="E48" s="34">
        <f t="shared" si="6"/>
        <v>509.36760000000004</v>
      </c>
      <c r="F48" s="34">
        <v>500</v>
      </c>
      <c r="G48" s="34">
        <v>336.82850000000002</v>
      </c>
      <c r="H48" s="16">
        <v>211</v>
      </c>
      <c r="I48" s="16">
        <v>172.53909999999999</v>
      </c>
    </row>
    <row r="49" spans="3:9" x14ac:dyDescent="0.2">
      <c r="C49" s="1" t="s">
        <v>624</v>
      </c>
      <c r="D49" s="15">
        <f t="shared" si="6"/>
        <v>447</v>
      </c>
      <c r="E49" s="34">
        <f t="shared" si="6"/>
        <v>279.06020000000001</v>
      </c>
      <c r="F49" s="34">
        <v>297</v>
      </c>
      <c r="G49" s="34">
        <v>176.34389999999999</v>
      </c>
      <c r="H49" s="16">
        <v>150</v>
      </c>
      <c r="I49" s="16">
        <v>102.7163</v>
      </c>
    </row>
    <row r="50" spans="3:9" x14ac:dyDescent="0.2">
      <c r="C50" s="1" t="s">
        <v>625</v>
      </c>
      <c r="D50" s="15">
        <f t="shared" si="6"/>
        <v>437</v>
      </c>
      <c r="E50" s="34">
        <f t="shared" si="6"/>
        <v>213.9924</v>
      </c>
      <c r="F50" s="34">
        <v>304</v>
      </c>
      <c r="G50" s="34">
        <v>123.2616</v>
      </c>
      <c r="H50" s="16">
        <v>133</v>
      </c>
      <c r="I50" s="16">
        <v>90.730800000000002</v>
      </c>
    </row>
    <row r="51" spans="3:9" x14ac:dyDescent="0.2">
      <c r="C51" s="1" t="s">
        <v>626</v>
      </c>
      <c r="D51" s="15">
        <f t="shared" si="6"/>
        <v>638</v>
      </c>
      <c r="E51" s="34">
        <f t="shared" si="6"/>
        <v>269.06720000000001</v>
      </c>
      <c r="F51" s="34">
        <v>455</v>
      </c>
      <c r="G51" s="34">
        <v>163.512</v>
      </c>
      <c r="H51" s="16">
        <v>183</v>
      </c>
      <c r="I51" s="16">
        <v>105.5552</v>
      </c>
    </row>
    <row r="52" spans="3:9" x14ac:dyDescent="0.2">
      <c r="C52" s="1" t="s">
        <v>627</v>
      </c>
      <c r="D52" s="15">
        <f t="shared" si="6"/>
        <v>508</v>
      </c>
      <c r="E52" s="34">
        <f t="shared" si="6"/>
        <v>256.79570000000001</v>
      </c>
      <c r="F52" s="34">
        <v>364</v>
      </c>
      <c r="G52" s="34">
        <v>178.35599999999999</v>
      </c>
      <c r="H52" s="16">
        <v>144</v>
      </c>
      <c r="I52" s="16">
        <v>78.439700000000002</v>
      </c>
    </row>
    <row r="53" spans="3:9" x14ac:dyDescent="0.2">
      <c r="C53" s="1" t="s">
        <v>628</v>
      </c>
      <c r="D53" s="15">
        <f t="shared" si="6"/>
        <v>871</v>
      </c>
      <c r="E53" s="34">
        <f t="shared" si="6"/>
        <v>669.41880000000003</v>
      </c>
      <c r="F53" s="34">
        <v>605</v>
      </c>
      <c r="G53" s="34">
        <v>408.82670000000002</v>
      </c>
      <c r="H53" s="16">
        <v>266</v>
      </c>
      <c r="I53" s="16">
        <v>260.59210000000002</v>
      </c>
    </row>
    <row r="54" spans="3:9" x14ac:dyDescent="0.2">
      <c r="C54" s="1" t="s">
        <v>629</v>
      </c>
      <c r="D54" s="15">
        <f t="shared" si="6"/>
        <v>1188</v>
      </c>
      <c r="E54" s="34">
        <f t="shared" si="6"/>
        <v>836.58999999999992</v>
      </c>
      <c r="F54" s="34">
        <v>791</v>
      </c>
      <c r="G54" s="34">
        <v>509.50049999999999</v>
      </c>
      <c r="H54" s="16">
        <v>397</v>
      </c>
      <c r="I54" s="16">
        <v>327.08949999999999</v>
      </c>
    </row>
    <row r="55" spans="3:9" x14ac:dyDescent="0.2">
      <c r="D55" s="7"/>
      <c r="F55" s="16"/>
      <c r="G55" s="16"/>
      <c r="H55" s="16"/>
      <c r="I55" s="16"/>
    </row>
    <row r="56" spans="3:9" x14ac:dyDescent="0.2">
      <c r="C56" s="1" t="s">
        <v>630</v>
      </c>
      <c r="D56" s="15">
        <f t="shared" ref="D56:E62" si="7">F56+H56</f>
        <v>3672</v>
      </c>
      <c r="E56" s="34">
        <f t="shared" si="7"/>
        <v>3363.6436000000003</v>
      </c>
      <c r="F56" s="34">
        <v>2455</v>
      </c>
      <c r="G56" s="34">
        <v>2063.9149000000002</v>
      </c>
      <c r="H56" s="16">
        <v>1217</v>
      </c>
      <c r="I56" s="16">
        <v>1299.7286999999999</v>
      </c>
    </row>
    <row r="57" spans="3:9" x14ac:dyDescent="0.2">
      <c r="C57" s="1" t="s">
        <v>631</v>
      </c>
      <c r="D57" s="15">
        <f t="shared" si="7"/>
        <v>689</v>
      </c>
      <c r="E57" s="34">
        <f t="shared" si="7"/>
        <v>387.9316</v>
      </c>
      <c r="F57" s="34">
        <v>485</v>
      </c>
      <c r="G57" s="34">
        <v>243.58090000000001</v>
      </c>
      <c r="H57" s="16">
        <v>204</v>
      </c>
      <c r="I57" s="16">
        <v>144.35069999999999</v>
      </c>
    </row>
    <row r="58" spans="3:9" x14ac:dyDescent="0.2">
      <c r="C58" s="1" t="s">
        <v>632</v>
      </c>
      <c r="D58" s="15">
        <f t="shared" si="7"/>
        <v>468</v>
      </c>
      <c r="E58" s="34">
        <f t="shared" si="7"/>
        <v>301.40649999999999</v>
      </c>
      <c r="F58" s="34">
        <v>314</v>
      </c>
      <c r="G58" s="34">
        <v>188.14330000000001</v>
      </c>
      <c r="H58" s="16">
        <v>154</v>
      </c>
      <c r="I58" s="16">
        <v>113.2632</v>
      </c>
    </row>
    <row r="59" spans="3:9" x14ac:dyDescent="0.2">
      <c r="C59" s="1" t="s">
        <v>633</v>
      </c>
      <c r="D59" s="15">
        <f t="shared" si="7"/>
        <v>1849</v>
      </c>
      <c r="E59" s="34">
        <f t="shared" si="7"/>
        <v>1510.0410999999999</v>
      </c>
      <c r="F59" s="34">
        <v>1224</v>
      </c>
      <c r="G59" s="34">
        <v>931.78459999999995</v>
      </c>
      <c r="H59" s="16">
        <v>625</v>
      </c>
      <c r="I59" s="16">
        <v>578.25649999999996</v>
      </c>
    </row>
    <row r="60" spans="3:9" x14ac:dyDescent="0.2">
      <c r="C60" s="1" t="s">
        <v>634</v>
      </c>
      <c r="D60" s="15">
        <f t="shared" si="7"/>
        <v>1063</v>
      </c>
      <c r="E60" s="34">
        <f t="shared" si="7"/>
        <v>819.26340000000005</v>
      </c>
      <c r="F60" s="34">
        <v>705</v>
      </c>
      <c r="G60" s="34">
        <v>480.72230000000002</v>
      </c>
      <c r="H60" s="16">
        <v>358</v>
      </c>
      <c r="I60" s="16">
        <v>338.54109999999997</v>
      </c>
    </row>
    <row r="61" spans="3:9" x14ac:dyDescent="0.2">
      <c r="C61" s="1" t="s">
        <v>635</v>
      </c>
      <c r="D61" s="15">
        <f t="shared" si="7"/>
        <v>983</v>
      </c>
      <c r="E61" s="34">
        <f t="shared" si="7"/>
        <v>572.63670000000002</v>
      </c>
      <c r="F61" s="34">
        <v>702</v>
      </c>
      <c r="G61" s="34">
        <v>373.29149999999998</v>
      </c>
      <c r="H61" s="16">
        <v>281</v>
      </c>
      <c r="I61" s="16">
        <v>199.34520000000001</v>
      </c>
    </row>
    <row r="62" spans="3:9" x14ac:dyDescent="0.2">
      <c r="C62" s="1" t="s">
        <v>636</v>
      </c>
      <c r="D62" s="15">
        <f t="shared" si="7"/>
        <v>2664</v>
      </c>
      <c r="E62" s="34">
        <f t="shared" si="7"/>
        <v>2344.5082000000002</v>
      </c>
      <c r="F62" s="34">
        <v>1872</v>
      </c>
      <c r="G62" s="34">
        <v>1635.9564</v>
      </c>
      <c r="H62" s="16">
        <v>792</v>
      </c>
      <c r="I62" s="16">
        <v>708.55179999999996</v>
      </c>
    </row>
    <row r="63" spans="3:9" x14ac:dyDescent="0.2">
      <c r="D63" s="7"/>
      <c r="F63" s="16"/>
      <c r="G63" s="16"/>
      <c r="H63" s="16"/>
      <c r="I63" s="16"/>
    </row>
    <row r="64" spans="3:9" x14ac:dyDescent="0.2">
      <c r="C64" s="1" t="s">
        <v>637</v>
      </c>
      <c r="D64" s="15">
        <f t="shared" ref="D64:E71" si="8">F64+H64</f>
        <v>3879</v>
      </c>
      <c r="E64" s="34">
        <f t="shared" si="8"/>
        <v>3821.6673000000001</v>
      </c>
      <c r="F64" s="34">
        <v>2692</v>
      </c>
      <c r="G64" s="34">
        <v>2510.1466</v>
      </c>
      <c r="H64" s="16">
        <v>1187</v>
      </c>
      <c r="I64" s="16">
        <v>1311.5207</v>
      </c>
    </row>
    <row r="65" spans="1:9" x14ac:dyDescent="0.2">
      <c r="C65" s="1" t="s">
        <v>638</v>
      </c>
      <c r="D65" s="15">
        <f t="shared" si="8"/>
        <v>750</v>
      </c>
      <c r="E65" s="34">
        <f t="shared" si="8"/>
        <v>852.39150000000006</v>
      </c>
      <c r="F65" s="34">
        <v>566</v>
      </c>
      <c r="G65" s="34">
        <v>668.85090000000002</v>
      </c>
      <c r="H65" s="16">
        <v>184</v>
      </c>
      <c r="I65" s="16">
        <v>183.54060000000001</v>
      </c>
    </row>
    <row r="66" spans="1:9" x14ac:dyDescent="0.2">
      <c r="C66" s="1" t="s">
        <v>639</v>
      </c>
      <c r="D66" s="15">
        <f t="shared" si="8"/>
        <v>1262</v>
      </c>
      <c r="E66" s="34">
        <f t="shared" si="8"/>
        <v>1054.2825</v>
      </c>
      <c r="F66" s="34">
        <v>853</v>
      </c>
      <c r="G66" s="34">
        <v>636.42999999999995</v>
      </c>
      <c r="H66" s="16">
        <v>409</v>
      </c>
      <c r="I66" s="16">
        <v>417.85250000000002</v>
      </c>
    </row>
    <row r="67" spans="1:9" x14ac:dyDescent="0.2">
      <c r="C67" s="1" t="s">
        <v>640</v>
      </c>
      <c r="D67" s="15">
        <f t="shared" si="8"/>
        <v>839</v>
      </c>
      <c r="E67" s="34">
        <f t="shared" si="8"/>
        <v>512.54770000000008</v>
      </c>
      <c r="F67" s="34">
        <v>539</v>
      </c>
      <c r="G67" s="34">
        <v>287.06740000000002</v>
      </c>
      <c r="H67" s="16">
        <v>300</v>
      </c>
      <c r="I67" s="16">
        <v>225.4803</v>
      </c>
    </row>
    <row r="68" spans="1:9" x14ac:dyDescent="0.2">
      <c r="C68" s="1" t="s">
        <v>641</v>
      </c>
      <c r="D68" s="15">
        <f t="shared" si="8"/>
        <v>450</v>
      </c>
      <c r="E68" s="34">
        <f t="shared" si="8"/>
        <v>307.35489999999999</v>
      </c>
      <c r="F68" s="34">
        <v>270</v>
      </c>
      <c r="G68" s="34">
        <v>153.9118</v>
      </c>
      <c r="H68" s="16">
        <v>180</v>
      </c>
      <c r="I68" s="16">
        <v>153.44309999999999</v>
      </c>
    </row>
    <row r="69" spans="1:9" x14ac:dyDescent="0.2">
      <c r="C69" s="1" t="s">
        <v>642</v>
      </c>
      <c r="D69" s="15">
        <f t="shared" si="8"/>
        <v>736</v>
      </c>
      <c r="E69" s="34">
        <f t="shared" si="8"/>
        <v>390.90369999999996</v>
      </c>
      <c r="F69" s="34">
        <v>532</v>
      </c>
      <c r="G69" s="34">
        <v>256.71699999999998</v>
      </c>
      <c r="H69" s="16">
        <v>204</v>
      </c>
      <c r="I69" s="16">
        <v>134.1867</v>
      </c>
    </row>
    <row r="70" spans="1:9" x14ac:dyDescent="0.2">
      <c r="C70" s="1" t="s">
        <v>643</v>
      </c>
      <c r="D70" s="15">
        <f t="shared" si="8"/>
        <v>159</v>
      </c>
      <c r="E70" s="34">
        <f t="shared" si="8"/>
        <v>83.815200000000004</v>
      </c>
      <c r="F70" s="34">
        <v>107</v>
      </c>
      <c r="G70" s="34">
        <v>47.500999999999998</v>
      </c>
      <c r="H70" s="16">
        <v>52</v>
      </c>
      <c r="I70" s="16">
        <v>36.3142</v>
      </c>
    </row>
    <row r="71" spans="1:9" x14ac:dyDescent="0.2">
      <c r="C71" s="1" t="s">
        <v>655</v>
      </c>
      <c r="D71" s="15">
        <f t="shared" si="8"/>
        <v>6</v>
      </c>
      <c r="E71" s="34">
        <f t="shared" si="8"/>
        <v>3.9528999999999996</v>
      </c>
      <c r="F71" s="34">
        <v>5</v>
      </c>
      <c r="G71" s="34">
        <v>3.1486999999999998</v>
      </c>
      <c r="H71" s="16">
        <v>1</v>
      </c>
      <c r="I71" s="16">
        <v>0.80420000000000003</v>
      </c>
    </row>
    <row r="72" spans="1:9" ht="18" thickBot="1" x14ac:dyDescent="0.25">
      <c r="B72" s="4"/>
      <c r="C72" s="4"/>
      <c r="D72" s="19"/>
      <c r="E72" s="4"/>
      <c r="F72" s="20"/>
      <c r="G72" s="20"/>
      <c r="H72" s="20"/>
      <c r="I72" s="20"/>
    </row>
    <row r="73" spans="1:9" x14ac:dyDescent="0.2">
      <c r="D73" s="69" t="s">
        <v>656</v>
      </c>
      <c r="E73" s="70"/>
      <c r="F73" s="70"/>
      <c r="G73" s="70"/>
      <c r="H73" s="70"/>
      <c r="I73" s="70"/>
    </row>
    <row r="74" spans="1:9" x14ac:dyDescent="0.2">
      <c r="A74" s="1"/>
    </row>
  </sheetData>
  <mergeCells count="1">
    <mergeCell ref="D73:I73"/>
  </mergeCells>
  <phoneticPr fontId="2"/>
  <pageMargins left="0.46" right="0.46" top="0.55000000000000004" bottom="0.56000000000000005" header="0.51200000000000001" footer="0.51200000000000001"/>
  <pageSetup paperSize="12" scale="75" orientation="portrait" verticalDpi="4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topLeftCell="C1" zoomScale="75" workbookViewId="0">
      <selection activeCell="H14" sqref="H14"/>
    </sheetView>
  </sheetViews>
  <sheetFormatPr defaultColWidth="9.625" defaultRowHeight="17.25" x14ac:dyDescent="0.2"/>
  <cols>
    <col min="1" max="1" width="13.375" style="2" customWidth="1"/>
    <col min="2" max="2" width="18.375" style="2" customWidth="1"/>
    <col min="3" max="4" width="13.375" style="2" customWidth="1"/>
    <col min="5" max="7" width="12.125" style="2" customWidth="1"/>
    <col min="8" max="9" width="10.875" style="2" customWidth="1"/>
    <col min="10" max="10" width="9.625" style="2"/>
    <col min="11" max="11" width="10.875" style="2" customWidth="1"/>
    <col min="12" max="13" width="9.625" style="2"/>
    <col min="14" max="14" width="17.125" style="2" customWidth="1"/>
    <col min="15" max="256" width="9.625" style="2"/>
    <col min="257" max="257" width="13.375" style="2" customWidth="1"/>
    <col min="258" max="258" width="18.375" style="2" customWidth="1"/>
    <col min="259" max="260" width="13.375" style="2" customWidth="1"/>
    <col min="261" max="263" width="12.125" style="2" customWidth="1"/>
    <col min="264" max="265" width="10.875" style="2" customWidth="1"/>
    <col min="266" max="266" width="9.625" style="2"/>
    <col min="267" max="267" width="10.875" style="2" customWidth="1"/>
    <col min="268" max="269" width="9.625" style="2"/>
    <col min="270" max="270" width="17.125" style="2" customWidth="1"/>
    <col min="271" max="512" width="9.625" style="2"/>
    <col min="513" max="513" width="13.375" style="2" customWidth="1"/>
    <col min="514" max="514" width="18.375" style="2" customWidth="1"/>
    <col min="515" max="516" width="13.375" style="2" customWidth="1"/>
    <col min="517" max="519" width="12.125" style="2" customWidth="1"/>
    <col min="520" max="521" width="10.875" style="2" customWidth="1"/>
    <col min="522" max="522" width="9.625" style="2"/>
    <col min="523" max="523" width="10.875" style="2" customWidth="1"/>
    <col min="524" max="525" width="9.625" style="2"/>
    <col min="526" max="526" width="17.125" style="2" customWidth="1"/>
    <col min="527" max="768" width="9.625" style="2"/>
    <col min="769" max="769" width="13.375" style="2" customWidth="1"/>
    <col min="770" max="770" width="18.375" style="2" customWidth="1"/>
    <col min="771" max="772" width="13.375" style="2" customWidth="1"/>
    <col min="773" max="775" width="12.125" style="2" customWidth="1"/>
    <col min="776" max="777" width="10.875" style="2" customWidth="1"/>
    <col min="778" max="778" width="9.625" style="2"/>
    <col min="779" max="779" width="10.875" style="2" customWidth="1"/>
    <col min="780" max="781" width="9.625" style="2"/>
    <col min="782" max="782" width="17.125" style="2" customWidth="1"/>
    <col min="783" max="1024" width="9.625" style="2"/>
    <col min="1025" max="1025" width="13.375" style="2" customWidth="1"/>
    <col min="1026" max="1026" width="18.375" style="2" customWidth="1"/>
    <col min="1027" max="1028" width="13.375" style="2" customWidth="1"/>
    <col min="1029" max="1031" width="12.125" style="2" customWidth="1"/>
    <col min="1032" max="1033" width="10.875" style="2" customWidth="1"/>
    <col min="1034" max="1034" width="9.625" style="2"/>
    <col min="1035" max="1035" width="10.875" style="2" customWidth="1"/>
    <col min="1036" max="1037" width="9.625" style="2"/>
    <col min="1038" max="1038" width="17.125" style="2" customWidth="1"/>
    <col min="1039" max="1280" width="9.625" style="2"/>
    <col min="1281" max="1281" width="13.375" style="2" customWidth="1"/>
    <col min="1282" max="1282" width="18.375" style="2" customWidth="1"/>
    <col min="1283" max="1284" width="13.375" style="2" customWidth="1"/>
    <col min="1285" max="1287" width="12.125" style="2" customWidth="1"/>
    <col min="1288" max="1289" width="10.875" style="2" customWidth="1"/>
    <col min="1290" max="1290" width="9.625" style="2"/>
    <col min="1291" max="1291" width="10.875" style="2" customWidth="1"/>
    <col min="1292" max="1293" width="9.625" style="2"/>
    <col min="1294" max="1294" width="17.125" style="2" customWidth="1"/>
    <col min="1295" max="1536" width="9.625" style="2"/>
    <col min="1537" max="1537" width="13.375" style="2" customWidth="1"/>
    <col min="1538" max="1538" width="18.375" style="2" customWidth="1"/>
    <col min="1539" max="1540" width="13.375" style="2" customWidth="1"/>
    <col min="1541" max="1543" width="12.125" style="2" customWidth="1"/>
    <col min="1544" max="1545" width="10.875" style="2" customWidth="1"/>
    <col min="1546" max="1546" width="9.625" style="2"/>
    <col min="1547" max="1547" width="10.875" style="2" customWidth="1"/>
    <col min="1548" max="1549" width="9.625" style="2"/>
    <col min="1550" max="1550" width="17.125" style="2" customWidth="1"/>
    <col min="1551" max="1792" width="9.625" style="2"/>
    <col min="1793" max="1793" width="13.375" style="2" customWidth="1"/>
    <col min="1794" max="1794" width="18.375" style="2" customWidth="1"/>
    <col min="1795" max="1796" width="13.375" style="2" customWidth="1"/>
    <col min="1797" max="1799" width="12.125" style="2" customWidth="1"/>
    <col min="1800" max="1801" width="10.875" style="2" customWidth="1"/>
    <col min="1802" max="1802" width="9.625" style="2"/>
    <col min="1803" max="1803" width="10.875" style="2" customWidth="1"/>
    <col min="1804" max="1805" width="9.625" style="2"/>
    <col min="1806" max="1806" width="17.125" style="2" customWidth="1"/>
    <col min="1807" max="2048" width="9.625" style="2"/>
    <col min="2049" max="2049" width="13.375" style="2" customWidth="1"/>
    <col min="2050" max="2050" width="18.375" style="2" customWidth="1"/>
    <col min="2051" max="2052" width="13.375" style="2" customWidth="1"/>
    <col min="2053" max="2055" width="12.125" style="2" customWidth="1"/>
    <col min="2056" max="2057" width="10.875" style="2" customWidth="1"/>
    <col min="2058" max="2058" width="9.625" style="2"/>
    <col min="2059" max="2059" width="10.875" style="2" customWidth="1"/>
    <col min="2060" max="2061" width="9.625" style="2"/>
    <col min="2062" max="2062" width="17.125" style="2" customWidth="1"/>
    <col min="2063" max="2304" width="9.625" style="2"/>
    <col min="2305" max="2305" width="13.375" style="2" customWidth="1"/>
    <col min="2306" max="2306" width="18.375" style="2" customWidth="1"/>
    <col min="2307" max="2308" width="13.375" style="2" customWidth="1"/>
    <col min="2309" max="2311" width="12.125" style="2" customWidth="1"/>
    <col min="2312" max="2313" width="10.875" style="2" customWidth="1"/>
    <col min="2314" max="2314" width="9.625" style="2"/>
    <col min="2315" max="2315" width="10.875" style="2" customWidth="1"/>
    <col min="2316" max="2317" width="9.625" style="2"/>
    <col min="2318" max="2318" width="17.125" style="2" customWidth="1"/>
    <col min="2319" max="2560" width="9.625" style="2"/>
    <col min="2561" max="2561" width="13.375" style="2" customWidth="1"/>
    <col min="2562" max="2562" width="18.375" style="2" customWidth="1"/>
    <col min="2563" max="2564" width="13.375" style="2" customWidth="1"/>
    <col min="2565" max="2567" width="12.125" style="2" customWidth="1"/>
    <col min="2568" max="2569" width="10.875" style="2" customWidth="1"/>
    <col min="2570" max="2570" width="9.625" style="2"/>
    <col min="2571" max="2571" width="10.875" style="2" customWidth="1"/>
    <col min="2572" max="2573" width="9.625" style="2"/>
    <col min="2574" max="2574" width="17.125" style="2" customWidth="1"/>
    <col min="2575" max="2816" width="9.625" style="2"/>
    <col min="2817" max="2817" width="13.375" style="2" customWidth="1"/>
    <col min="2818" max="2818" width="18.375" style="2" customWidth="1"/>
    <col min="2819" max="2820" width="13.375" style="2" customWidth="1"/>
    <col min="2821" max="2823" width="12.125" style="2" customWidth="1"/>
    <col min="2824" max="2825" width="10.875" style="2" customWidth="1"/>
    <col min="2826" max="2826" width="9.625" style="2"/>
    <col min="2827" max="2827" width="10.875" style="2" customWidth="1"/>
    <col min="2828" max="2829" width="9.625" style="2"/>
    <col min="2830" max="2830" width="17.125" style="2" customWidth="1"/>
    <col min="2831" max="3072" width="9.625" style="2"/>
    <col min="3073" max="3073" width="13.375" style="2" customWidth="1"/>
    <col min="3074" max="3074" width="18.375" style="2" customWidth="1"/>
    <col min="3075" max="3076" width="13.375" style="2" customWidth="1"/>
    <col min="3077" max="3079" width="12.125" style="2" customWidth="1"/>
    <col min="3080" max="3081" width="10.875" style="2" customWidth="1"/>
    <col min="3082" max="3082" width="9.625" style="2"/>
    <col min="3083" max="3083" width="10.875" style="2" customWidth="1"/>
    <col min="3084" max="3085" width="9.625" style="2"/>
    <col min="3086" max="3086" width="17.125" style="2" customWidth="1"/>
    <col min="3087" max="3328" width="9.625" style="2"/>
    <col min="3329" max="3329" width="13.375" style="2" customWidth="1"/>
    <col min="3330" max="3330" width="18.375" style="2" customWidth="1"/>
    <col min="3331" max="3332" width="13.375" style="2" customWidth="1"/>
    <col min="3333" max="3335" width="12.125" style="2" customWidth="1"/>
    <col min="3336" max="3337" width="10.875" style="2" customWidth="1"/>
    <col min="3338" max="3338" width="9.625" style="2"/>
    <col min="3339" max="3339" width="10.875" style="2" customWidth="1"/>
    <col min="3340" max="3341" width="9.625" style="2"/>
    <col min="3342" max="3342" width="17.125" style="2" customWidth="1"/>
    <col min="3343" max="3584" width="9.625" style="2"/>
    <col min="3585" max="3585" width="13.375" style="2" customWidth="1"/>
    <col min="3586" max="3586" width="18.375" style="2" customWidth="1"/>
    <col min="3587" max="3588" width="13.375" style="2" customWidth="1"/>
    <col min="3589" max="3591" width="12.125" style="2" customWidth="1"/>
    <col min="3592" max="3593" width="10.875" style="2" customWidth="1"/>
    <col min="3594" max="3594" width="9.625" style="2"/>
    <col min="3595" max="3595" width="10.875" style="2" customWidth="1"/>
    <col min="3596" max="3597" width="9.625" style="2"/>
    <col min="3598" max="3598" width="17.125" style="2" customWidth="1"/>
    <col min="3599" max="3840" width="9.625" style="2"/>
    <col min="3841" max="3841" width="13.375" style="2" customWidth="1"/>
    <col min="3842" max="3842" width="18.375" style="2" customWidth="1"/>
    <col min="3843" max="3844" width="13.375" style="2" customWidth="1"/>
    <col min="3845" max="3847" width="12.125" style="2" customWidth="1"/>
    <col min="3848" max="3849" width="10.875" style="2" customWidth="1"/>
    <col min="3850" max="3850" width="9.625" style="2"/>
    <col min="3851" max="3851" width="10.875" style="2" customWidth="1"/>
    <col min="3852" max="3853" width="9.625" style="2"/>
    <col min="3854" max="3854" width="17.125" style="2" customWidth="1"/>
    <col min="3855" max="4096" width="9.625" style="2"/>
    <col min="4097" max="4097" width="13.375" style="2" customWidth="1"/>
    <col min="4098" max="4098" width="18.375" style="2" customWidth="1"/>
    <col min="4099" max="4100" width="13.375" style="2" customWidth="1"/>
    <col min="4101" max="4103" width="12.125" style="2" customWidth="1"/>
    <col min="4104" max="4105" width="10.875" style="2" customWidth="1"/>
    <col min="4106" max="4106" width="9.625" style="2"/>
    <col min="4107" max="4107" width="10.875" style="2" customWidth="1"/>
    <col min="4108" max="4109" width="9.625" style="2"/>
    <col min="4110" max="4110" width="17.125" style="2" customWidth="1"/>
    <col min="4111" max="4352" width="9.625" style="2"/>
    <col min="4353" max="4353" width="13.375" style="2" customWidth="1"/>
    <col min="4354" max="4354" width="18.375" style="2" customWidth="1"/>
    <col min="4355" max="4356" width="13.375" style="2" customWidth="1"/>
    <col min="4357" max="4359" width="12.125" style="2" customWidth="1"/>
    <col min="4360" max="4361" width="10.875" style="2" customWidth="1"/>
    <col min="4362" max="4362" width="9.625" style="2"/>
    <col min="4363" max="4363" width="10.875" style="2" customWidth="1"/>
    <col min="4364" max="4365" width="9.625" style="2"/>
    <col min="4366" max="4366" width="17.125" style="2" customWidth="1"/>
    <col min="4367" max="4608" width="9.625" style="2"/>
    <col min="4609" max="4609" width="13.375" style="2" customWidth="1"/>
    <col min="4610" max="4610" width="18.375" style="2" customWidth="1"/>
    <col min="4611" max="4612" width="13.375" style="2" customWidth="1"/>
    <col min="4613" max="4615" width="12.125" style="2" customWidth="1"/>
    <col min="4616" max="4617" width="10.875" style="2" customWidth="1"/>
    <col min="4618" max="4618" width="9.625" style="2"/>
    <col min="4619" max="4619" width="10.875" style="2" customWidth="1"/>
    <col min="4620" max="4621" width="9.625" style="2"/>
    <col min="4622" max="4622" width="17.125" style="2" customWidth="1"/>
    <col min="4623" max="4864" width="9.625" style="2"/>
    <col min="4865" max="4865" width="13.375" style="2" customWidth="1"/>
    <col min="4866" max="4866" width="18.375" style="2" customWidth="1"/>
    <col min="4867" max="4868" width="13.375" style="2" customWidth="1"/>
    <col min="4869" max="4871" width="12.125" style="2" customWidth="1"/>
    <col min="4872" max="4873" width="10.875" style="2" customWidth="1"/>
    <col min="4874" max="4874" width="9.625" style="2"/>
    <col min="4875" max="4875" width="10.875" style="2" customWidth="1"/>
    <col min="4876" max="4877" width="9.625" style="2"/>
    <col min="4878" max="4878" width="17.125" style="2" customWidth="1"/>
    <col min="4879" max="5120" width="9.625" style="2"/>
    <col min="5121" max="5121" width="13.375" style="2" customWidth="1"/>
    <col min="5122" max="5122" width="18.375" style="2" customWidth="1"/>
    <col min="5123" max="5124" width="13.375" style="2" customWidth="1"/>
    <col min="5125" max="5127" width="12.125" style="2" customWidth="1"/>
    <col min="5128" max="5129" width="10.875" style="2" customWidth="1"/>
    <col min="5130" max="5130" width="9.625" style="2"/>
    <col min="5131" max="5131" width="10.875" style="2" customWidth="1"/>
    <col min="5132" max="5133" width="9.625" style="2"/>
    <col min="5134" max="5134" width="17.125" style="2" customWidth="1"/>
    <col min="5135" max="5376" width="9.625" style="2"/>
    <col min="5377" max="5377" width="13.375" style="2" customWidth="1"/>
    <col min="5378" max="5378" width="18.375" style="2" customWidth="1"/>
    <col min="5379" max="5380" width="13.375" style="2" customWidth="1"/>
    <col min="5381" max="5383" width="12.125" style="2" customWidth="1"/>
    <col min="5384" max="5385" width="10.875" style="2" customWidth="1"/>
    <col min="5386" max="5386" width="9.625" style="2"/>
    <col min="5387" max="5387" width="10.875" style="2" customWidth="1"/>
    <col min="5388" max="5389" width="9.625" style="2"/>
    <col min="5390" max="5390" width="17.125" style="2" customWidth="1"/>
    <col min="5391" max="5632" width="9.625" style="2"/>
    <col min="5633" max="5633" width="13.375" style="2" customWidth="1"/>
    <col min="5634" max="5634" width="18.375" style="2" customWidth="1"/>
    <col min="5635" max="5636" width="13.375" style="2" customWidth="1"/>
    <col min="5637" max="5639" width="12.125" style="2" customWidth="1"/>
    <col min="5640" max="5641" width="10.875" style="2" customWidth="1"/>
    <col min="5642" max="5642" width="9.625" style="2"/>
    <col min="5643" max="5643" width="10.875" style="2" customWidth="1"/>
    <col min="5644" max="5645" width="9.625" style="2"/>
    <col min="5646" max="5646" width="17.125" style="2" customWidth="1"/>
    <col min="5647" max="5888" width="9.625" style="2"/>
    <col min="5889" max="5889" width="13.375" style="2" customWidth="1"/>
    <col min="5890" max="5890" width="18.375" style="2" customWidth="1"/>
    <col min="5891" max="5892" width="13.375" style="2" customWidth="1"/>
    <col min="5893" max="5895" width="12.125" style="2" customWidth="1"/>
    <col min="5896" max="5897" width="10.875" style="2" customWidth="1"/>
    <col min="5898" max="5898" width="9.625" style="2"/>
    <col min="5899" max="5899" width="10.875" style="2" customWidth="1"/>
    <col min="5900" max="5901" width="9.625" style="2"/>
    <col min="5902" max="5902" width="17.125" style="2" customWidth="1"/>
    <col min="5903" max="6144" width="9.625" style="2"/>
    <col min="6145" max="6145" width="13.375" style="2" customWidth="1"/>
    <col min="6146" max="6146" width="18.375" style="2" customWidth="1"/>
    <col min="6147" max="6148" width="13.375" style="2" customWidth="1"/>
    <col min="6149" max="6151" width="12.125" style="2" customWidth="1"/>
    <col min="6152" max="6153" width="10.875" style="2" customWidth="1"/>
    <col min="6154" max="6154" width="9.625" style="2"/>
    <col min="6155" max="6155" width="10.875" style="2" customWidth="1"/>
    <col min="6156" max="6157" width="9.625" style="2"/>
    <col min="6158" max="6158" width="17.125" style="2" customWidth="1"/>
    <col min="6159" max="6400" width="9.625" style="2"/>
    <col min="6401" max="6401" width="13.375" style="2" customWidth="1"/>
    <col min="6402" max="6402" width="18.375" style="2" customWidth="1"/>
    <col min="6403" max="6404" width="13.375" style="2" customWidth="1"/>
    <col min="6405" max="6407" width="12.125" style="2" customWidth="1"/>
    <col min="6408" max="6409" width="10.875" style="2" customWidth="1"/>
    <col min="6410" max="6410" width="9.625" style="2"/>
    <col min="6411" max="6411" width="10.875" style="2" customWidth="1"/>
    <col min="6412" max="6413" width="9.625" style="2"/>
    <col min="6414" max="6414" width="17.125" style="2" customWidth="1"/>
    <col min="6415" max="6656" width="9.625" style="2"/>
    <col min="6657" max="6657" width="13.375" style="2" customWidth="1"/>
    <col min="6658" max="6658" width="18.375" style="2" customWidth="1"/>
    <col min="6659" max="6660" width="13.375" style="2" customWidth="1"/>
    <col min="6661" max="6663" width="12.125" style="2" customWidth="1"/>
    <col min="6664" max="6665" width="10.875" style="2" customWidth="1"/>
    <col min="6666" max="6666" width="9.625" style="2"/>
    <col min="6667" max="6667" width="10.875" style="2" customWidth="1"/>
    <col min="6668" max="6669" width="9.625" style="2"/>
    <col min="6670" max="6670" width="17.125" style="2" customWidth="1"/>
    <col min="6671" max="6912" width="9.625" style="2"/>
    <col min="6913" max="6913" width="13.375" style="2" customWidth="1"/>
    <col min="6914" max="6914" width="18.375" style="2" customWidth="1"/>
    <col min="6915" max="6916" width="13.375" style="2" customWidth="1"/>
    <col min="6917" max="6919" width="12.125" style="2" customWidth="1"/>
    <col min="6920" max="6921" width="10.875" style="2" customWidth="1"/>
    <col min="6922" max="6922" width="9.625" style="2"/>
    <col min="6923" max="6923" width="10.875" style="2" customWidth="1"/>
    <col min="6924" max="6925" width="9.625" style="2"/>
    <col min="6926" max="6926" width="17.125" style="2" customWidth="1"/>
    <col min="6927" max="7168" width="9.625" style="2"/>
    <col min="7169" max="7169" width="13.375" style="2" customWidth="1"/>
    <col min="7170" max="7170" width="18.375" style="2" customWidth="1"/>
    <col min="7171" max="7172" width="13.375" style="2" customWidth="1"/>
    <col min="7173" max="7175" width="12.125" style="2" customWidth="1"/>
    <col min="7176" max="7177" width="10.875" style="2" customWidth="1"/>
    <col min="7178" max="7178" width="9.625" style="2"/>
    <col min="7179" max="7179" width="10.875" style="2" customWidth="1"/>
    <col min="7180" max="7181" width="9.625" style="2"/>
    <col min="7182" max="7182" width="17.125" style="2" customWidth="1"/>
    <col min="7183" max="7424" width="9.625" style="2"/>
    <col min="7425" max="7425" width="13.375" style="2" customWidth="1"/>
    <col min="7426" max="7426" width="18.375" style="2" customWidth="1"/>
    <col min="7427" max="7428" width="13.375" style="2" customWidth="1"/>
    <col min="7429" max="7431" width="12.125" style="2" customWidth="1"/>
    <col min="7432" max="7433" width="10.875" style="2" customWidth="1"/>
    <col min="7434" max="7434" width="9.625" style="2"/>
    <col min="7435" max="7435" width="10.875" style="2" customWidth="1"/>
    <col min="7436" max="7437" width="9.625" style="2"/>
    <col min="7438" max="7438" width="17.125" style="2" customWidth="1"/>
    <col min="7439" max="7680" width="9.625" style="2"/>
    <col min="7681" max="7681" width="13.375" style="2" customWidth="1"/>
    <col min="7682" max="7682" width="18.375" style="2" customWidth="1"/>
    <col min="7683" max="7684" width="13.375" style="2" customWidth="1"/>
    <col min="7685" max="7687" width="12.125" style="2" customWidth="1"/>
    <col min="7688" max="7689" width="10.875" style="2" customWidth="1"/>
    <col min="7690" max="7690" width="9.625" style="2"/>
    <col min="7691" max="7691" width="10.875" style="2" customWidth="1"/>
    <col min="7692" max="7693" width="9.625" style="2"/>
    <col min="7694" max="7694" width="17.125" style="2" customWidth="1"/>
    <col min="7695" max="7936" width="9.625" style="2"/>
    <col min="7937" max="7937" width="13.375" style="2" customWidth="1"/>
    <col min="7938" max="7938" width="18.375" style="2" customWidth="1"/>
    <col min="7939" max="7940" width="13.375" style="2" customWidth="1"/>
    <col min="7941" max="7943" width="12.125" style="2" customWidth="1"/>
    <col min="7944" max="7945" width="10.875" style="2" customWidth="1"/>
    <col min="7946" max="7946" width="9.625" style="2"/>
    <col min="7947" max="7947" width="10.875" style="2" customWidth="1"/>
    <col min="7948" max="7949" width="9.625" style="2"/>
    <col min="7950" max="7950" width="17.125" style="2" customWidth="1"/>
    <col min="7951" max="8192" width="9.625" style="2"/>
    <col min="8193" max="8193" width="13.375" style="2" customWidth="1"/>
    <col min="8194" max="8194" width="18.375" style="2" customWidth="1"/>
    <col min="8195" max="8196" width="13.375" style="2" customWidth="1"/>
    <col min="8197" max="8199" width="12.125" style="2" customWidth="1"/>
    <col min="8200" max="8201" width="10.875" style="2" customWidth="1"/>
    <col min="8202" max="8202" width="9.625" style="2"/>
    <col min="8203" max="8203" width="10.875" style="2" customWidth="1"/>
    <col min="8204" max="8205" width="9.625" style="2"/>
    <col min="8206" max="8206" width="17.125" style="2" customWidth="1"/>
    <col min="8207" max="8448" width="9.625" style="2"/>
    <col min="8449" max="8449" width="13.375" style="2" customWidth="1"/>
    <col min="8450" max="8450" width="18.375" style="2" customWidth="1"/>
    <col min="8451" max="8452" width="13.375" style="2" customWidth="1"/>
    <col min="8453" max="8455" width="12.125" style="2" customWidth="1"/>
    <col min="8456" max="8457" width="10.875" style="2" customWidth="1"/>
    <col min="8458" max="8458" width="9.625" style="2"/>
    <col min="8459" max="8459" width="10.875" style="2" customWidth="1"/>
    <col min="8460" max="8461" width="9.625" style="2"/>
    <col min="8462" max="8462" width="17.125" style="2" customWidth="1"/>
    <col min="8463" max="8704" width="9.625" style="2"/>
    <col min="8705" max="8705" width="13.375" style="2" customWidth="1"/>
    <col min="8706" max="8706" width="18.375" style="2" customWidth="1"/>
    <col min="8707" max="8708" width="13.375" style="2" customWidth="1"/>
    <col min="8709" max="8711" width="12.125" style="2" customWidth="1"/>
    <col min="8712" max="8713" width="10.875" style="2" customWidth="1"/>
    <col min="8714" max="8714" width="9.625" style="2"/>
    <col min="8715" max="8715" width="10.875" style="2" customWidth="1"/>
    <col min="8716" max="8717" width="9.625" style="2"/>
    <col min="8718" max="8718" width="17.125" style="2" customWidth="1"/>
    <col min="8719" max="8960" width="9.625" style="2"/>
    <col min="8961" max="8961" width="13.375" style="2" customWidth="1"/>
    <col min="8962" max="8962" width="18.375" style="2" customWidth="1"/>
    <col min="8963" max="8964" width="13.375" style="2" customWidth="1"/>
    <col min="8965" max="8967" width="12.125" style="2" customWidth="1"/>
    <col min="8968" max="8969" width="10.875" style="2" customWidth="1"/>
    <col min="8970" max="8970" width="9.625" style="2"/>
    <col min="8971" max="8971" width="10.875" style="2" customWidth="1"/>
    <col min="8972" max="8973" width="9.625" style="2"/>
    <col min="8974" max="8974" width="17.125" style="2" customWidth="1"/>
    <col min="8975" max="9216" width="9.625" style="2"/>
    <col min="9217" max="9217" width="13.375" style="2" customWidth="1"/>
    <col min="9218" max="9218" width="18.375" style="2" customWidth="1"/>
    <col min="9219" max="9220" width="13.375" style="2" customWidth="1"/>
    <col min="9221" max="9223" width="12.125" style="2" customWidth="1"/>
    <col min="9224" max="9225" width="10.875" style="2" customWidth="1"/>
    <col min="9226" max="9226" width="9.625" style="2"/>
    <col min="9227" max="9227" width="10.875" style="2" customWidth="1"/>
    <col min="9228" max="9229" width="9.625" style="2"/>
    <col min="9230" max="9230" width="17.125" style="2" customWidth="1"/>
    <col min="9231" max="9472" width="9.625" style="2"/>
    <col min="9473" max="9473" width="13.375" style="2" customWidth="1"/>
    <col min="9474" max="9474" width="18.375" style="2" customWidth="1"/>
    <col min="9475" max="9476" width="13.375" style="2" customWidth="1"/>
    <col min="9477" max="9479" width="12.125" style="2" customWidth="1"/>
    <col min="9480" max="9481" width="10.875" style="2" customWidth="1"/>
    <col min="9482" max="9482" width="9.625" style="2"/>
    <col min="9483" max="9483" width="10.875" style="2" customWidth="1"/>
    <col min="9484" max="9485" width="9.625" style="2"/>
    <col min="9486" max="9486" width="17.125" style="2" customWidth="1"/>
    <col min="9487" max="9728" width="9.625" style="2"/>
    <col min="9729" max="9729" width="13.375" style="2" customWidth="1"/>
    <col min="9730" max="9730" width="18.375" style="2" customWidth="1"/>
    <col min="9731" max="9732" width="13.375" style="2" customWidth="1"/>
    <col min="9733" max="9735" width="12.125" style="2" customWidth="1"/>
    <col min="9736" max="9737" width="10.875" style="2" customWidth="1"/>
    <col min="9738" max="9738" width="9.625" style="2"/>
    <col min="9739" max="9739" width="10.875" style="2" customWidth="1"/>
    <col min="9740" max="9741" width="9.625" style="2"/>
    <col min="9742" max="9742" width="17.125" style="2" customWidth="1"/>
    <col min="9743" max="9984" width="9.625" style="2"/>
    <col min="9985" max="9985" width="13.375" style="2" customWidth="1"/>
    <col min="9986" max="9986" width="18.375" style="2" customWidth="1"/>
    <col min="9987" max="9988" width="13.375" style="2" customWidth="1"/>
    <col min="9989" max="9991" width="12.125" style="2" customWidth="1"/>
    <col min="9992" max="9993" width="10.875" style="2" customWidth="1"/>
    <col min="9994" max="9994" width="9.625" style="2"/>
    <col min="9995" max="9995" width="10.875" style="2" customWidth="1"/>
    <col min="9996" max="9997" width="9.625" style="2"/>
    <col min="9998" max="9998" width="17.125" style="2" customWidth="1"/>
    <col min="9999" max="10240" width="9.625" style="2"/>
    <col min="10241" max="10241" width="13.375" style="2" customWidth="1"/>
    <col min="10242" max="10242" width="18.375" style="2" customWidth="1"/>
    <col min="10243" max="10244" width="13.375" style="2" customWidth="1"/>
    <col min="10245" max="10247" width="12.125" style="2" customWidth="1"/>
    <col min="10248" max="10249" width="10.875" style="2" customWidth="1"/>
    <col min="10250" max="10250" width="9.625" style="2"/>
    <col min="10251" max="10251" width="10.875" style="2" customWidth="1"/>
    <col min="10252" max="10253" width="9.625" style="2"/>
    <col min="10254" max="10254" width="17.125" style="2" customWidth="1"/>
    <col min="10255" max="10496" width="9.625" style="2"/>
    <col min="10497" max="10497" width="13.375" style="2" customWidth="1"/>
    <col min="10498" max="10498" width="18.375" style="2" customWidth="1"/>
    <col min="10499" max="10500" width="13.375" style="2" customWidth="1"/>
    <col min="10501" max="10503" width="12.125" style="2" customWidth="1"/>
    <col min="10504" max="10505" width="10.875" style="2" customWidth="1"/>
    <col min="10506" max="10506" width="9.625" style="2"/>
    <col min="10507" max="10507" width="10.875" style="2" customWidth="1"/>
    <col min="10508" max="10509" width="9.625" style="2"/>
    <col min="10510" max="10510" width="17.125" style="2" customWidth="1"/>
    <col min="10511" max="10752" width="9.625" style="2"/>
    <col min="10753" max="10753" width="13.375" style="2" customWidth="1"/>
    <col min="10754" max="10754" width="18.375" style="2" customWidth="1"/>
    <col min="10755" max="10756" width="13.375" style="2" customWidth="1"/>
    <col min="10757" max="10759" width="12.125" style="2" customWidth="1"/>
    <col min="10760" max="10761" width="10.875" style="2" customWidth="1"/>
    <col min="10762" max="10762" width="9.625" style="2"/>
    <col min="10763" max="10763" width="10.875" style="2" customWidth="1"/>
    <col min="10764" max="10765" width="9.625" style="2"/>
    <col min="10766" max="10766" width="17.125" style="2" customWidth="1"/>
    <col min="10767" max="11008" width="9.625" style="2"/>
    <col min="11009" max="11009" width="13.375" style="2" customWidth="1"/>
    <col min="11010" max="11010" width="18.375" style="2" customWidth="1"/>
    <col min="11011" max="11012" width="13.375" style="2" customWidth="1"/>
    <col min="11013" max="11015" width="12.125" style="2" customWidth="1"/>
    <col min="11016" max="11017" width="10.875" style="2" customWidth="1"/>
    <col min="11018" max="11018" width="9.625" style="2"/>
    <col min="11019" max="11019" width="10.875" style="2" customWidth="1"/>
    <col min="11020" max="11021" width="9.625" style="2"/>
    <col min="11022" max="11022" width="17.125" style="2" customWidth="1"/>
    <col min="11023" max="11264" width="9.625" style="2"/>
    <col min="11265" max="11265" width="13.375" style="2" customWidth="1"/>
    <col min="11266" max="11266" width="18.375" style="2" customWidth="1"/>
    <col min="11267" max="11268" width="13.375" style="2" customWidth="1"/>
    <col min="11269" max="11271" width="12.125" style="2" customWidth="1"/>
    <col min="11272" max="11273" width="10.875" style="2" customWidth="1"/>
    <col min="11274" max="11274" width="9.625" style="2"/>
    <col min="11275" max="11275" width="10.875" style="2" customWidth="1"/>
    <col min="11276" max="11277" width="9.625" style="2"/>
    <col min="11278" max="11278" width="17.125" style="2" customWidth="1"/>
    <col min="11279" max="11520" width="9.625" style="2"/>
    <col min="11521" max="11521" width="13.375" style="2" customWidth="1"/>
    <col min="11522" max="11522" width="18.375" style="2" customWidth="1"/>
    <col min="11523" max="11524" width="13.375" style="2" customWidth="1"/>
    <col min="11525" max="11527" width="12.125" style="2" customWidth="1"/>
    <col min="11528" max="11529" width="10.875" style="2" customWidth="1"/>
    <col min="11530" max="11530" width="9.625" style="2"/>
    <col min="11531" max="11531" width="10.875" style="2" customWidth="1"/>
    <col min="11532" max="11533" width="9.625" style="2"/>
    <col min="11534" max="11534" width="17.125" style="2" customWidth="1"/>
    <col min="11535" max="11776" width="9.625" style="2"/>
    <col min="11777" max="11777" width="13.375" style="2" customWidth="1"/>
    <col min="11778" max="11778" width="18.375" style="2" customWidth="1"/>
    <col min="11779" max="11780" width="13.375" style="2" customWidth="1"/>
    <col min="11781" max="11783" width="12.125" style="2" customWidth="1"/>
    <col min="11784" max="11785" width="10.875" style="2" customWidth="1"/>
    <col min="11786" max="11786" width="9.625" style="2"/>
    <col min="11787" max="11787" width="10.875" style="2" customWidth="1"/>
    <col min="11788" max="11789" width="9.625" style="2"/>
    <col min="11790" max="11790" width="17.125" style="2" customWidth="1"/>
    <col min="11791" max="12032" width="9.625" style="2"/>
    <col min="12033" max="12033" width="13.375" style="2" customWidth="1"/>
    <col min="12034" max="12034" width="18.375" style="2" customWidth="1"/>
    <col min="12035" max="12036" width="13.375" style="2" customWidth="1"/>
    <col min="12037" max="12039" width="12.125" style="2" customWidth="1"/>
    <col min="12040" max="12041" width="10.875" style="2" customWidth="1"/>
    <col min="12042" max="12042" width="9.625" style="2"/>
    <col min="12043" max="12043" width="10.875" style="2" customWidth="1"/>
    <col min="12044" max="12045" width="9.625" style="2"/>
    <col min="12046" max="12046" width="17.125" style="2" customWidth="1"/>
    <col min="12047" max="12288" width="9.625" style="2"/>
    <col min="12289" max="12289" width="13.375" style="2" customWidth="1"/>
    <col min="12290" max="12290" width="18.375" style="2" customWidth="1"/>
    <col min="12291" max="12292" width="13.375" style="2" customWidth="1"/>
    <col min="12293" max="12295" width="12.125" style="2" customWidth="1"/>
    <col min="12296" max="12297" width="10.875" style="2" customWidth="1"/>
    <col min="12298" max="12298" width="9.625" style="2"/>
    <col min="12299" max="12299" width="10.875" style="2" customWidth="1"/>
    <col min="12300" max="12301" width="9.625" style="2"/>
    <col min="12302" max="12302" width="17.125" style="2" customWidth="1"/>
    <col min="12303" max="12544" width="9.625" style="2"/>
    <col min="12545" max="12545" width="13.375" style="2" customWidth="1"/>
    <col min="12546" max="12546" width="18.375" style="2" customWidth="1"/>
    <col min="12547" max="12548" width="13.375" style="2" customWidth="1"/>
    <col min="12549" max="12551" width="12.125" style="2" customWidth="1"/>
    <col min="12552" max="12553" width="10.875" style="2" customWidth="1"/>
    <col min="12554" max="12554" width="9.625" style="2"/>
    <col min="12555" max="12555" width="10.875" style="2" customWidth="1"/>
    <col min="12556" max="12557" width="9.625" style="2"/>
    <col min="12558" max="12558" width="17.125" style="2" customWidth="1"/>
    <col min="12559" max="12800" width="9.625" style="2"/>
    <col min="12801" max="12801" width="13.375" style="2" customWidth="1"/>
    <col min="12802" max="12802" width="18.375" style="2" customWidth="1"/>
    <col min="12803" max="12804" width="13.375" style="2" customWidth="1"/>
    <col min="12805" max="12807" width="12.125" style="2" customWidth="1"/>
    <col min="12808" max="12809" width="10.875" style="2" customWidth="1"/>
    <col min="12810" max="12810" width="9.625" style="2"/>
    <col min="12811" max="12811" width="10.875" style="2" customWidth="1"/>
    <col min="12812" max="12813" width="9.625" style="2"/>
    <col min="12814" max="12814" width="17.125" style="2" customWidth="1"/>
    <col min="12815" max="13056" width="9.625" style="2"/>
    <col min="13057" max="13057" width="13.375" style="2" customWidth="1"/>
    <col min="13058" max="13058" width="18.375" style="2" customWidth="1"/>
    <col min="13059" max="13060" width="13.375" style="2" customWidth="1"/>
    <col min="13061" max="13063" width="12.125" style="2" customWidth="1"/>
    <col min="13064" max="13065" width="10.875" style="2" customWidth="1"/>
    <col min="13066" max="13066" width="9.625" style="2"/>
    <col min="13067" max="13067" width="10.875" style="2" customWidth="1"/>
    <col min="13068" max="13069" width="9.625" style="2"/>
    <col min="13070" max="13070" width="17.125" style="2" customWidth="1"/>
    <col min="13071" max="13312" width="9.625" style="2"/>
    <col min="13313" max="13313" width="13.375" style="2" customWidth="1"/>
    <col min="13314" max="13314" width="18.375" style="2" customWidth="1"/>
    <col min="13315" max="13316" width="13.375" style="2" customWidth="1"/>
    <col min="13317" max="13319" width="12.125" style="2" customWidth="1"/>
    <col min="13320" max="13321" width="10.875" style="2" customWidth="1"/>
    <col min="13322" max="13322" width="9.625" style="2"/>
    <col min="13323" max="13323" width="10.875" style="2" customWidth="1"/>
    <col min="13324" max="13325" width="9.625" style="2"/>
    <col min="13326" max="13326" width="17.125" style="2" customWidth="1"/>
    <col min="13327" max="13568" width="9.625" style="2"/>
    <col min="13569" max="13569" width="13.375" style="2" customWidth="1"/>
    <col min="13570" max="13570" width="18.375" style="2" customWidth="1"/>
    <col min="13571" max="13572" width="13.375" style="2" customWidth="1"/>
    <col min="13573" max="13575" width="12.125" style="2" customWidth="1"/>
    <col min="13576" max="13577" width="10.875" style="2" customWidth="1"/>
    <col min="13578" max="13578" width="9.625" style="2"/>
    <col min="13579" max="13579" width="10.875" style="2" customWidth="1"/>
    <col min="13580" max="13581" width="9.625" style="2"/>
    <col min="13582" max="13582" width="17.125" style="2" customWidth="1"/>
    <col min="13583" max="13824" width="9.625" style="2"/>
    <col min="13825" max="13825" width="13.375" style="2" customWidth="1"/>
    <col min="13826" max="13826" width="18.375" style="2" customWidth="1"/>
    <col min="13827" max="13828" width="13.375" style="2" customWidth="1"/>
    <col min="13829" max="13831" width="12.125" style="2" customWidth="1"/>
    <col min="13832" max="13833" width="10.875" style="2" customWidth="1"/>
    <col min="13834" max="13834" width="9.625" style="2"/>
    <col min="13835" max="13835" width="10.875" style="2" customWidth="1"/>
    <col min="13836" max="13837" width="9.625" style="2"/>
    <col min="13838" max="13838" width="17.125" style="2" customWidth="1"/>
    <col min="13839" max="14080" width="9.625" style="2"/>
    <col min="14081" max="14081" width="13.375" style="2" customWidth="1"/>
    <col min="14082" max="14082" width="18.375" style="2" customWidth="1"/>
    <col min="14083" max="14084" width="13.375" style="2" customWidth="1"/>
    <col min="14085" max="14087" width="12.125" style="2" customWidth="1"/>
    <col min="14088" max="14089" width="10.875" style="2" customWidth="1"/>
    <col min="14090" max="14090" width="9.625" style="2"/>
    <col min="14091" max="14091" width="10.875" style="2" customWidth="1"/>
    <col min="14092" max="14093" width="9.625" style="2"/>
    <col min="14094" max="14094" width="17.125" style="2" customWidth="1"/>
    <col min="14095" max="14336" width="9.625" style="2"/>
    <col min="14337" max="14337" width="13.375" style="2" customWidth="1"/>
    <col min="14338" max="14338" width="18.375" style="2" customWidth="1"/>
    <col min="14339" max="14340" width="13.375" style="2" customWidth="1"/>
    <col min="14341" max="14343" width="12.125" style="2" customWidth="1"/>
    <col min="14344" max="14345" width="10.875" style="2" customWidth="1"/>
    <col min="14346" max="14346" width="9.625" style="2"/>
    <col min="14347" max="14347" width="10.875" style="2" customWidth="1"/>
    <col min="14348" max="14349" width="9.625" style="2"/>
    <col min="14350" max="14350" width="17.125" style="2" customWidth="1"/>
    <col min="14351" max="14592" width="9.625" style="2"/>
    <col min="14593" max="14593" width="13.375" style="2" customWidth="1"/>
    <col min="14594" max="14594" width="18.375" style="2" customWidth="1"/>
    <col min="14595" max="14596" width="13.375" style="2" customWidth="1"/>
    <col min="14597" max="14599" width="12.125" style="2" customWidth="1"/>
    <col min="14600" max="14601" width="10.875" style="2" customWidth="1"/>
    <col min="14602" max="14602" width="9.625" style="2"/>
    <col min="14603" max="14603" width="10.875" style="2" customWidth="1"/>
    <col min="14604" max="14605" width="9.625" style="2"/>
    <col min="14606" max="14606" width="17.125" style="2" customWidth="1"/>
    <col min="14607" max="14848" width="9.625" style="2"/>
    <col min="14849" max="14849" width="13.375" style="2" customWidth="1"/>
    <col min="14850" max="14850" width="18.375" style="2" customWidth="1"/>
    <col min="14851" max="14852" width="13.375" style="2" customWidth="1"/>
    <col min="14853" max="14855" width="12.125" style="2" customWidth="1"/>
    <col min="14856" max="14857" width="10.875" style="2" customWidth="1"/>
    <col min="14858" max="14858" width="9.625" style="2"/>
    <col min="14859" max="14859" width="10.875" style="2" customWidth="1"/>
    <col min="14860" max="14861" width="9.625" style="2"/>
    <col min="14862" max="14862" width="17.125" style="2" customWidth="1"/>
    <col min="14863" max="15104" width="9.625" style="2"/>
    <col min="15105" max="15105" width="13.375" style="2" customWidth="1"/>
    <col min="15106" max="15106" width="18.375" style="2" customWidth="1"/>
    <col min="15107" max="15108" width="13.375" style="2" customWidth="1"/>
    <col min="15109" max="15111" width="12.125" style="2" customWidth="1"/>
    <col min="15112" max="15113" width="10.875" style="2" customWidth="1"/>
    <col min="15114" max="15114" width="9.625" style="2"/>
    <col min="15115" max="15115" width="10.875" style="2" customWidth="1"/>
    <col min="15116" max="15117" width="9.625" style="2"/>
    <col min="15118" max="15118" width="17.125" style="2" customWidth="1"/>
    <col min="15119" max="15360" width="9.625" style="2"/>
    <col min="15361" max="15361" width="13.375" style="2" customWidth="1"/>
    <col min="15362" max="15362" width="18.375" style="2" customWidth="1"/>
    <col min="15363" max="15364" width="13.375" style="2" customWidth="1"/>
    <col min="15365" max="15367" width="12.125" style="2" customWidth="1"/>
    <col min="15368" max="15369" width="10.875" style="2" customWidth="1"/>
    <col min="15370" max="15370" width="9.625" style="2"/>
    <col min="15371" max="15371" width="10.875" style="2" customWidth="1"/>
    <col min="15372" max="15373" width="9.625" style="2"/>
    <col min="15374" max="15374" width="17.125" style="2" customWidth="1"/>
    <col min="15375" max="15616" width="9.625" style="2"/>
    <col min="15617" max="15617" width="13.375" style="2" customWidth="1"/>
    <col min="15618" max="15618" width="18.375" style="2" customWidth="1"/>
    <col min="15619" max="15620" width="13.375" style="2" customWidth="1"/>
    <col min="15621" max="15623" width="12.125" style="2" customWidth="1"/>
    <col min="15624" max="15625" width="10.875" style="2" customWidth="1"/>
    <col min="15626" max="15626" width="9.625" style="2"/>
    <col min="15627" max="15627" width="10.875" style="2" customWidth="1"/>
    <col min="15628" max="15629" width="9.625" style="2"/>
    <col min="15630" max="15630" width="17.125" style="2" customWidth="1"/>
    <col min="15631" max="15872" width="9.625" style="2"/>
    <col min="15873" max="15873" width="13.375" style="2" customWidth="1"/>
    <col min="15874" max="15874" width="18.375" style="2" customWidth="1"/>
    <col min="15875" max="15876" width="13.375" style="2" customWidth="1"/>
    <col min="15877" max="15879" width="12.125" style="2" customWidth="1"/>
    <col min="15880" max="15881" width="10.875" style="2" customWidth="1"/>
    <col min="15882" max="15882" width="9.625" style="2"/>
    <col min="15883" max="15883" width="10.875" style="2" customWidth="1"/>
    <col min="15884" max="15885" width="9.625" style="2"/>
    <col min="15886" max="15886" width="17.125" style="2" customWidth="1"/>
    <col min="15887" max="16128" width="9.625" style="2"/>
    <col min="16129" max="16129" width="13.375" style="2" customWidth="1"/>
    <col min="16130" max="16130" width="18.375" style="2" customWidth="1"/>
    <col min="16131" max="16132" width="13.375" style="2" customWidth="1"/>
    <col min="16133" max="16135" width="12.125" style="2" customWidth="1"/>
    <col min="16136" max="16137" width="10.875" style="2" customWidth="1"/>
    <col min="16138" max="16138" width="9.625" style="2"/>
    <col min="16139" max="16139" width="10.875" style="2" customWidth="1"/>
    <col min="16140" max="16141" width="9.625" style="2"/>
    <col min="16142" max="16142" width="17.125" style="2" customWidth="1"/>
    <col min="16143" max="16384" width="9.625" style="2"/>
  </cols>
  <sheetData>
    <row r="1" spans="1:13" x14ac:dyDescent="0.2">
      <c r="A1" s="1"/>
    </row>
    <row r="6" spans="1:13" ht="18" thickBot="1" x14ac:dyDescent="0.25">
      <c r="B6" s="4"/>
      <c r="C6" s="4"/>
      <c r="D6" s="5" t="s">
        <v>657</v>
      </c>
      <c r="E6" s="4"/>
      <c r="F6" s="4"/>
      <c r="G6" s="4"/>
      <c r="H6" s="4"/>
      <c r="I6" s="4"/>
      <c r="J6" s="4"/>
      <c r="K6" s="4"/>
      <c r="L6" s="4"/>
    </row>
    <row r="7" spans="1:13" x14ac:dyDescent="0.2">
      <c r="C7" s="7"/>
      <c r="E7" s="7"/>
      <c r="F7" s="7"/>
      <c r="G7" s="10"/>
      <c r="H7" s="10"/>
      <c r="I7" s="10"/>
      <c r="J7" s="10"/>
      <c r="K7" s="10"/>
      <c r="L7" s="10"/>
      <c r="M7" s="41"/>
    </row>
    <row r="8" spans="1:13" x14ac:dyDescent="0.2">
      <c r="C8" s="14" t="s">
        <v>658</v>
      </c>
      <c r="D8" s="10"/>
      <c r="E8" s="12" t="s">
        <v>365</v>
      </c>
      <c r="F8" s="12" t="s">
        <v>659</v>
      </c>
      <c r="G8" s="8"/>
      <c r="H8" s="9" t="s">
        <v>660</v>
      </c>
      <c r="I8" s="10"/>
      <c r="J8" s="10"/>
      <c r="K8" s="14" t="s">
        <v>661</v>
      </c>
      <c r="L8" s="10"/>
    </row>
    <row r="9" spans="1:13" x14ac:dyDescent="0.2">
      <c r="B9" s="1" t="s">
        <v>662</v>
      </c>
      <c r="C9" s="7"/>
      <c r="D9" s="7"/>
      <c r="E9" s="12" t="s">
        <v>663</v>
      </c>
      <c r="F9" s="11" t="s">
        <v>664</v>
      </c>
      <c r="G9" s="11" t="s">
        <v>665</v>
      </c>
      <c r="H9" s="7"/>
      <c r="I9" s="11" t="s">
        <v>666</v>
      </c>
      <c r="J9" s="7"/>
      <c r="K9" s="12" t="s">
        <v>667</v>
      </c>
      <c r="L9" s="11" t="s">
        <v>666</v>
      </c>
    </row>
    <row r="10" spans="1:13" x14ac:dyDescent="0.2">
      <c r="B10" s="10"/>
      <c r="C10" s="14" t="s">
        <v>528</v>
      </c>
      <c r="D10" s="14" t="s">
        <v>668</v>
      </c>
      <c r="E10" s="8"/>
      <c r="F10" s="8"/>
      <c r="G10" s="13" t="s">
        <v>669</v>
      </c>
      <c r="H10" s="13" t="s">
        <v>670</v>
      </c>
      <c r="I10" s="13" t="s">
        <v>670</v>
      </c>
      <c r="J10" s="13" t="s">
        <v>9</v>
      </c>
      <c r="K10" s="13" t="s">
        <v>671</v>
      </c>
      <c r="L10" s="13" t="s">
        <v>532</v>
      </c>
    </row>
    <row r="11" spans="1:13" x14ac:dyDescent="0.2">
      <c r="C11" s="33" t="s">
        <v>77</v>
      </c>
      <c r="D11" s="26" t="s">
        <v>78</v>
      </c>
      <c r="E11" s="26" t="s">
        <v>300</v>
      </c>
      <c r="F11" s="26" t="s">
        <v>300</v>
      </c>
      <c r="G11" s="26" t="s">
        <v>300</v>
      </c>
      <c r="H11" s="26" t="s">
        <v>300</v>
      </c>
      <c r="I11" s="26" t="s">
        <v>300</v>
      </c>
      <c r="J11" s="26" t="s">
        <v>300</v>
      </c>
      <c r="K11" s="26" t="s">
        <v>300</v>
      </c>
      <c r="L11" s="26" t="s">
        <v>592</v>
      </c>
    </row>
    <row r="12" spans="1:13" x14ac:dyDescent="0.2">
      <c r="B12" s="55" t="s">
        <v>593</v>
      </c>
      <c r="C12" s="17">
        <v>211756</v>
      </c>
      <c r="D12" s="28">
        <v>448810</v>
      </c>
      <c r="E12" s="28">
        <v>30630.061000000005</v>
      </c>
      <c r="F12" s="28">
        <v>56530.806999999993</v>
      </c>
      <c r="G12" s="28">
        <v>36451.866999999998</v>
      </c>
      <c r="H12" s="28">
        <v>891.19799999999975</v>
      </c>
      <c r="I12" s="28">
        <v>4229.2029999999995</v>
      </c>
      <c r="J12" s="28">
        <v>861.52600000000052</v>
      </c>
      <c r="K12" s="28">
        <v>13409.319</v>
      </c>
      <c r="L12" s="28">
        <v>687.69399999999996</v>
      </c>
    </row>
    <row r="13" spans="1:13" x14ac:dyDescent="0.2">
      <c r="C13" s="7"/>
    </row>
    <row r="14" spans="1:13" x14ac:dyDescent="0.2">
      <c r="B14" s="1" t="s">
        <v>594</v>
      </c>
      <c r="C14" s="22">
        <v>68324</v>
      </c>
      <c r="D14" s="16">
        <v>132316</v>
      </c>
      <c r="E14" s="16">
        <v>9336.7990000000009</v>
      </c>
      <c r="F14" s="34">
        <v>18751.741999999998</v>
      </c>
      <c r="G14" s="16">
        <v>11158.383</v>
      </c>
      <c r="H14" s="16">
        <v>347.83199999999999</v>
      </c>
      <c r="I14" s="16">
        <v>1312.578</v>
      </c>
      <c r="J14" s="34">
        <v>257.6200000000008</v>
      </c>
      <c r="K14" s="16">
        <v>5397.2839999999997</v>
      </c>
      <c r="L14" s="16">
        <v>278.04500000000002</v>
      </c>
    </row>
    <row r="15" spans="1:13" x14ac:dyDescent="0.2">
      <c r="B15" s="1" t="s">
        <v>595</v>
      </c>
      <c r="C15" s="22">
        <v>8848</v>
      </c>
      <c r="D15" s="16">
        <v>18190</v>
      </c>
      <c r="E15" s="16">
        <v>1251.2729999999999</v>
      </c>
      <c r="F15" s="34">
        <v>2409.3909999999996</v>
      </c>
      <c r="G15" s="16">
        <v>1457.671</v>
      </c>
      <c r="H15" s="16">
        <v>48.475999999999999</v>
      </c>
      <c r="I15" s="16">
        <v>152.04400000000001</v>
      </c>
      <c r="J15" s="34">
        <v>28.859999999999872</v>
      </c>
      <c r="K15" s="16">
        <v>694.13099999999997</v>
      </c>
      <c r="L15" s="16">
        <v>28.209</v>
      </c>
    </row>
    <row r="16" spans="1:13" x14ac:dyDescent="0.2">
      <c r="B16" s="1" t="s">
        <v>596</v>
      </c>
      <c r="C16" s="22">
        <v>7725</v>
      </c>
      <c r="D16" s="16">
        <v>16125</v>
      </c>
      <c r="E16" s="16">
        <v>1112.7149999999999</v>
      </c>
      <c r="F16" s="34">
        <v>2090.373</v>
      </c>
      <c r="G16" s="16">
        <v>1182.9349999999999</v>
      </c>
      <c r="H16" s="16">
        <v>20.998999999999999</v>
      </c>
      <c r="I16" s="16">
        <v>133.917</v>
      </c>
      <c r="J16" s="34">
        <v>32.4</v>
      </c>
      <c r="K16" s="16">
        <v>680.84400000000005</v>
      </c>
      <c r="L16" s="16">
        <v>39.277999999999999</v>
      </c>
    </row>
    <row r="17" spans="2:12" x14ac:dyDescent="0.2">
      <c r="B17" s="1" t="s">
        <v>597</v>
      </c>
      <c r="C17" s="22">
        <v>6597</v>
      </c>
      <c r="D17" s="16">
        <v>16516</v>
      </c>
      <c r="E17" s="16">
        <v>1111.6010000000001</v>
      </c>
      <c r="F17" s="34">
        <v>2085.7129999999997</v>
      </c>
      <c r="G17" s="16">
        <v>1405.0609999999999</v>
      </c>
      <c r="H17" s="16">
        <v>51.622999999999998</v>
      </c>
      <c r="I17" s="16">
        <v>158.55000000000001</v>
      </c>
      <c r="J17" s="34">
        <v>34.979999999999997</v>
      </c>
      <c r="K17" s="16">
        <v>407.69799999999998</v>
      </c>
      <c r="L17" s="16">
        <v>27.800999999999998</v>
      </c>
    </row>
    <row r="18" spans="2:12" x14ac:dyDescent="0.2">
      <c r="B18" s="1" t="s">
        <v>672</v>
      </c>
      <c r="C18" s="22">
        <v>10296</v>
      </c>
      <c r="D18" s="16">
        <v>23322</v>
      </c>
      <c r="E18" s="16">
        <v>1507.3710000000001</v>
      </c>
      <c r="F18" s="34">
        <v>3055.1910000000003</v>
      </c>
      <c r="G18" s="16">
        <v>2104.0360000000001</v>
      </c>
      <c r="H18" s="16">
        <v>42.569000000000003</v>
      </c>
      <c r="I18" s="16">
        <v>265.15600000000001</v>
      </c>
      <c r="J18" s="34">
        <v>51.300000000000068</v>
      </c>
      <c r="K18" s="16">
        <v>568.745</v>
      </c>
      <c r="L18" s="16">
        <v>23.385000000000002</v>
      </c>
    </row>
    <row r="19" spans="2:12" x14ac:dyDescent="0.2">
      <c r="B19" s="1" t="s">
        <v>599</v>
      </c>
      <c r="C19" s="22">
        <v>15762</v>
      </c>
      <c r="D19" s="16">
        <v>35055</v>
      </c>
      <c r="E19" s="16">
        <v>2411.1640000000002</v>
      </c>
      <c r="F19" s="34">
        <v>3876.826</v>
      </c>
      <c r="G19" s="16">
        <v>2634.76</v>
      </c>
      <c r="H19" s="16">
        <v>57.213000000000001</v>
      </c>
      <c r="I19" s="16">
        <v>325.14</v>
      </c>
      <c r="J19" s="34">
        <v>69.47999999999962</v>
      </c>
      <c r="K19" s="16">
        <v>747.26900000000001</v>
      </c>
      <c r="L19" s="16">
        <v>42.963999999999999</v>
      </c>
    </row>
    <row r="20" spans="2:12" x14ac:dyDescent="0.2">
      <c r="B20" s="1" t="s">
        <v>600</v>
      </c>
      <c r="C20" s="22">
        <v>8222</v>
      </c>
      <c r="D20" s="16">
        <v>15312</v>
      </c>
      <c r="E20" s="16">
        <v>1141.8889999999999</v>
      </c>
      <c r="F20" s="34">
        <v>2022.1610000000003</v>
      </c>
      <c r="G20" s="16">
        <v>1295.2449999999999</v>
      </c>
      <c r="H20" s="16">
        <v>10.236000000000001</v>
      </c>
      <c r="I20" s="16">
        <v>177.24600000000001</v>
      </c>
      <c r="J20" s="34">
        <v>26.43</v>
      </c>
      <c r="K20" s="16">
        <v>481.17899999999997</v>
      </c>
      <c r="L20" s="16">
        <v>31.824999999999999</v>
      </c>
    </row>
    <row r="21" spans="2:12" x14ac:dyDescent="0.2">
      <c r="C21" s="7"/>
    </row>
    <row r="22" spans="2:12" x14ac:dyDescent="0.2">
      <c r="B22" s="1" t="s">
        <v>601</v>
      </c>
      <c r="C22" s="22">
        <v>2916</v>
      </c>
      <c r="D22" s="16">
        <v>7581</v>
      </c>
      <c r="E22" s="16">
        <v>566.36400000000003</v>
      </c>
      <c r="F22" s="34">
        <v>951.77300000000002</v>
      </c>
      <c r="G22" s="16">
        <v>679.83199999999999</v>
      </c>
      <c r="H22" s="16">
        <v>21.411999999999999</v>
      </c>
      <c r="I22" s="16">
        <v>80.739999999999995</v>
      </c>
      <c r="J22" s="34">
        <v>10.56</v>
      </c>
      <c r="K22" s="16">
        <v>152.22999999999999</v>
      </c>
      <c r="L22" s="16">
        <v>6.9989999999999997</v>
      </c>
    </row>
    <row r="23" spans="2:12" x14ac:dyDescent="0.2">
      <c r="B23" s="1" t="s">
        <v>602</v>
      </c>
      <c r="C23" s="22">
        <v>1643</v>
      </c>
      <c r="D23" s="16">
        <v>3445</v>
      </c>
      <c r="E23" s="16">
        <v>244.49799999999999</v>
      </c>
      <c r="F23" s="34">
        <v>400.53800000000001</v>
      </c>
      <c r="G23" s="16">
        <v>270.95</v>
      </c>
      <c r="H23" s="16">
        <v>6.5789999999999997</v>
      </c>
      <c r="I23" s="16">
        <v>26.315000000000001</v>
      </c>
      <c r="J23" s="34">
        <v>4.4400000000000004</v>
      </c>
      <c r="K23" s="16">
        <v>88.513000000000005</v>
      </c>
      <c r="L23" s="16">
        <v>3.7410000000000001</v>
      </c>
    </row>
    <row r="24" spans="2:12" x14ac:dyDescent="0.2">
      <c r="B24" s="1" t="s">
        <v>603</v>
      </c>
      <c r="C24" s="22">
        <v>1068</v>
      </c>
      <c r="D24" s="16">
        <v>2163</v>
      </c>
      <c r="E24" s="16">
        <v>137.03299999999999</v>
      </c>
      <c r="F24" s="34">
        <v>252.27099999999999</v>
      </c>
      <c r="G24" s="16">
        <v>195.381</v>
      </c>
      <c r="H24" s="16">
        <v>1.6930000000000001</v>
      </c>
      <c r="I24" s="16">
        <v>19.161000000000001</v>
      </c>
      <c r="J24" s="34">
        <v>1.8399999999999856</v>
      </c>
      <c r="K24" s="16">
        <v>32.890999999999998</v>
      </c>
      <c r="L24" s="16">
        <v>1.3049999999999999</v>
      </c>
    </row>
    <row r="25" spans="2:12" x14ac:dyDescent="0.2">
      <c r="B25" s="1" t="s">
        <v>604</v>
      </c>
      <c r="C25" s="22">
        <v>2542</v>
      </c>
      <c r="D25" s="16">
        <v>5719</v>
      </c>
      <c r="E25" s="16">
        <v>371.85500000000002</v>
      </c>
      <c r="F25" s="34">
        <v>757.57100000000003</v>
      </c>
      <c r="G25" s="16">
        <v>492.661</v>
      </c>
      <c r="H25" s="16">
        <v>11.981</v>
      </c>
      <c r="I25" s="16">
        <v>57.936</v>
      </c>
      <c r="J25" s="34">
        <v>10.050000000000001</v>
      </c>
      <c r="K25" s="16">
        <v>174.36</v>
      </c>
      <c r="L25" s="16">
        <v>10.583</v>
      </c>
    </row>
    <row r="26" spans="2:12" x14ac:dyDescent="0.2">
      <c r="B26" s="1" t="s">
        <v>605</v>
      </c>
      <c r="C26" s="22">
        <v>3226</v>
      </c>
      <c r="D26" s="16">
        <v>7428</v>
      </c>
      <c r="E26" s="16">
        <v>501.89499999999998</v>
      </c>
      <c r="F26" s="34">
        <v>913.56100000000004</v>
      </c>
      <c r="G26" s="16">
        <v>629.28499999999997</v>
      </c>
      <c r="H26" s="16">
        <v>14.426</v>
      </c>
      <c r="I26" s="16">
        <v>63.115000000000002</v>
      </c>
      <c r="J26" s="34">
        <v>12.090000000000082</v>
      </c>
      <c r="K26" s="16">
        <v>187.17</v>
      </c>
      <c r="L26" s="16">
        <v>7.4749999999999996</v>
      </c>
    </row>
    <row r="27" spans="2:12" x14ac:dyDescent="0.2">
      <c r="B27" s="1" t="s">
        <v>606</v>
      </c>
      <c r="C27" s="22">
        <v>1723</v>
      </c>
      <c r="D27" s="16">
        <v>3866</v>
      </c>
      <c r="E27" s="16">
        <v>222.58199999999999</v>
      </c>
      <c r="F27" s="34">
        <v>537.04499999999996</v>
      </c>
      <c r="G27" s="16">
        <v>369.06400000000002</v>
      </c>
      <c r="H27" s="16">
        <v>8.0960000000000001</v>
      </c>
      <c r="I27" s="16">
        <v>48.472999999999999</v>
      </c>
      <c r="J27" s="34">
        <v>7.95</v>
      </c>
      <c r="K27" s="16">
        <v>99.855999999999995</v>
      </c>
      <c r="L27" s="16">
        <v>3.6059999999999999</v>
      </c>
    </row>
    <row r="28" spans="2:12" x14ac:dyDescent="0.2">
      <c r="B28" s="1" t="s">
        <v>607</v>
      </c>
      <c r="C28" s="22">
        <v>1596</v>
      </c>
      <c r="D28" s="16">
        <v>3685</v>
      </c>
      <c r="E28" s="16">
        <v>222.608</v>
      </c>
      <c r="F28" s="34">
        <v>429.86700000000002</v>
      </c>
      <c r="G28" s="16">
        <v>291.14100000000002</v>
      </c>
      <c r="H28" s="16">
        <v>5.5510000000000002</v>
      </c>
      <c r="I28" s="16">
        <v>28.152999999999999</v>
      </c>
      <c r="J28" s="34">
        <v>5.3999999999999844</v>
      </c>
      <c r="K28" s="16">
        <v>97.081999999999994</v>
      </c>
      <c r="L28" s="16">
        <v>2.54</v>
      </c>
    </row>
    <row r="29" spans="2:12" x14ac:dyDescent="0.2">
      <c r="B29" s="1" t="s">
        <v>608</v>
      </c>
      <c r="C29" s="22">
        <v>2885</v>
      </c>
      <c r="D29" s="16">
        <v>6289</v>
      </c>
      <c r="E29" s="16">
        <v>423.65100000000001</v>
      </c>
      <c r="F29" s="34">
        <v>781.55199999999991</v>
      </c>
      <c r="G29" s="16">
        <v>467.85899999999998</v>
      </c>
      <c r="H29" s="16">
        <v>11.865</v>
      </c>
      <c r="I29" s="16">
        <v>42.779000000000003</v>
      </c>
      <c r="J29" s="34">
        <v>15.42</v>
      </c>
      <c r="K29" s="16">
        <v>229.72399999999999</v>
      </c>
      <c r="L29" s="16">
        <v>13.904999999999999</v>
      </c>
    </row>
    <row r="30" spans="2:12" x14ac:dyDescent="0.2">
      <c r="B30" s="1" t="s">
        <v>609</v>
      </c>
      <c r="C30" s="22">
        <v>6264</v>
      </c>
      <c r="D30" s="16">
        <v>13382</v>
      </c>
      <c r="E30" s="16">
        <v>855.83699999999999</v>
      </c>
      <c r="F30" s="34">
        <v>1631.0510000000002</v>
      </c>
      <c r="G30" s="16">
        <v>990.87699999999995</v>
      </c>
      <c r="H30" s="16">
        <v>26.305</v>
      </c>
      <c r="I30" s="16">
        <v>97.222999999999999</v>
      </c>
      <c r="J30" s="34">
        <v>33.960000000000051</v>
      </c>
      <c r="K30" s="16">
        <v>460.74799999999999</v>
      </c>
      <c r="L30" s="16">
        <v>21.937999999999999</v>
      </c>
    </row>
    <row r="31" spans="2:12" x14ac:dyDescent="0.2">
      <c r="C31" s="7"/>
    </row>
    <row r="32" spans="2:12" x14ac:dyDescent="0.2">
      <c r="B32" s="1" t="s">
        <v>610</v>
      </c>
      <c r="C32" s="22">
        <v>4278</v>
      </c>
      <c r="D32" s="16">
        <v>9874</v>
      </c>
      <c r="E32" s="16">
        <v>670.04200000000003</v>
      </c>
      <c r="F32" s="34">
        <v>1278.2239999999999</v>
      </c>
      <c r="G32" s="16">
        <v>876.74900000000002</v>
      </c>
      <c r="H32" s="16">
        <v>30.274999999999999</v>
      </c>
      <c r="I32" s="16">
        <v>93.016999999999996</v>
      </c>
      <c r="J32" s="34">
        <v>15.05</v>
      </c>
      <c r="K32" s="16">
        <v>253.291</v>
      </c>
      <c r="L32" s="16">
        <v>9.8420000000000005</v>
      </c>
    </row>
    <row r="33" spans="2:12" x14ac:dyDescent="0.2">
      <c r="B33" s="1" t="s">
        <v>611</v>
      </c>
      <c r="C33" s="22">
        <v>3004</v>
      </c>
      <c r="D33" s="16">
        <v>6579</v>
      </c>
      <c r="E33" s="16">
        <v>474.52300000000002</v>
      </c>
      <c r="F33" s="34">
        <v>891.13599999999997</v>
      </c>
      <c r="G33" s="16">
        <v>568.024</v>
      </c>
      <c r="H33" s="16">
        <v>12.343</v>
      </c>
      <c r="I33" s="16">
        <v>72.016999999999996</v>
      </c>
      <c r="J33" s="34">
        <v>14.64</v>
      </c>
      <c r="K33" s="16">
        <v>214.43899999999999</v>
      </c>
      <c r="L33" s="16">
        <v>9.673</v>
      </c>
    </row>
    <row r="34" spans="2:12" x14ac:dyDescent="0.2">
      <c r="B34" s="1" t="s">
        <v>612</v>
      </c>
      <c r="C34" s="22">
        <v>1299</v>
      </c>
      <c r="D34" s="16">
        <v>2784</v>
      </c>
      <c r="E34" s="16">
        <v>221.83600000000001</v>
      </c>
      <c r="F34" s="34">
        <v>389.86100000000005</v>
      </c>
      <c r="G34" s="16">
        <v>249.57400000000001</v>
      </c>
      <c r="H34" s="16">
        <v>2.4329999999999998</v>
      </c>
      <c r="I34" s="16">
        <v>33.409999999999997</v>
      </c>
      <c r="J34" s="34">
        <v>4.7699999999999996</v>
      </c>
      <c r="K34" s="16">
        <v>95.811999999999998</v>
      </c>
      <c r="L34" s="16">
        <v>3.8620000000000001</v>
      </c>
    </row>
    <row r="35" spans="2:12" x14ac:dyDescent="0.2">
      <c r="B35" s="1" t="s">
        <v>613</v>
      </c>
      <c r="C35" s="22">
        <v>1205</v>
      </c>
      <c r="D35" s="16">
        <v>2467</v>
      </c>
      <c r="E35" s="16">
        <v>181.91499999999999</v>
      </c>
      <c r="F35" s="34">
        <v>264.94100000000003</v>
      </c>
      <c r="G35" s="16">
        <v>191.08500000000001</v>
      </c>
      <c r="H35" s="16">
        <v>1.395</v>
      </c>
      <c r="I35" s="16">
        <v>18.187999999999999</v>
      </c>
      <c r="J35" s="34">
        <v>3.1500000000000057</v>
      </c>
      <c r="K35" s="16">
        <v>49.277000000000001</v>
      </c>
      <c r="L35" s="16">
        <v>1.8460000000000001</v>
      </c>
    </row>
    <row r="36" spans="2:12" x14ac:dyDescent="0.2">
      <c r="B36" s="1" t="s">
        <v>614</v>
      </c>
      <c r="C36" s="22">
        <v>187</v>
      </c>
      <c r="D36" s="16">
        <v>366</v>
      </c>
      <c r="E36" s="16">
        <v>26.56</v>
      </c>
      <c r="F36" s="34">
        <v>48.823999999999998</v>
      </c>
      <c r="G36" s="16">
        <v>36.633000000000003</v>
      </c>
      <c r="H36" s="16">
        <v>0.16300000000000001</v>
      </c>
      <c r="I36" s="16">
        <v>3.4340000000000002</v>
      </c>
      <c r="J36" s="34">
        <v>0.29999999999999849</v>
      </c>
      <c r="K36" s="16">
        <v>7.9530000000000003</v>
      </c>
      <c r="L36" s="16">
        <v>0.34100000000000003</v>
      </c>
    </row>
    <row r="37" spans="2:12" x14ac:dyDescent="0.2">
      <c r="C37" s="7"/>
    </row>
    <row r="38" spans="2:12" x14ac:dyDescent="0.2">
      <c r="B38" s="1" t="s">
        <v>615</v>
      </c>
      <c r="C38" s="22">
        <v>3372</v>
      </c>
      <c r="D38" s="16">
        <v>7939</v>
      </c>
      <c r="E38" s="16">
        <v>532.99400000000003</v>
      </c>
      <c r="F38" s="34">
        <v>940.21400000000006</v>
      </c>
      <c r="G38" s="16">
        <v>670.952</v>
      </c>
      <c r="H38" s="16">
        <v>20.864999999999998</v>
      </c>
      <c r="I38" s="16">
        <v>77.388999999999996</v>
      </c>
      <c r="J38" s="34">
        <v>16.68</v>
      </c>
      <c r="K38" s="16">
        <v>147.26300000000001</v>
      </c>
      <c r="L38" s="16">
        <v>7.0650000000000004</v>
      </c>
    </row>
    <row r="39" spans="2:12" x14ac:dyDescent="0.2">
      <c r="B39" s="1" t="s">
        <v>616</v>
      </c>
      <c r="C39" s="22">
        <v>1719</v>
      </c>
      <c r="D39" s="16">
        <v>4650</v>
      </c>
      <c r="E39" s="16">
        <v>284.18799999999999</v>
      </c>
      <c r="F39" s="34">
        <v>507.57299999999998</v>
      </c>
      <c r="G39" s="16">
        <v>377.86500000000001</v>
      </c>
      <c r="H39" s="16">
        <v>13.561</v>
      </c>
      <c r="I39" s="16">
        <v>33.631</v>
      </c>
      <c r="J39" s="34">
        <v>9.599999999999973</v>
      </c>
      <c r="K39" s="16">
        <v>68.558000000000007</v>
      </c>
      <c r="L39" s="16">
        <v>4.3579999999999997</v>
      </c>
    </row>
    <row r="40" spans="2:12" x14ac:dyDescent="0.2">
      <c r="B40" s="1" t="s">
        <v>617</v>
      </c>
      <c r="C40" s="22">
        <v>2595</v>
      </c>
      <c r="D40" s="16">
        <v>7360</v>
      </c>
      <c r="E40" s="16">
        <v>620.80799999999999</v>
      </c>
      <c r="F40" s="34">
        <v>865.98800000000006</v>
      </c>
      <c r="G40" s="16">
        <v>643.41399999999999</v>
      </c>
      <c r="H40" s="16">
        <v>20.07</v>
      </c>
      <c r="I40" s="16">
        <v>72.003</v>
      </c>
      <c r="J40" s="34">
        <v>22.32</v>
      </c>
      <c r="K40" s="16">
        <v>103.85299999999999</v>
      </c>
      <c r="L40" s="16">
        <v>4.3280000000000003</v>
      </c>
    </row>
    <row r="41" spans="2:12" x14ac:dyDescent="0.2">
      <c r="B41" s="1" t="s">
        <v>618</v>
      </c>
      <c r="C41" s="22">
        <v>2198</v>
      </c>
      <c r="D41" s="16">
        <v>5768</v>
      </c>
      <c r="E41" s="16">
        <v>365.358</v>
      </c>
      <c r="F41" s="34">
        <v>616.60299999999995</v>
      </c>
      <c r="G41" s="16">
        <v>449.834</v>
      </c>
      <c r="H41" s="16">
        <v>13.441000000000001</v>
      </c>
      <c r="I41" s="16">
        <v>51.091000000000001</v>
      </c>
      <c r="J41" s="34">
        <v>13.56</v>
      </c>
      <c r="K41" s="16">
        <v>85.828999999999994</v>
      </c>
      <c r="L41" s="16">
        <v>2.8479999999999999</v>
      </c>
    </row>
    <row r="42" spans="2:12" x14ac:dyDescent="0.2">
      <c r="B42" s="1" t="s">
        <v>619</v>
      </c>
      <c r="C42" s="22">
        <v>1454</v>
      </c>
      <c r="D42" s="16">
        <v>2975</v>
      </c>
      <c r="E42" s="16">
        <v>149.21100000000001</v>
      </c>
      <c r="F42" s="34">
        <v>284.83600000000001</v>
      </c>
      <c r="G42" s="16">
        <v>209.62200000000001</v>
      </c>
      <c r="H42" s="16">
        <v>3.06</v>
      </c>
      <c r="I42" s="16">
        <v>19.962</v>
      </c>
      <c r="J42" s="34">
        <v>5.43</v>
      </c>
      <c r="K42" s="16">
        <v>45.633000000000003</v>
      </c>
      <c r="L42" s="16">
        <v>1.129</v>
      </c>
    </row>
    <row r="43" spans="2:12" x14ac:dyDescent="0.2">
      <c r="C43" s="7"/>
    </row>
    <row r="44" spans="2:12" x14ac:dyDescent="0.2">
      <c r="B44" s="1" t="s">
        <v>622</v>
      </c>
      <c r="C44" s="22">
        <v>1673</v>
      </c>
      <c r="D44" s="16">
        <v>3750</v>
      </c>
      <c r="E44" s="16">
        <v>255.703</v>
      </c>
      <c r="F44" s="34">
        <v>502.72700000000003</v>
      </c>
      <c r="G44" s="16">
        <v>353.78</v>
      </c>
      <c r="H44" s="16">
        <v>4.8639999999999999</v>
      </c>
      <c r="I44" s="16">
        <v>41.822000000000003</v>
      </c>
      <c r="J44" s="34">
        <v>7.8300000000000196</v>
      </c>
      <c r="K44" s="16">
        <v>88.42</v>
      </c>
      <c r="L44" s="16">
        <v>6.0110000000000001</v>
      </c>
    </row>
    <row r="45" spans="2:12" x14ac:dyDescent="0.2">
      <c r="B45" s="1" t="s">
        <v>624</v>
      </c>
      <c r="C45" s="22">
        <v>569</v>
      </c>
      <c r="D45" s="16">
        <v>1194</v>
      </c>
      <c r="E45" s="16">
        <v>70.606999999999999</v>
      </c>
      <c r="F45" s="34">
        <v>142.03399999999999</v>
      </c>
      <c r="G45" s="16">
        <v>94.447000000000003</v>
      </c>
      <c r="H45" s="16">
        <v>0.41199999999999998</v>
      </c>
      <c r="I45" s="16">
        <v>11.097</v>
      </c>
      <c r="J45" s="34">
        <v>1.06</v>
      </c>
      <c r="K45" s="16">
        <v>33.71</v>
      </c>
      <c r="L45" s="16">
        <v>1.3080000000000001</v>
      </c>
    </row>
    <row r="46" spans="2:12" x14ac:dyDescent="0.2">
      <c r="B46" s="1" t="s">
        <v>625</v>
      </c>
      <c r="C46" s="22">
        <v>607</v>
      </c>
      <c r="D46" s="16">
        <v>1148</v>
      </c>
      <c r="E46" s="16">
        <v>52.871000000000002</v>
      </c>
      <c r="F46" s="34">
        <v>107.527</v>
      </c>
      <c r="G46" s="16">
        <v>81.522999999999996</v>
      </c>
      <c r="H46" s="16">
        <v>0.92500000000000004</v>
      </c>
      <c r="I46" s="16">
        <v>8.3330000000000002</v>
      </c>
      <c r="J46" s="34">
        <v>1.0800000000000072</v>
      </c>
      <c r="K46" s="16">
        <v>15.587999999999999</v>
      </c>
      <c r="L46" s="16">
        <v>7.8E-2</v>
      </c>
    </row>
    <row r="47" spans="2:12" x14ac:dyDescent="0.2">
      <c r="B47" s="1" t="s">
        <v>626</v>
      </c>
      <c r="C47" s="22">
        <v>1128</v>
      </c>
      <c r="D47" s="16">
        <v>2382</v>
      </c>
      <c r="E47" s="16">
        <v>123.506</v>
      </c>
      <c r="F47" s="34">
        <v>258.84700000000004</v>
      </c>
      <c r="G47" s="16">
        <v>184.72</v>
      </c>
      <c r="H47" s="16">
        <v>2.91</v>
      </c>
      <c r="I47" s="16">
        <v>22.762</v>
      </c>
      <c r="J47" s="34">
        <v>3.2400000000000055</v>
      </c>
      <c r="K47" s="16">
        <v>42.728000000000002</v>
      </c>
      <c r="L47" s="16">
        <v>2.4870000000000001</v>
      </c>
    </row>
    <row r="48" spans="2:12" x14ac:dyDescent="0.2">
      <c r="B48" s="1" t="s">
        <v>627</v>
      </c>
      <c r="C48" s="22">
        <v>1383</v>
      </c>
      <c r="D48" s="16">
        <v>4503</v>
      </c>
      <c r="E48" s="16">
        <v>319.42700000000002</v>
      </c>
      <c r="F48" s="34">
        <v>397.01499999999999</v>
      </c>
      <c r="G48" s="16">
        <v>311.45699999999999</v>
      </c>
      <c r="H48" s="16">
        <v>7.3949999999999996</v>
      </c>
      <c r="I48" s="16">
        <v>30.983000000000001</v>
      </c>
      <c r="J48" s="34">
        <v>10.651</v>
      </c>
      <c r="K48" s="16">
        <v>33.808</v>
      </c>
      <c r="L48" s="16">
        <v>2.7210000000000001</v>
      </c>
    </row>
    <row r="49" spans="2:12" x14ac:dyDescent="0.2">
      <c r="B49" s="1" t="s">
        <v>628</v>
      </c>
      <c r="C49" s="22">
        <v>1756</v>
      </c>
      <c r="D49" s="16">
        <v>4637</v>
      </c>
      <c r="E49" s="16">
        <v>344.18</v>
      </c>
      <c r="F49" s="34">
        <v>412.83600000000001</v>
      </c>
      <c r="G49" s="16">
        <v>300.81200000000001</v>
      </c>
      <c r="H49" s="16">
        <v>11.202999999999999</v>
      </c>
      <c r="I49" s="16">
        <v>25.210999999999999</v>
      </c>
      <c r="J49" s="34">
        <v>8.8500000000000085</v>
      </c>
      <c r="K49" s="16">
        <v>63.902000000000001</v>
      </c>
      <c r="L49" s="16">
        <v>2.8580000000000001</v>
      </c>
    </row>
    <row r="50" spans="2:12" x14ac:dyDescent="0.2">
      <c r="B50" s="1" t="s">
        <v>629</v>
      </c>
      <c r="C50" s="22">
        <v>2134</v>
      </c>
      <c r="D50" s="16">
        <v>5601</v>
      </c>
      <c r="E50" s="16">
        <v>407.625</v>
      </c>
      <c r="F50" s="34">
        <v>608.36400000000003</v>
      </c>
      <c r="G50" s="16">
        <v>452.69799999999998</v>
      </c>
      <c r="H50" s="16">
        <v>15.659000000000001</v>
      </c>
      <c r="I50" s="16">
        <v>55.005000000000003</v>
      </c>
      <c r="J50" s="34">
        <v>8.0800000000000267</v>
      </c>
      <c r="K50" s="16">
        <v>75.313000000000002</v>
      </c>
      <c r="L50" s="16">
        <v>1.609</v>
      </c>
    </row>
    <row r="51" spans="2:12" x14ac:dyDescent="0.2">
      <c r="C51" s="7"/>
    </row>
    <row r="52" spans="2:12" x14ac:dyDescent="0.2">
      <c r="B52" s="1" t="s">
        <v>630</v>
      </c>
      <c r="C52" s="22">
        <v>4733</v>
      </c>
      <c r="D52" s="16">
        <v>9187</v>
      </c>
      <c r="E52" s="16">
        <v>540.91600000000005</v>
      </c>
      <c r="F52" s="34">
        <v>910.22</v>
      </c>
      <c r="G52" s="16">
        <v>581.47400000000005</v>
      </c>
      <c r="H52" s="16">
        <v>5.665</v>
      </c>
      <c r="I52" s="16">
        <v>68.510999999999996</v>
      </c>
      <c r="J52" s="34">
        <v>14.75999999999992</v>
      </c>
      <c r="K52" s="16">
        <v>232.02799999999999</v>
      </c>
      <c r="L52" s="16">
        <v>7.782</v>
      </c>
    </row>
    <row r="53" spans="2:12" x14ac:dyDescent="0.2">
      <c r="B53" s="1" t="s">
        <v>631</v>
      </c>
      <c r="C53" s="22">
        <v>1159</v>
      </c>
      <c r="D53" s="16">
        <v>2259</v>
      </c>
      <c r="E53" s="16">
        <v>109.946</v>
      </c>
      <c r="F53" s="34">
        <v>245.881</v>
      </c>
      <c r="G53" s="16">
        <v>171.06</v>
      </c>
      <c r="H53" s="16">
        <v>1.4590000000000001</v>
      </c>
      <c r="I53" s="16">
        <v>25.631</v>
      </c>
      <c r="J53" s="34">
        <v>3.5799999999999876</v>
      </c>
      <c r="K53" s="16">
        <v>41.28</v>
      </c>
      <c r="L53" s="16">
        <v>2.871</v>
      </c>
    </row>
    <row r="54" spans="2:12" x14ac:dyDescent="0.2">
      <c r="B54" s="1" t="s">
        <v>632</v>
      </c>
      <c r="C54" s="22">
        <v>867</v>
      </c>
      <c r="D54" s="16">
        <v>1643</v>
      </c>
      <c r="E54" s="16">
        <v>76.58</v>
      </c>
      <c r="F54" s="34">
        <v>165.184</v>
      </c>
      <c r="G54" s="16">
        <v>117.91500000000001</v>
      </c>
      <c r="H54" s="16">
        <v>0.69799999999999995</v>
      </c>
      <c r="I54" s="16">
        <v>17.579000000000001</v>
      </c>
      <c r="J54" s="34">
        <v>2.3249999999999886</v>
      </c>
      <c r="K54" s="16">
        <v>25.908000000000001</v>
      </c>
      <c r="L54" s="16">
        <v>0.75900000000000001</v>
      </c>
    </row>
    <row r="55" spans="2:12" x14ac:dyDescent="0.2">
      <c r="B55" s="1" t="s">
        <v>633</v>
      </c>
      <c r="C55" s="22">
        <v>3087</v>
      </c>
      <c r="D55" s="16">
        <v>6576</v>
      </c>
      <c r="E55" s="16">
        <v>412.38499999999999</v>
      </c>
      <c r="F55" s="34">
        <v>717.70400000000006</v>
      </c>
      <c r="G55" s="16">
        <v>488.286</v>
      </c>
      <c r="H55" s="16">
        <v>6.5279999999999996</v>
      </c>
      <c r="I55" s="16">
        <v>60.676000000000002</v>
      </c>
      <c r="J55" s="34">
        <v>17.649999999999999</v>
      </c>
      <c r="K55" s="16">
        <v>137.26300000000001</v>
      </c>
      <c r="L55" s="16">
        <v>7.3010000000000002</v>
      </c>
    </row>
    <row r="56" spans="2:12" x14ac:dyDescent="0.2">
      <c r="B56" s="1" t="s">
        <v>634</v>
      </c>
      <c r="C56" s="22">
        <v>1442</v>
      </c>
      <c r="D56" s="16">
        <v>2976</v>
      </c>
      <c r="E56" s="16">
        <v>192.12200000000001</v>
      </c>
      <c r="F56" s="34">
        <v>304.86699999999996</v>
      </c>
      <c r="G56" s="16">
        <v>211.22200000000001</v>
      </c>
      <c r="H56" s="16">
        <v>1.4259999999999999</v>
      </c>
      <c r="I56" s="16">
        <v>27.510999999999999</v>
      </c>
      <c r="J56" s="34">
        <v>4.1549999999999869</v>
      </c>
      <c r="K56" s="16">
        <v>57.078000000000003</v>
      </c>
      <c r="L56" s="16">
        <v>3.4750000000000001</v>
      </c>
    </row>
    <row r="57" spans="2:12" x14ac:dyDescent="0.2">
      <c r="B57" s="1" t="s">
        <v>635</v>
      </c>
      <c r="C57" s="22">
        <v>1715</v>
      </c>
      <c r="D57" s="16">
        <v>3443</v>
      </c>
      <c r="E57" s="16">
        <v>181.95599999999999</v>
      </c>
      <c r="F57" s="34">
        <v>386.63499999999999</v>
      </c>
      <c r="G57" s="16">
        <v>286.65899999999999</v>
      </c>
      <c r="H57" s="16">
        <v>3.0630000000000002</v>
      </c>
      <c r="I57" s="16">
        <v>37.710999999999999</v>
      </c>
      <c r="J57" s="34">
        <v>4.1849999999999996</v>
      </c>
      <c r="K57" s="16">
        <v>52.292000000000002</v>
      </c>
      <c r="L57" s="16">
        <v>2.7250000000000001</v>
      </c>
    </row>
    <row r="58" spans="2:12" x14ac:dyDescent="0.2">
      <c r="B58" s="1" t="s">
        <v>636</v>
      </c>
      <c r="C58" s="22">
        <v>4360</v>
      </c>
      <c r="D58" s="16">
        <v>8623</v>
      </c>
      <c r="E58" s="16">
        <v>541.75300000000004</v>
      </c>
      <c r="F58" s="34">
        <v>1063.6979999999999</v>
      </c>
      <c r="G58" s="16">
        <v>688.82299999999998</v>
      </c>
      <c r="H58" s="16">
        <v>5.8810000000000002</v>
      </c>
      <c r="I58" s="16">
        <v>86.331999999999994</v>
      </c>
      <c r="J58" s="34">
        <v>8.9799999999999898</v>
      </c>
      <c r="K58" s="16">
        <v>258.87599999999998</v>
      </c>
      <c r="L58" s="16">
        <v>14.805999999999999</v>
      </c>
    </row>
    <row r="59" spans="2:12" x14ac:dyDescent="0.2">
      <c r="C59" s="7"/>
    </row>
    <row r="60" spans="2:12" x14ac:dyDescent="0.2">
      <c r="B60" s="1" t="s">
        <v>637</v>
      </c>
      <c r="C60" s="22">
        <v>5274</v>
      </c>
      <c r="D60" s="16">
        <v>10224</v>
      </c>
      <c r="E60" s="16">
        <v>687.07600000000002</v>
      </c>
      <c r="F60" s="34">
        <v>1240.8599999999999</v>
      </c>
      <c r="G60" s="16">
        <v>758.84199999999998</v>
      </c>
      <c r="H60" s="16">
        <v>5.0220000000000002</v>
      </c>
      <c r="I60" s="16">
        <v>106.98399999999999</v>
      </c>
      <c r="J60" s="34">
        <v>17.059999999999999</v>
      </c>
      <c r="K60" s="16">
        <v>330.899</v>
      </c>
      <c r="L60" s="16">
        <v>22.053000000000001</v>
      </c>
    </row>
    <row r="61" spans="2:12" x14ac:dyDescent="0.2">
      <c r="B61" s="1" t="s">
        <v>638</v>
      </c>
      <c r="C61" s="22">
        <v>1087</v>
      </c>
      <c r="D61" s="16">
        <v>2067</v>
      </c>
      <c r="E61" s="16">
        <v>121.72199999999999</v>
      </c>
      <c r="F61" s="34">
        <v>266.82300000000004</v>
      </c>
      <c r="G61" s="16">
        <v>130.14099999999999</v>
      </c>
      <c r="H61" s="16">
        <v>0.73699999999999999</v>
      </c>
      <c r="I61" s="16">
        <v>10.641999999999999</v>
      </c>
      <c r="J61" s="34">
        <v>2.4400000000000173</v>
      </c>
      <c r="K61" s="16">
        <v>116.518</v>
      </c>
      <c r="L61" s="16">
        <v>6.3449999999999998</v>
      </c>
    </row>
    <row r="62" spans="2:12" x14ac:dyDescent="0.2">
      <c r="B62" s="1" t="s">
        <v>639</v>
      </c>
      <c r="C62" s="22">
        <v>1660</v>
      </c>
      <c r="D62" s="16">
        <v>3166</v>
      </c>
      <c r="E62" s="16">
        <v>175.42500000000001</v>
      </c>
      <c r="F62" s="34">
        <v>409.52399999999994</v>
      </c>
      <c r="G62" s="16">
        <v>260.52300000000002</v>
      </c>
      <c r="H62" s="16">
        <v>1.613</v>
      </c>
      <c r="I62" s="16">
        <v>34.198999999999998</v>
      </c>
      <c r="J62" s="34">
        <v>3.6799999999999642</v>
      </c>
      <c r="K62" s="16">
        <v>103.58</v>
      </c>
      <c r="L62" s="16">
        <v>5.9290000000000003</v>
      </c>
    </row>
    <row r="63" spans="2:12" x14ac:dyDescent="0.2">
      <c r="B63" s="1" t="s">
        <v>640</v>
      </c>
      <c r="C63" s="22">
        <v>1162</v>
      </c>
      <c r="D63" s="16">
        <v>2145</v>
      </c>
      <c r="E63" s="16">
        <v>105.52200000000001</v>
      </c>
      <c r="F63" s="34">
        <v>229.99800000000002</v>
      </c>
      <c r="G63" s="16">
        <v>166.37299999999999</v>
      </c>
      <c r="H63" s="16">
        <v>0.52</v>
      </c>
      <c r="I63" s="16">
        <v>16.84</v>
      </c>
      <c r="J63" s="34">
        <v>2.8800000000000097</v>
      </c>
      <c r="K63" s="16">
        <v>41.646000000000001</v>
      </c>
      <c r="L63" s="16">
        <v>1.7390000000000001</v>
      </c>
    </row>
    <row r="64" spans="2:12" x14ac:dyDescent="0.2">
      <c r="B64" s="1" t="s">
        <v>641</v>
      </c>
      <c r="C64" s="22">
        <v>643</v>
      </c>
      <c r="D64" s="16">
        <v>1163</v>
      </c>
      <c r="E64" s="16">
        <v>59.33</v>
      </c>
      <c r="F64" s="34">
        <v>159.20100000000002</v>
      </c>
      <c r="G64" s="16">
        <v>109.307</v>
      </c>
      <c r="H64" s="16">
        <v>0.29499999999999998</v>
      </c>
      <c r="I64" s="16">
        <v>13.856999999999999</v>
      </c>
      <c r="J64" s="34">
        <v>3.3999999999999915</v>
      </c>
      <c r="K64" s="16">
        <v>29.393000000000001</v>
      </c>
      <c r="L64" s="16">
        <v>2.9489999999999998</v>
      </c>
    </row>
    <row r="65" spans="1:12" x14ac:dyDescent="0.2">
      <c r="B65" s="1" t="s">
        <v>642</v>
      </c>
      <c r="C65" s="22">
        <v>1283</v>
      </c>
      <c r="D65" s="16">
        <v>2485</v>
      </c>
      <c r="E65" s="16">
        <v>129.976</v>
      </c>
      <c r="F65" s="34">
        <v>325.16200000000003</v>
      </c>
      <c r="G65" s="16">
        <v>237.98500000000001</v>
      </c>
      <c r="H65" s="16">
        <v>1.847</v>
      </c>
      <c r="I65" s="16">
        <v>38.357999999999997</v>
      </c>
      <c r="J65" s="34">
        <v>4.4100000000000108</v>
      </c>
      <c r="K65" s="16">
        <v>40.921999999999997</v>
      </c>
      <c r="L65" s="16">
        <v>1.64</v>
      </c>
    </row>
    <row r="66" spans="1:12" x14ac:dyDescent="0.2">
      <c r="B66" s="1" t="s">
        <v>643</v>
      </c>
      <c r="C66" s="22">
        <v>185</v>
      </c>
      <c r="D66" s="16">
        <v>338</v>
      </c>
      <c r="E66" s="16">
        <v>11.670999999999999</v>
      </c>
      <c r="F66" s="34">
        <v>54.388999999999996</v>
      </c>
      <c r="G66" s="16">
        <v>31.376000000000001</v>
      </c>
      <c r="H66" s="16">
        <v>0.22</v>
      </c>
      <c r="I66" s="16">
        <v>4.7809999999999997</v>
      </c>
      <c r="J66" s="34">
        <v>0.11999999999999922</v>
      </c>
      <c r="K66" s="16">
        <v>16.535</v>
      </c>
      <c r="L66" s="16">
        <v>1.357</v>
      </c>
    </row>
    <row r="67" spans="1:12" x14ac:dyDescent="0.2">
      <c r="B67" s="1" t="s">
        <v>673</v>
      </c>
      <c r="C67" s="22">
        <v>871</v>
      </c>
      <c r="D67" s="16">
        <v>3394</v>
      </c>
      <c r="E67" s="16">
        <v>328.96100000000001</v>
      </c>
      <c r="F67" s="34">
        <v>229.97499999999999</v>
      </c>
      <c r="G67" s="16">
        <v>212.46600000000001</v>
      </c>
      <c r="H67" s="16">
        <v>1.968</v>
      </c>
      <c r="I67" s="16">
        <v>2.4969999999999999</v>
      </c>
      <c r="J67" s="34">
        <v>13.043999999999986</v>
      </c>
      <c r="K67" s="23" t="s">
        <v>57</v>
      </c>
      <c r="L67" s="23" t="s">
        <v>57</v>
      </c>
    </row>
    <row r="68" spans="1:12" x14ac:dyDescent="0.2">
      <c r="B68" s="1" t="s">
        <v>674</v>
      </c>
      <c r="C68" s="22">
        <v>1262</v>
      </c>
      <c r="D68" s="16">
        <v>2956</v>
      </c>
      <c r="E68" s="16">
        <v>281.54700000000003</v>
      </c>
      <c r="F68" s="34">
        <v>187.52600000000001</v>
      </c>
      <c r="G68" s="16">
        <v>169.27600000000001</v>
      </c>
      <c r="H68" s="16">
        <v>4.3419999999999996</v>
      </c>
      <c r="I68" s="16">
        <v>7.5220000000000002</v>
      </c>
      <c r="J68" s="34">
        <v>6.386000000000001</v>
      </c>
      <c r="K68" s="23" t="s">
        <v>57</v>
      </c>
      <c r="L68" s="23" t="s">
        <v>57</v>
      </c>
    </row>
    <row r="69" spans="1:12" x14ac:dyDescent="0.2">
      <c r="B69" s="1" t="s">
        <v>675</v>
      </c>
      <c r="C69" s="22">
        <v>768</v>
      </c>
      <c r="D69" s="16">
        <v>1794</v>
      </c>
      <c r="E69" s="16">
        <v>152.684</v>
      </c>
      <c r="F69" s="34">
        <v>168.98400000000001</v>
      </c>
      <c r="G69" s="16">
        <v>151.809</v>
      </c>
      <c r="H69" s="16">
        <v>2.0840000000000001</v>
      </c>
      <c r="I69" s="16">
        <v>11.691000000000001</v>
      </c>
      <c r="J69" s="34">
        <v>3.400000000000011</v>
      </c>
      <c r="K69" s="23" t="s">
        <v>57</v>
      </c>
      <c r="L69" s="23" t="s">
        <v>57</v>
      </c>
    </row>
    <row r="70" spans="1:12" ht="18" thickBot="1" x14ac:dyDescent="0.25">
      <c r="B70" s="4"/>
      <c r="C70" s="19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">
      <c r="B71" s="1" t="s">
        <v>676</v>
      </c>
      <c r="H71" s="1" t="s">
        <v>677</v>
      </c>
    </row>
    <row r="72" spans="1:12" x14ac:dyDescent="0.2">
      <c r="H72" s="1" t="s">
        <v>678</v>
      </c>
    </row>
    <row r="73" spans="1:12" x14ac:dyDescent="0.2">
      <c r="A73" s="1"/>
    </row>
  </sheetData>
  <phoneticPr fontId="2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zoomScaleNormal="75" workbookViewId="0">
      <selection activeCell="N29" sqref="N29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1" spans="1:10" x14ac:dyDescent="0.2">
      <c r="A1" s="1"/>
    </row>
    <row r="6" spans="1:10" x14ac:dyDescent="0.2">
      <c r="E6" s="3" t="s">
        <v>0</v>
      </c>
    </row>
    <row r="7" spans="1:10" ht="18" thickBot="1" x14ac:dyDescent="0.25">
      <c r="B7" s="4"/>
      <c r="C7" s="5" t="s">
        <v>1</v>
      </c>
      <c r="D7" s="4"/>
      <c r="E7" s="4"/>
      <c r="F7" s="4"/>
      <c r="G7" s="4"/>
      <c r="H7" s="4"/>
      <c r="I7" s="6" t="s">
        <v>2</v>
      </c>
      <c r="J7" s="4"/>
    </row>
    <row r="8" spans="1:10" x14ac:dyDescent="0.2">
      <c r="C8" s="7"/>
      <c r="D8" s="8"/>
      <c r="E8" s="9" t="s">
        <v>3</v>
      </c>
      <c r="F8" s="10"/>
      <c r="G8" s="8"/>
      <c r="H8" s="9" t="s">
        <v>4</v>
      </c>
      <c r="I8" s="10"/>
      <c r="J8" s="10"/>
    </row>
    <row r="9" spans="1:10" x14ac:dyDescent="0.2">
      <c r="B9" s="1" t="s">
        <v>5</v>
      </c>
      <c r="C9" s="11" t="s">
        <v>6</v>
      </c>
      <c r="D9" s="11" t="s">
        <v>7</v>
      </c>
      <c r="E9" s="11" t="s">
        <v>8</v>
      </c>
      <c r="F9" s="12" t="s">
        <v>9</v>
      </c>
      <c r="G9" s="11" t="s">
        <v>7</v>
      </c>
      <c r="H9" s="11" t="s">
        <v>10</v>
      </c>
      <c r="I9" s="11" t="s">
        <v>8</v>
      </c>
      <c r="J9" s="12" t="s">
        <v>9</v>
      </c>
    </row>
    <row r="10" spans="1:10" x14ac:dyDescent="0.2">
      <c r="B10" s="10"/>
      <c r="C10" s="13" t="s">
        <v>11</v>
      </c>
      <c r="D10" s="14" t="s">
        <v>12</v>
      </c>
      <c r="E10" s="14" t="s">
        <v>13</v>
      </c>
      <c r="F10" s="13" t="s">
        <v>14</v>
      </c>
      <c r="G10" s="13" t="s">
        <v>12</v>
      </c>
      <c r="H10" s="13" t="s">
        <v>15</v>
      </c>
      <c r="I10" s="13" t="s">
        <v>16</v>
      </c>
      <c r="J10" s="13" t="s">
        <v>14</v>
      </c>
    </row>
    <row r="11" spans="1:10" x14ac:dyDescent="0.2">
      <c r="C11" s="7"/>
    </row>
    <row r="12" spans="1:10" x14ac:dyDescent="0.2">
      <c r="B12" s="1" t="s">
        <v>17</v>
      </c>
      <c r="C12" s="15">
        <f>SUM(D12:J12)</f>
        <v>7986</v>
      </c>
      <c r="D12" s="16">
        <v>2156</v>
      </c>
      <c r="E12" s="16">
        <v>1963</v>
      </c>
      <c r="F12" s="16">
        <v>295</v>
      </c>
      <c r="G12" s="16">
        <v>540</v>
      </c>
      <c r="H12" s="16">
        <v>843</v>
      </c>
      <c r="I12" s="16">
        <v>1634</v>
      </c>
      <c r="J12" s="16">
        <v>555</v>
      </c>
    </row>
    <row r="13" spans="1:10" x14ac:dyDescent="0.2">
      <c r="B13" s="1" t="s">
        <v>18</v>
      </c>
      <c r="C13" s="15">
        <f>SUM(D13:J13)</f>
        <v>7557</v>
      </c>
      <c r="D13" s="16">
        <v>2172</v>
      </c>
      <c r="E13" s="16">
        <v>2031</v>
      </c>
      <c r="F13" s="16">
        <v>183</v>
      </c>
      <c r="G13" s="16">
        <v>499</v>
      </c>
      <c r="H13" s="16">
        <v>822</v>
      </c>
      <c r="I13" s="16">
        <v>1350</v>
      </c>
      <c r="J13" s="16">
        <v>500</v>
      </c>
    </row>
    <row r="14" spans="1:10" x14ac:dyDescent="0.2">
      <c r="B14" s="1" t="s">
        <v>19</v>
      </c>
      <c r="C14" s="15">
        <v>5969</v>
      </c>
      <c r="D14" s="16">
        <v>2104</v>
      </c>
      <c r="E14" s="16">
        <v>1850</v>
      </c>
      <c r="F14" s="16">
        <v>75</v>
      </c>
      <c r="G14" s="16">
        <v>315</v>
      </c>
      <c r="H14" s="16">
        <v>478</v>
      </c>
      <c r="I14" s="16">
        <v>960</v>
      </c>
      <c r="J14" s="16">
        <v>188</v>
      </c>
    </row>
    <row r="15" spans="1:10" x14ac:dyDescent="0.2">
      <c r="B15" s="1" t="s">
        <v>20</v>
      </c>
      <c r="C15" s="15">
        <f>SUM(D15:J15)</f>
        <v>5556</v>
      </c>
      <c r="D15" s="16">
        <v>2256</v>
      </c>
      <c r="E15" s="16">
        <v>1710</v>
      </c>
      <c r="F15" s="16">
        <v>70</v>
      </c>
      <c r="G15" s="16">
        <v>303</v>
      </c>
      <c r="H15" s="16">
        <v>331</v>
      </c>
      <c r="I15" s="16">
        <v>718</v>
      </c>
      <c r="J15" s="16">
        <v>168</v>
      </c>
    </row>
    <row r="16" spans="1:10" x14ac:dyDescent="0.2">
      <c r="C16" s="7"/>
    </row>
    <row r="17" spans="2:10" x14ac:dyDescent="0.2">
      <c r="B17" s="1" t="s">
        <v>21</v>
      </c>
      <c r="C17" s="15">
        <f>SUM(D17:J17)-2</f>
        <v>5601</v>
      </c>
      <c r="D17" s="16">
        <v>2509</v>
      </c>
      <c r="E17" s="16">
        <v>1652</v>
      </c>
      <c r="F17" s="16">
        <v>66</v>
      </c>
      <c r="G17" s="16">
        <v>331</v>
      </c>
      <c r="H17" s="16">
        <v>276</v>
      </c>
      <c r="I17" s="16">
        <v>630</v>
      </c>
      <c r="J17" s="16">
        <v>139</v>
      </c>
    </row>
    <row r="18" spans="2:10" x14ac:dyDescent="0.2">
      <c r="B18" s="1" t="s">
        <v>22</v>
      </c>
      <c r="C18" s="15">
        <f>SUM(D18:J18)</f>
        <v>5789</v>
      </c>
      <c r="D18" s="16">
        <v>2694</v>
      </c>
      <c r="E18" s="16">
        <v>1650</v>
      </c>
      <c r="F18" s="16">
        <v>68</v>
      </c>
      <c r="G18" s="16">
        <v>363</v>
      </c>
      <c r="H18" s="16">
        <v>265</v>
      </c>
      <c r="I18" s="16">
        <v>606</v>
      </c>
      <c r="J18" s="16">
        <v>143</v>
      </c>
    </row>
    <row r="19" spans="2:10" x14ac:dyDescent="0.2">
      <c r="B19" s="1" t="s">
        <v>23</v>
      </c>
      <c r="C19" s="15">
        <f>SUM(D19:J19)-1</f>
        <v>5967</v>
      </c>
      <c r="D19" s="16">
        <v>2808</v>
      </c>
      <c r="E19" s="16">
        <v>1678</v>
      </c>
      <c r="F19" s="16">
        <v>73</v>
      </c>
      <c r="G19" s="16">
        <v>416</v>
      </c>
      <c r="H19" s="16">
        <v>275</v>
      </c>
      <c r="I19" s="16">
        <v>582</v>
      </c>
      <c r="J19" s="16">
        <v>136</v>
      </c>
    </row>
    <row r="20" spans="2:10" x14ac:dyDescent="0.2">
      <c r="B20" s="3" t="s">
        <v>24</v>
      </c>
      <c r="C20" s="17">
        <f>SUM(D20:J20)-1</f>
        <v>6233</v>
      </c>
      <c r="D20" s="18">
        <v>2966</v>
      </c>
      <c r="E20" s="18">
        <v>1714</v>
      </c>
      <c r="F20" s="18">
        <v>68</v>
      </c>
      <c r="G20" s="18">
        <v>450</v>
      </c>
      <c r="H20" s="18">
        <v>296</v>
      </c>
      <c r="I20" s="18">
        <v>602</v>
      </c>
      <c r="J20" s="18">
        <v>138</v>
      </c>
    </row>
    <row r="21" spans="2:10" ht="18" thickBot="1" x14ac:dyDescent="0.25">
      <c r="B21" s="4"/>
      <c r="C21" s="19"/>
      <c r="D21" s="20"/>
      <c r="E21" s="4"/>
      <c r="F21" s="4"/>
      <c r="G21" s="4"/>
      <c r="H21" s="4"/>
      <c r="I21" s="4"/>
      <c r="J21" s="4"/>
    </row>
    <row r="22" spans="2:10" x14ac:dyDescent="0.2">
      <c r="C22" s="1" t="s">
        <v>25</v>
      </c>
    </row>
    <row r="23" spans="2:10" x14ac:dyDescent="0.2">
      <c r="C23" s="1" t="s">
        <v>26</v>
      </c>
    </row>
    <row r="24" spans="2:10" x14ac:dyDescent="0.2">
      <c r="C24" s="1" t="s">
        <v>27</v>
      </c>
    </row>
    <row r="25" spans="2:10" x14ac:dyDescent="0.2">
      <c r="C25" s="1" t="s">
        <v>28</v>
      </c>
    </row>
    <row r="26" spans="2:10" x14ac:dyDescent="0.2">
      <c r="C26" s="1" t="s">
        <v>29</v>
      </c>
    </row>
    <row r="28" spans="2:10" ht="18" thickBot="1" x14ac:dyDescent="0.25">
      <c r="B28" s="4"/>
      <c r="C28" s="5" t="s">
        <v>30</v>
      </c>
      <c r="D28" s="4"/>
      <c r="E28" s="4"/>
      <c r="F28" s="4"/>
      <c r="G28" s="4"/>
      <c r="H28" s="4"/>
      <c r="I28" s="6" t="s">
        <v>2</v>
      </c>
      <c r="J28" s="4"/>
    </row>
    <row r="29" spans="2:10" x14ac:dyDescent="0.2">
      <c r="C29" s="7"/>
      <c r="D29" s="8"/>
      <c r="E29" s="9" t="s">
        <v>31</v>
      </c>
      <c r="F29" s="10"/>
      <c r="G29" s="10"/>
      <c r="H29" s="11" t="s">
        <v>32</v>
      </c>
      <c r="I29" s="12" t="s">
        <v>33</v>
      </c>
      <c r="J29" s="7"/>
    </row>
    <row r="30" spans="2:10" x14ac:dyDescent="0.2">
      <c r="B30" s="21" t="s">
        <v>34</v>
      </c>
      <c r="C30" s="11" t="s">
        <v>35</v>
      </c>
      <c r="D30" s="7"/>
      <c r="E30" s="7"/>
      <c r="F30" s="7"/>
      <c r="G30" s="12" t="s">
        <v>36</v>
      </c>
      <c r="H30" s="12" t="s">
        <v>37</v>
      </c>
      <c r="I30" s="12" t="s">
        <v>38</v>
      </c>
      <c r="J30" s="12" t="s">
        <v>39</v>
      </c>
    </row>
    <row r="31" spans="2:10" x14ac:dyDescent="0.2">
      <c r="B31" s="10"/>
      <c r="C31" s="13" t="s">
        <v>40</v>
      </c>
      <c r="D31" s="13" t="s">
        <v>41</v>
      </c>
      <c r="E31" s="13" t="s">
        <v>42</v>
      </c>
      <c r="F31" s="13" t="s">
        <v>43</v>
      </c>
      <c r="G31" s="14" t="s">
        <v>44</v>
      </c>
      <c r="H31" s="14" t="s">
        <v>45</v>
      </c>
      <c r="I31" s="13" t="s">
        <v>46</v>
      </c>
      <c r="J31" s="8"/>
    </row>
    <row r="32" spans="2:10" x14ac:dyDescent="0.2">
      <c r="C32" s="7"/>
    </row>
    <row r="33" spans="2:10" x14ac:dyDescent="0.2">
      <c r="B33" s="1" t="s">
        <v>17</v>
      </c>
      <c r="C33" s="15">
        <v>8007</v>
      </c>
      <c r="D33" s="16">
        <v>246</v>
      </c>
      <c r="E33" s="16">
        <v>295</v>
      </c>
      <c r="F33" s="16">
        <v>221</v>
      </c>
      <c r="G33" s="16">
        <v>404</v>
      </c>
      <c r="H33" s="16">
        <v>519</v>
      </c>
      <c r="I33" s="16">
        <v>6343</v>
      </c>
      <c r="J33" s="16">
        <v>21</v>
      </c>
    </row>
    <row r="34" spans="2:10" x14ac:dyDescent="0.2">
      <c r="B34" s="1" t="s">
        <v>18</v>
      </c>
      <c r="C34" s="15">
        <v>7570</v>
      </c>
      <c r="D34" s="16">
        <v>198</v>
      </c>
      <c r="E34" s="16">
        <v>228</v>
      </c>
      <c r="F34" s="16">
        <v>172</v>
      </c>
      <c r="G34" s="16">
        <v>380</v>
      </c>
      <c r="H34" s="16">
        <v>433</v>
      </c>
      <c r="I34" s="16">
        <v>6147</v>
      </c>
      <c r="J34" s="16">
        <v>13</v>
      </c>
    </row>
    <row r="35" spans="2:10" x14ac:dyDescent="0.2">
      <c r="B35" s="1" t="s">
        <v>19</v>
      </c>
      <c r="C35" s="15">
        <f>SUM(D35:J35)</f>
        <v>5980</v>
      </c>
      <c r="D35" s="16">
        <v>107</v>
      </c>
      <c r="E35" s="16">
        <v>196</v>
      </c>
      <c r="F35" s="16">
        <v>109</v>
      </c>
      <c r="G35" s="16">
        <v>129</v>
      </c>
      <c r="H35" s="16">
        <v>247</v>
      </c>
      <c r="I35" s="16">
        <v>5181</v>
      </c>
      <c r="J35" s="16">
        <v>11</v>
      </c>
    </row>
    <row r="36" spans="2:10" x14ac:dyDescent="0.2">
      <c r="B36" s="1" t="s">
        <v>20</v>
      </c>
      <c r="C36" s="15">
        <f>SUM(D36:J36)</f>
        <v>5563</v>
      </c>
      <c r="D36" s="16">
        <v>84</v>
      </c>
      <c r="E36" s="16">
        <v>163</v>
      </c>
      <c r="F36" s="16">
        <v>80</v>
      </c>
      <c r="G36" s="16">
        <v>84</v>
      </c>
      <c r="H36" s="16">
        <v>152</v>
      </c>
      <c r="I36" s="16">
        <v>4993</v>
      </c>
      <c r="J36" s="16">
        <v>7</v>
      </c>
    </row>
    <row r="37" spans="2:10" x14ac:dyDescent="0.2">
      <c r="C37" s="7"/>
    </row>
    <row r="38" spans="2:10" x14ac:dyDescent="0.2">
      <c r="B38" s="1" t="s">
        <v>21</v>
      </c>
      <c r="C38" s="15">
        <f>SUM(D38:J38)-1</f>
        <v>5613</v>
      </c>
      <c r="D38" s="16">
        <v>83</v>
      </c>
      <c r="E38" s="16">
        <v>125</v>
      </c>
      <c r="F38" s="16">
        <v>61</v>
      </c>
      <c r="G38" s="16">
        <v>71</v>
      </c>
      <c r="H38" s="16">
        <v>129</v>
      </c>
      <c r="I38" s="16">
        <v>5133</v>
      </c>
      <c r="J38" s="16">
        <v>12</v>
      </c>
    </row>
    <row r="39" spans="2:10" x14ac:dyDescent="0.2">
      <c r="B39" s="1" t="s">
        <v>22</v>
      </c>
      <c r="C39" s="15">
        <f>SUM(D39:J39)-1</f>
        <v>5796</v>
      </c>
      <c r="D39" s="16">
        <v>84</v>
      </c>
      <c r="E39" s="16">
        <v>130</v>
      </c>
      <c r="F39" s="16">
        <v>54</v>
      </c>
      <c r="G39" s="16">
        <v>58</v>
      </c>
      <c r="H39" s="16">
        <v>116</v>
      </c>
      <c r="I39" s="16">
        <v>5348</v>
      </c>
      <c r="J39" s="16">
        <v>7</v>
      </c>
    </row>
    <row r="40" spans="2:10" x14ac:dyDescent="0.2">
      <c r="B40" s="1" t="s">
        <v>23</v>
      </c>
      <c r="C40" s="15">
        <f>SUM(D40:J40)+1</f>
        <v>5976</v>
      </c>
      <c r="D40" s="16">
        <v>82</v>
      </c>
      <c r="E40" s="16">
        <v>121</v>
      </c>
      <c r="F40" s="16">
        <v>52</v>
      </c>
      <c r="G40" s="16">
        <v>50</v>
      </c>
      <c r="H40" s="16">
        <v>115</v>
      </c>
      <c r="I40" s="16">
        <v>5546</v>
      </c>
      <c r="J40" s="16">
        <v>9</v>
      </c>
    </row>
    <row r="41" spans="2:10" x14ac:dyDescent="0.2">
      <c r="B41" s="3" t="s">
        <v>24</v>
      </c>
      <c r="C41" s="17">
        <f>SUM(D41:J41)</f>
        <v>6243</v>
      </c>
      <c r="D41" s="18">
        <v>95</v>
      </c>
      <c r="E41" s="18">
        <v>113</v>
      </c>
      <c r="F41" s="18">
        <v>50</v>
      </c>
      <c r="G41" s="18">
        <v>46</v>
      </c>
      <c r="H41" s="18">
        <v>108</v>
      </c>
      <c r="I41" s="18">
        <v>5821</v>
      </c>
      <c r="J41" s="18">
        <v>10</v>
      </c>
    </row>
    <row r="42" spans="2:10" ht="18" thickBot="1" x14ac:dyDescent="0.25">
      <c r="B42" s="4"/>
      <c r="C42" s="19"/>
      <c r="D42" s="20"/>
      <c r="E42" s="4"/>
      <c r="F42" s="4"/>
      <c r="G42" s="4"/>
      <c r="H42" s="4"/>
      <c r="I42" s="4"/>
      <c r="J42" s="4"/>
    </row>
    <row r="43" spans="2:10" x14ac:dyDescent="0.2">
      <c r="C43" s="1" t="s">
        <v>47</v>
      </c>
      <c r="I43" s="1" t="s">
        <v>29</v>
      </c>
    </row>
    <row r="73" spans="1:1" x14ac:dyDescent="0.2">
      <c r="A73" s="1"/>
    </row>
  </sheetData>
  <phoneticPr fontId="2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6:K69"/>
  <sheetViews>
    <sheetView showGridLines="0" zoomScale="75" zoomScaleNormal="75" workbookViewId="0">
      <selection activeCell="B31" sqref="B31"/>
    </sheetView>
  </sheetViews>
  <sheetFormatPr defaultColWidth="13.375" defaultRowHeight="17.25" x14ac:dyDescent="0.2"/>
  <cols>
    <col min="1" max="1" width="13.375" style="2" customWidth="1"/>
    <col min="2" max="2" width="19.625" style="2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256" width="13.375" style="2"/>
    <col min="257" max="257" width="13.375" style="2" customWidth="1"/>
    <col min="258" max="258" width="19.625" style="2" customWidth="1"/>
    <col min="259" max="259" width="10.875" style="2" customWidth="1"/>
    <col min="260" max="261" width="13.375" style="2" customWidth="1"/>
    <col min="262" max="262" width="10.875" style="2" customWidth="1"/>
    <col min="263" max="263" width="13.375" style="2" customWidth="1"/>
    <col min="264" max="264" width="13.375" style="2"/>
    <col min="265" max="265" width="13.375" style="2" customWidth="1"/>
    <col min="266" max="267" width="10.875" style="2" customWidth="1"/>
    <col min="268" max="512" width="13.375" style="2"/>
    <col min="513" max="513" width="13.375" style="2" customWidth="1"/>
    <col min="514" max="514" width="19.625" style="2" customWidth="1"/>
    <col min="515" max="515" width="10.875" style="2" customWidth="1"/>
    <col min="516" max="517" width="13.375" style="2" customWidth="1"/>
    <col min="518" max="518" width="10.875" style="2" customWidth="1"/>
    <col min="519" max="519" width="13.375" style="2" customWidth="1"/>
    <col min="520" max="520" width="13.375" style="2"/>
    <col min="521" max="521" width="13.375" style="2" customWidth="1"/>
    <col min="522" max="523" width="10.875" style="2" customWidth="1"/>
    <col min="524" max="768" width="13.375" style="2"/>
    <col min="769" max="769" width="13.375" style="2" customWidth="1"/>
    <col min="770" max="770" width="19.625" style="2" customWidth="1"/>
    <col min="771" max="771" width="10.875" style="2" customWidth="1"/>
    <col min="772" max="773" width="13.375" style="2" customWidth="1"/>
    <col min="774" max="774" width="10.875" style="2" customWidth="1"/>
    <col min="775" max="775" width="13.375" style="2" customWidth="1"/>
    <col min="776" max="776" width="13.375" style="2"/>
    <col min="777" max="777" width="13.375" style="2" customWidth="1"/>
    <col min="778" max="779" width="10.875" style="2" customWidth="1"/>
    <col min="780" max="1024" width="13.375" style="2"/>
    <col min="1025" max="1025" width="13.375" style="2" customWidth="1"/>
    <col min="1026" max="1026" width="19.625" style="2" customWidth="1"/>
    <col min="1027" max="1027" width="10.875" style="2" customWidth="1"/>
    <col min="1028" max="1029" width="13.375" style="2" customWidth="1"/>
    <col min="1030" max="1030" width="10.875" style="2" customWidth="1"/>
    <col min="1031" max="1031" width="13.375" style="2" customWidth="1"/>
    <col min="1032" max="1032" width="13.375" style="2"/>
    <col min="1033" max="1033" width="13.375" style="2" customWidth="1"/>
    <col min="1034" max="1035" width="10.875" style="2" customWidth="1"/>
    <col min="1036" max="1280" width="13.375" style="2"/>
    <col min="1281" max="1281" width="13.375" style="2" customWidth="1"/>
    <col min="1282" max="1282" width="19.625" style="2" customWidth="1"/>
    <col min="1283" max="1283" width="10.875" style="2" customWidth="1"/>
    <col min="1284" max="1285" width="13.375" style="2" customWidth="1"/>
    <col min="1286" max="1286" width="10.875" style="2" customWidth="1"/>
    <col min="1287" max="1287" width="13.375" style="2" customWidth="1"/>
    <col min="1288" max="1288" width="13.375" style="2"/>
    <col min="1289" max="1289" width="13.375" style="2" customWidth="1"/>
    <col min="1290" max="1291" width="10.875" style="2" customWidth="1"/>
    <col min="1292" max="1536" width="13.375" style="2"/>
    <col min="1537" max="1537" width="13.375" style="2" customWidth="1"/>
    <col min="1538" max="1538" width="19.625" style="2" customWidth="1"/>
    <col min="1539" max="1539" width="10.875" style="2" customWidth="1"/>
    <col min="1540" max="1541" width="13.375" style="2" customWidth="1"/>
    <col min="1542" max="1542" width="10.875" style="2" customWidth="1"/>
    <col min="1543" max="1543" width="13.375" style="2" customWidth="1"/>
    <col min="1544" max="1544" width="13.375" style="2"/>
    <col min="1545" max="1545" width="13.375" style="2" customWidth="1"/>
    <col min="1546" max="1547" width="10.875" style="2" customWidth="1"/>
    <col min="1548" max="1792" width="13.375" style="2"/>
    <col min="1793" max="1793" width="13.375" style="2" customWidth="1"/>
    <col min="1794" max="1794" width="19.625" style="2" customWidth="1"/>
    <col min="1795" max="1795" width="10.875" style="2" customWidth="1"/>
    <col min="1796" max="1797" width="13.375" style="2" customWidth="1"/>
    <col min="1798" max="1798" width="10.875" style="2" customWidth="1"/>
    <col min="1799" max="1799" width="13.375" style="2" customWidth="1"/>
    <col min="1800" max="1800" width="13.375" style="2"/>
    <col min="1801" max="1801" width="13.375" style="2" customWidth="1"/>
    <col min="1802" max="1803" width="10.875" style="2" customWidth="1"/>
    <col min="1804" max="2048" width="13.375" style="2"/>
    <col min="2049" max="2049" width="13.375" style="2" customWidth="1"/>
    <col min="2050" max="2050" width="19.625" style="2" customWidth="1"/>
    <col min="2051" max="2051" width="10.875" style="2" customWidth="1"/>
    <col min="2052" max="2053" width="13.375" style="2" customWidth="1"/>
    <col min="2054" max="2054" width="10.875" style="2" customWidth="1"/>
    <col min="2055" max="2055" width="13.375" style="2" customWidth="1"/>
    <col min="2056" max="2056" width="13.375" style="2"/>
    <col min="2057" max="2057" width="13.375" style="2" customWidth="1"/>
    <col min="2058" max="2059" width="10.875" style="2" customWidth="1"/>
    <col min="2060" max="2304" width="13.375" style="2"/>
    <col min="2305" max="2305" width="13.375" style="2" customWidth="1"/>
    <col min="2306" max="2306" width="19.625" style="2" customWidth="1"/>
    <col min="2307" max="2307" width="10.875" style="2" customWidth="1"/>
    <col min="2308" max="2309" width="13.375" style="2" customWidth="1"/>
    <col min="2310" max="2310" width="10.875" style="2" customWidth="1"/>
    <col min="2311" max="2311" width="13.375" style="2" customWidth="1"/>
    <col min="2312" max="2312" width="13.375" style="2"/>
    <col min="2313" max="2313" width="13.375" style="2" customWidth="1"/>
    <col min="2314" max="2315" width="10.875" style="2" customWidth="1"/>
    <col min="2316" max="2560" width="13.375" style="2"/>
    <col min="2561" max="2561" width="13.375" style="2" customWidth="1"/>
    <col min="2562" max="2562" width="19.625" style="2" customWidth="1"/>
    <col min="2563" max="2563" width="10.875" style="2" customWidth="1"/>
    <col min="2564" max="2565" width="13.375" style="2" customWidth="1"/>
    <col min="2566" max="2566" width="10.875" style="2" customWidth="1"/>
    <col min="2567" max="2567" width="13.375" style="2" customWidth="1"/>
    <col min="2568" max="2568" width="13.375" style="2"/>
    <col min="2569" max="2569" width="13.375" style="2" customWidth="1"/>
    <col min="2570" max="2571" width="10.875" style="2" customWidth="1"/>
    <col min="2572" max="2816" width="13.375" style="2"/>
    <col min="2817" max="2817" width="13.375" style="2" customWidth="1"/>
    <col min="2818" max="2818" width="19.625" style="2" customWidth="1"/>
    <col min="2819" max="2819" width="10.875" style="2" customWidth="1"/>
    <col min="2820" max="2821" width="13.375" style="2" customWidth="1"/>
    <col min="2822" max="2822" width="10.875" style="2" customWidth="1"/>
    <col min="2823" max="2823" width="13.375" style="2" customWidth="1"/>
    <col min="2824" max="2824" width="13.375" style="2"/>
    <col min="2825" max="2825" width="13.375" style="2" customWidth="1"/>
    <col min="2826" max="2827" width="10.875" style="2" customWidth="1"/>
    <col min="2828" max="3072" width="13.375" style="2"/>
    <col min="3073" max="3073" width="13.375" style="2" customWidth="1"/>
    <col min="3074" max="3074" width="19.625" style="2" customWidth="1"/>
    <col min="3075" max="3075" width="10.875" style="2" customWidth="1"/>
    <col min="3076" max="3077" width="13.375" style="2" customWidth="1"/>
    <col min="3078" max="3078" width="10.875" style="2" customWidth="1"/>
    <col min="3079" max="3079" width="13.375" style="2" customWidth="1"/>
    <col min="3080" max="3080" width="13.375" style="2"/>
    <col min="3081" max="3081" width="13.375" style="2" customWidth="1"/>
    <col min="3082" max="3083" width="10.875" style="2" customWidth="1"/>
    <col min="3084" max="3328" width="13.375" style="2"/>
    <col min="3329" max="3329" width="13.375" style="2" customWidth="1"/>
    <col min="3330" max="3330" width="19.625" style="2" customWidth="1"/>
    <col min="3331" max="3331" width="10.875" style="2" customWidth="1"/>
    <col min="3332" max="3333" width="13.375" style="2" customWidth="1"/>
    <col min="3334" max="3334" width="10.875" style="2" customWidth="1"/>
    <col min="3335" max="3335" width="13.375" style="2" customWidth="1"/>
    <col min="3336" max="3336" width="13.375" style="2"/>
    <col min="3337" max="3337" width="13.375" style="2" customWidth="1"/>
    <col min="3338" max="3339" width="10.875" style="2" customWidth="1"/>
    <col min="3340" max="3584" width="13.375" style="2"/>
    <col min="3585" max="3585" width="13.375" style="2" customWidth="1"/>
    <col min="3586" max="3586" width="19.625" style="2" customWidth="1"/>
    <col min="3587" max="3587" width="10.875" style="2" customWidth="1"/>
    <col min="3588" max="3589" width="13.375" style="2" customWidth="1"/>
    <col min="3590" max="3590" width="10.875" style="2" customWidth="1"/>
    <col min="3591" max="3591" width="13.375" style="2" customWidth="1"/>
    <col min="3592" max="3592" width="13.375" style="2"/>
    <col min="3593" max="3593" width="13.375" style="2" customWidth="1"/>
    <col min="3594" max="3595" width="10.875" style="2" customWidth="1"/>
    <col min="3596" max="3840" width="13.375" style="2"/>
    <col min="3841" max="3841" width="13.375" style="2" customWidth="1"/>
    <col min="3842" max="3842" width="19.625" style="2" customWidth="1"/>
    <col min="3843" max="3843" width="10.875" style="2" customWidth="1"/>
    <col min="3844" max="3845" width="13.375" style="2" customWidth="1"/>
    <col min="3846" max="3846" width="10.875" style="2" customWidth="1"/>
    <col min="3847" max="3847" width="13.375" style="2" customWidth="1"/>
    <col min="3848" max="3848" width="13.375" style="2"/>
    <col min="3849" max="3849" width="13.375" style="2" customWidth="1"/>
    <col min="3850" max="3851" width="10.875" style="2" customWidth="1"/>
    <col min="3852" max="4096" width="13.375" style="2"/>
    <col min="4097" max="4097" width="13.375" style="2" customWidth="1"/>
    <col min="4098" max="4098" width="19.625" style="2" customWidth="1"/>
    <col min="4099" max="4099" width="10.875" style="2" customWidth="1"/>
    <col min="4100" max="4101" width="13.375" style="2" customWidth="1"/>
    <col min="4102" max="4102" width="10.875" style="2" customWidth="1"/>
    <col min="4103" max="4103" width="13.375" style="2" customWidth="1"/>
    <col min="4104" max="4104" width="13.375" style="2"/>
    <col min="4105" max="4105" width="13.375" style="2" customWidth="1"/>
    <col min="4106" max="4107" width="10.875" style="2" customWidth="1"/>
    <col min="4108" max="4352" width="13.375" style="2"/>
    <col min="4353" max="4353" width="13.375" style="2" customWidth="1"/>
    <col min="4354" max="4354" width="19.625" style="2" customWidth="1"/>
    <col min="4355" max="4355" width="10.875" style="2" customWidth="1"/>
    <col min="4356" max="4357" width="13.375" style="2" customWidth="1"/>
    <col min="4358" max="4358" width="10.875" style="2" customWidth="1"/>
    <col min="4359" max="4359" width="13.375" style="2" customWidth="1"/>
    <col min="4360" max="4360" width="13.375" style="2"/>
    <col min="4361" max="4361" width="13.375" style="2" customWidth="1"/>
    <col min="4362" max="4363" width="10.875" style="2" customWidth="1"/>
    <col min="4364" max="4608" width="13.375" style="2"/>
    <col min="4609" max="4609" width="13.375" style="2" customWidth="1"/>
    <col min="4610" max="4610" width="19.625" style="2" customWidth="1"/>
    <col min="4611" max="4611" width="10.875" style="2" customWidth="1"/>
    <col min="4612" max="4613" width="13.375" style="2" customWidth="1"/>
    <col min="4614" max="4614" width="10.875" style="2" customWidth="1"/>
    <col min="4615" max="4615" width="13.375" style="2" customWidth="1"/>
    <col min="4616" max="4616" width="13.375" style="2"/>
    <col min="4617" max="4617" width="13.375" style="2" customWidth="1"/>
    <col min="4618" max="4619" width="10.875" style="2" customWidth="1"/>
    <col min="4620" max="4864" width="13.375" style="2"/>
    <col min="4865" max="4865" width="13.375" style="2" customWidth="1"/>
    <col min="4866" max="4866" width="19.625" style="2" customWidth="1"/>
    <col min="4867" max="4867" width="10.875" style="2" customWidth="1"/>
    <col min="4868" max="4869" width="13.375" style="2" customWidth="1"/>
    <col min="4870" max="4870" width="10.875" style="2" customWidth="1"/>
    <col min="4871" max="4871" width="13.375" style="2" customWidth="1"/>
    <col min="4872" max="4872" width="13.375" style="2"/>
    <col min="4873" max="4873" width="13.375" style="2" customWidth="1"/>
    <col min="4874" max="4875" width="10.875" style="2" customWidth="1"/>
    <col min="4876" max="5120" width="13.375" style="2"/>
    <col min="5121" max="5121" width="13.375" style="2" customWidth="1"/>
    <col min="5122" max="5122" width="19.625" style="2" customWidth="1"/>
    <col min="5123" max="5123" width="10.875" style="2" customWidth="1"/>
    <col min="5124" max="5125" width="13.375" style="2" customWidth="1"/>
    <col min="5126" max="5126" width="10.875" style="2" customWidth="1"/>
    <col min="5127" max="5127" width="13.375" style="2" customWidth="1"/>
    <col min="5128" max="5128" width="13.375" style="2"/>
    <col min="5129" max="5129" width="13.375" style="2" customWidth="1"/>
    <col min="5130" max="5131" width="10.875" style="2" customWidth="1"/>
    <col min="5132" max="5376" width="13.375" style="2"/>
    <col min="5377" max="5377" width="13.375" style="2" customWidth="1"/>
    <col min="5378" max="5378" width="19.625" style="2" customWidth="1"/>
    <col min="5379" max="5379" width="10.875" style="2" customWidth="1"/>
    <col min="5380" max="5381" width="13.375" style="2" customWidth="1"/>
    <col min="5382" max="5382" width="10.875" style="2" customWidth="1"/>
    <col min="5383" max="5383" width="13.375" style="2" customWidth="1"/>
    <col min="5384" max="5384" width="13.375" style="2"/>
    <col min="5385" max="5385" width="13.375" style="2" customWidth="1"/>
    <col min="5386" max="5387" width="10.875" style="2" customWidth="1"/>
    <col min="5388" max="5632" width="13.375" style="2"/>
    <col min="5633" max="5633" width="13.375" style="2" customWidth="1"/>
    <col min="5634" max="5634" width="19.625" style="2" customWidth="1"/>
    <col min="5635" max="5635" width="10.875" style="2" customWidth="1"/>
    <col min="5636" max="5637" width="13.375" style="2" customWidth="1"/>
    <col min="5638" max="5638" width="10.875" style="2" customWidth="1"/>
    <col min="5639" max="5639" width="13.375" style="2" customWidth="1"/>
    <col min="5640" max="5640" width="13.375" style="2"/>
    <col min="5641" max="5641" width="13.375" style="2" customWidth="1"/>
    <col min="5642" max="5643" width="10.875" style="2" customWidth="1"/>
    <col min="5644" max="5888" width="13.375" style="2"/>
    <col min="5889" max="5889" width="13.375" style="2" customWidth="1"/>
    <col min="5890" max="5890" width="19.625" style="2" customWidth="1"/>
    <col min="5891" max="5891" width="10.875" style="2" customWidth="1"/>
    <col min="5892" max="5893" width="13.375" style="2" customWidth="1"/>
    <col min="5894" max="5894" width="10.875" style="2" customWidth="1"/>
    <col min="5895" max="5895" width="13.375" style="2" customWidth="1"/>
    <col min="5896" max="5896" width="13.375" style="2"/>
    <col min="5897" max="5897" width="13.375" style="2" customWidth="1"/>
    <col min="5898" max="5899" width="10.875" style="2" customWidth="1"/>
    <col min="5900" max="6144" width="13.375" style="2"/>
    <col min="6145" max="6145" width="13.375" style="2" customWidth="1"/>
    <col min="6146" max="6146" width="19.625" style="2" customWidth="1"/>
    <col min="6147" max="6147" width="10.875" style="2" customWidth="1"/>
    <col min="6148" max="6149" width="13.375" style="2" customWidth="1"/>
    <col min="6150" max="6150" width="10.875" style="2" customWidth="1"/>
    <col min="6151" max="6151" width="13.375" style="2" customWidth="1"/>
    <col min="6152" max="6152" width="13.375" style="2"/>
    <col min="6153" max="6153" width="13.375" style="2" customWidth="1"/>
    <col min="6154" max="6155" width="10.875" style="2" customWidth="1"/>
    <col min="6156" max="6400" width="13.375" style="2"/>
    <col min="6401" max="6401" width="13.375" style="2" customWidth="1"/>
    <col min="6402" max="6402" width="19.625" style="2" customWidth="1"/>
    <col min="6403" max="6403" width="10.875" style="2" customWidth="1"/>
    <col min="6404" max="6405" width="13.375" style="2" customWidth="1"/>
    <col min="6406" max="6406" width="10.875" style="2" customWidth="1"/>
    <col min="6407" max="6407" width="13.375" style="2" customWidth="1"/>
    <col min="6408" max="6408" width="13.375" style="2"/>
    <col min="6409" max="6409" width="13.375" style="2" customWidth="1"/>
    <col min="6410" max="6411" width="10.875" style="2" customWidth="1"/>
    <col min="6412" max="6656" width="13.375" style="2"/>
    <col min="6657" max="6657" width="13.375" style="2" customWidth="1"/>
    <col min="6658" max="6658" width="19.625" style="2" customWidth="1"/>
    <col min="6659" max="6659" width="10.875" style="2" customWidth="1"/>
    <col min="6660" max="6661" width="13.375" style="2" customWidth="1"/>
    <col min="6662" max="6662" width="10.875" style="2" customWidth="1"/>
    <col min="6663" max="6663" width="13.375" style="2" customWidth="1"/>
    <col min="6664" max="6664" width="13.375" style="2"/>
    <col min="6665" max="6665" width="13.375" style="2" customWidth="1"/>
    <col min="6666" max="6667" width="10.875" style="2" customWidth="1"/>
    <col min="6668" max="6912" width="13.375" style="2"/>
    <col min="6913" max="6913" width="13.375" style="2" customWidth="1"/>
    <col min="6914" max="6914" width="19.625" style="2" customWidth="1"/>
    <col min="6915" max="6915" width="10.875" style="2" customWidth="1"/>
    <col min="6916" max="6917" width="13.375" style="2" customWidth="1"/>
    <col min="6918" max="6918" width="10.875" style="2" customWidth="1"/>
    <col min="6919" max="6919" width="13.375" style="2" customWidth="1"/>
    <col min="6920" max="6920" width="13.375" style="2"/>
    <col min="6921" max="6921" width="13.375" style="2" customWidth="1"/>
    <col min="6922" max="6923" width="10.875" style="2" customWidth="1"/>
    <col min="6924" max="7168" width="13.375" style="2"/>
    <col min="7169" max="7169" width="13.375" style="2" customWidth="1"/>
    <col min="7170" max="7170" width="19.625" style="2" customWidth="1"/>
    <col min="7171" max="7171" width="10.875" style="2" customWidth="1"/>
    <col min="7172" max="7173" width="13.375" style="2" customWidth="1"/>
    <col min="7174" max="7174" width="10.875" style="2" customWidth="1"/>
    <col min="7175" max="7175" width="13.375" style="2" customWidth="1"/>
    <col min="7176" max="7176" width="13.375" style="2"/>
    <col min="7177" max="7177" width="13.375" style="2" customWidth="1"/>
    <col min="7178" max="7179" width="10.875" style="2" customWidth="1"/>
    <col min="7180" max="7424" width="13.375" style="2"/>
    <col min="7425" max="7425" width="13.375" style="2" customWidth="1"/>
    <col min="7426" max="7426" width="19.625" style="2" customWidth="1"/>
    <col min="7427" max="7427" width="10.875" style="2" customWidth="1"/>
    <col min="7428" max="7429" width="13.375" style="2" customWidth="1"/>
    <col min="7430" max="7430" width="10.875" style="2" customWidth="1"/>
    <col min="7431" max="7431" width="13.375" style="2" customWidth="1"/>
    <col min="7432" max="7432" width="13.375" style="2"/>
    <col min="7433" max="7433" width="13.375" style="2" customWidth="1"/>
    <col min="7434" max="7435" width="10.875" style="2" customWidth="1"/>
    <col min="7436" max="7680" width="13.375" style="2"/>
    <col min="7681" max="7681" width="13.375" style="2" customWidth="1"/>
    <col min="7682" max="7682" width="19.625" style="2" customWidth="1"/>
    <col min="7683" max="7683" width="10.875" style="2" customWidth="1"/>
    <col min="7684" max="7685" width="13.375" style="2" customWidth="1"/>
    <col min="7686" max="7686" width="10.875" style="2" customWidth="1"/>
    <col min="7687" max="7687" width="13.375" style="2" customWidth="1"/>
    <col min="7688" max="7688" width="13.375" style="2"/>
    <col min="7689" max="7689" width="13.375" style="2" customWidth="1"/>
    <col min="7690" max="7691" width="10.875" style="2" customWidth="1"/>
    <col min="7692" max="7936" width="13.375" style="2"/>
    <col min="7937" max="7937" width="13.375" style="2" customWidth="1"/>
    <col min="7938" max="7938" width="19.625" style="2" customWidth="1"/>
    <col min="7939" max="7939" width="10.875" style="2" customWidth="1"/>
    <col min="7940" max="7941" width="13.375" style="2" customWidth="1"/>
    <col min="7942" max="7942" width="10.875" style="2" customWidth="1"/>
    <col min="7943" max="7943" width="13.375" style="2" customWidth="1"/>
    <col min="7944" max="7944" width="13.375" style="2"/>
    <col min="7945" max="7945" width="13.375" style="2" customWidth="1"/>
    <col min="7946" max="7947" width="10.875" style="2" customWidth="1"/>
    <col min="7948" max="8192" width="13.375" style="2"/>
    <col min="8193" max="8193" width="13.375" style="2" customWidth="1"/>
    <col min="8194" max="8194" width="19.625" style="2" customWidth="1"/>
    <col min="8195" max="8195" width="10.875" style="2" customWidth="1"/>
    <col min="8196" max="8197" width="13.375" style="2" customWidth="1"/>
    <col min="8198" max="8198" width="10.875" style="2" customWidth="1"/>
    <col min="8199" max="8199" width="13.375" style="2" customWidth="1"/>
    <col min="8200" max="8200" width="13.375" style="2"/>
    <col min="8201" max="8201" width="13.375" style="2" customWidth="1"/>
    <col min="8202" max="8203" width="10.875" style="2" customWidth="1"/>
    <col min="8204" max="8448" width="13.375" style="2"/>
    <col min="8449" max="8449" width="13.375" style="2" customWidth="1"/>
    <col min="8450" max="8450" width="19.625" style="2" customWidth="1"/>
    <col min="8451" max="8451" width="10.875" style="2" customWidth="1"/>
    <col min="8452" max="8453" width="13.375" style="2" customWidth="1"/>
    <col min="8454" max="8454" width="10.875" style="2" customWidth="1"/>
    <col min="8455" max="8455" width="13.375" style="2" customWidth="1"/>
    <col min="8456" max="8456" width="13.375" style="2"/>
    <col min="8457" max="8457" width="13.375" style="2" customWidth="1"/>
    <col min="8458" max="8459" width="10.875" style="2" customWidth="1"/>
    <col min="8460" max="8704" width="13.375" style="2"/>
    <col min="8705" max="8705" width="13.375" style="2" customWidth="1"/>
    <col min="8706" max="8706" width="19.625" style="2" customWidth="1"/>
    <col min="8707" max="8707" width="10.875" style="2" customWidth="1"/>
    <col min="8708" max="8709" width="13.375" style="2" customWidth="1"/>
    <col min="8710" max="8710" width="10.875" style="2" customWidth="1"/>
    <col min="8711" max="8711" width="13.375" style="2" customWidth="1"/>
    <col min="8712" max="8712" width="13.375" style="2"/>
    <col min="8713" max="8713" width="13.375" style="2" customWidth="1"/>
    <col min="8714" max="8715" width="10.875" style="2" customWidth="1"/>
    <col min="8716" max="8960" width="13.375" style="2"/>
    <col min="8961" max="8961" width="13.375" style="2" customWidth="1"/>
    <col min="8962" max="8962" width="19.625" style="2" customWidth="1"/>
    <col min="8963" max="8963" width="10.875" style="2" customWidth="1"/>
    <col min="8964" max="8965" width="13.375" style="2" customWidth="1"/>
    <col min="8966" max="8966" width="10.875" style="2" customWidth="1"/>
    <col min="8967" max="8967" width="13.375" style="2" customWidth="1"/>
    <col min="8968" max="8968" width="13.375" style="2"/>
    <col min="8969" max="8969" width="13.375" style="2" customWidth="1"/>
    <col min="8970" max="8971" width="10.875" style="2" customWidth="1"/>
    <col min="8972" max="9216" width="13.375" style="2"/>
    <col min="9217" max="9217" width="13.375" style="2" customWidth="1"/>
    <col min="9218" max="9218" width="19.625" style="2" customWidth="1"/>
    <col min="9219" max="9219" width="10.875" style="2" customWidth="1"/>
    <col min="9220" max="9221" width="13.375" style="2" customWidth="1"/>
    <col min="9222" max="9222" width="10.875" style="2" customWidth="1"/>
    <col min="9223" max="9223" width="13.375" style="2" customWidth="1"/>
    <col min="9224" max="9224" width="13.375" style="2"/>
    <col min="9225" max="9225" width="13.375" style="2" customWidth="1"/>
    <col min="9226" max="9227" width="10.875" style="2" customWidth="1"/>
    <col min="9228" max="9472" width="13.375" style="2"/>
    <col min="9473" max="9473" width="13.375" style="2" customWidth="1"/>
    <col min="9474" max="9474" width="19.625" style="2" customWidth="1"/>
    <col min="9475" max="9475" width="10.875" style="2" customWidth="1"/>
    <col min="9476" max="9477" width="13.375" style="2" customWidth="1"/>
    <col min="9478" max="9478" width="10.875" style="2" customWidth="1"/>
    <col min="9479" max="9479" width="13.375" style="2" customWidth="1"/>
    <col min="9480" max="9480" width="13.375" style="2"/>
    <col min="9481" max="9481" width="13.375" style="2" customWidth="1"/>
    <col min="9482" max="9483" width="10.875" style="2" customWidth="1"/>
    <col min="9484" max="9728" width="13.375" style="2"/>
    <col min="9729" max="9729" width="13.375" style="2" customWidth="1"/>
    <col min="9730" max="9730" width="19.625" style="2" customWidth="1"/>
    <col min="9731" max="9731" width="10.875" style="2" customWidth="1"/>
    <col min="9732" max="9733" width="13.375" style="2" customWidth="1"/>
    <col min="9734" max="9734" width="10.875" style="2" customWidth="1"/>
    <col min="9735" max="9735" width="13.375" style="2" customWidth="1"/>
    <col min="9736" max="9736" width="13.375" style="2"/>
    <col min="9737" max="9737" width="13.375" style="2" customWidth="1"/>
    <col min="9738" max="9739" width="10.875" style="2" customWidth="1"/>
    <col min="9740" max="9984" width="13.375" style="2"/>
    <col min="9985" max="9985" width="13.375" style="2" customWidth="1"/>
    <col min="9986" max="9986" width="19.625" style="2" customWidth="1"/>
    <col min="9987" max="9987" width="10.875" style="2" customWidth="1"/>
    <col min="9988" max="9989" width="13.375" style="2" customWidth="1"/>
    <col min="9990" max="9990" width="10.875" style="2" customWidth="1"/>
    <col min="9991" max="9991" width="13.375" style="2" customWidth="1"/>
    <col min="9992" max="9992" width="13.375" style="2"/>
    <col min="9993" max="9993" width="13.375" style="2" customWidth="1"/>
    <col min="9994" max="9995" width="10.875" style="2" customWidth="1"/>
    <col min="9996" max="10240" width="13.375" style="2"/>
    <col min="10241" max="10241" width="13.375" style="2" customWidth="1"/>
    <col min="10242" max="10242" width="19.625" style="2" customWidth="1"/>
    <col min="10243" max="10243" width="10.875" style="2" customWidth="1"/>
    <col min="10244" max="10245" width="13.375" style="2" customWidth="1"/>
    <col min="10246" max="10246" width="10.875" style="2" customWidth="1"/>
    <col min="10247" max="10247" width="13.375" style="2" customWidth="1"/>
    <col min="10248" max="10248" width="13.375" style="2"/>
    <col min="10249" max="10249" width="13.375" style="2" customWidth="1"/>
    <col min="10250" max="10251" width="10.875" style="2" customWidth="1"/>
    <col min="10252" max="10496" width="13.375" style="2"/>
    <col min="10497" max="10497" width="13.375" style="2" customWidth="1"/>
    <col min="10498" max="10498" width="19.625" style="2" customWidth="1"/>
    <col min="10499" max="10499" width="10.875" style="2" customWidth="1"/>
    <col min="10500" max="10501" width="13.375" style="2" customWidth="1"/>
    <col min="10502" max="10502" width="10.875" style="2" customWidth="1"/>
    <col min="10503" max="10503" width="13.375" style="2" customWidth="1"/>
    <col min="10504" max="10504" width="13.375" style="2"/>
    <col min="10505" max="10505" width="13.375" style="2" customWidth="1"/>
    <col min="10506" max="10507" width="10.875" style="2" customWidth="1"/>
    <col min="10508" max="10752" width="13.375" style="2"/>
    <col min="10753" max="10753" width="13.375" style="2" customWidth="1"/>
    <col min="10754" max="10754" width="19.625" style="2" customWidth="1"/>
    <col min="10755" max="10755" width="10.875" style="2" customWidth="1"/>
    <col min="10756" max="10757" width="13.375" style="2" customWidth="1"/>
    <col min="10758" max="10758" width="10.875" style="2" customWidth="1"/>
    <col min="10759" max="10759" width="13.375" style="2" customWidth="1"/>
    <col min="10760" max="10760" width="13.375" style="2"/>
    <col min="10761" max="10761" width="13.375" style="2" customWidth="1"/>
    <col min="10762" max="10763" width="10.875" style="2" customWidth="1"/>
    <col min="10764" max="11008" width="13.375" style="2"/>
    <col min="11009" max="11009" width="13.375" style="2" customWidth="1"/>
    <col min="11010" max="11010" width="19.625" style="2" customWidth="1"/>
    <col min="11011" max="11011" width="10.875" style="2" customWidth="1"/>
    <col min="11012" max="11013" width="13.375" style="2" customWidth="1"/>
    <col min="11014" max="11014" width="10.875" style="2" customWidth="1"/>
    <col min="11015" max="11015" width="13.375" style="2" customWidth="1"/>
    <col min="11016" max="11016" width="13.375" style="2"/>
    <col min="11017" max="11017" width="13.375" style="2" customWidth="1"/>
    <col min="11018" max="11019" width="10.875" style="2" customWidth="1"/>
    <col min="11020" max="11264" width="13.375" style="2"/>
    <col min="11265" max="11265" width="13.375" style="2" customWidth="1"/>
    <col min="11266" max="11266" width="19.625" style="2" customWidth="1"/>
    <col min="11267" max="11267" width="10.875" style="2" customWidth="1"/>
    <col min="11268" max="11269" width="13.375" style="2" customWidth="1"/>
    <col min="11270" max="11270" width="10.875" style="2" customWidth="1"/>
    <col min="11271" max="11271" width="13.375" style="2" customWidth="1"/>
    <col min="11272" max="11272" width="13.375" style="2"/>
    <col min="11273" max="11273" width="13.375" style="2" customWidth="1"/>
    <col min="11274" max="11275" width="10.875" style="2" customWidth="1"/>
    <col min="11276" max="11520" width="13.375" style="2"/>
    <col min="11521" max="11521" width="13.375" style="2" customWidth="1"/>
    <col min="11522" max="11522" width="19.625" style="2" customWidth="1"/>
    <col min="11523" max="11523" width="10.875" style="2" customWidth="1"/>
    <col min="11524" max="11525" width="13.375" style="2" customWidth="1"/>
    <col min="11526" max="11526" width="10.875" style="2" customWidth="1"/>
    <col min="11527" max="11527" width="13.375" style="2" customWidth="1"/>
    <col min="11528" max="11528" width="13.375" style="2"/>
    <col min="11529" max="11529" width="13.375" style="2" customWidth="1"/>
    <col min="11530" max="11531" width="10.875" style="2" customWidth="1"/>
    <col min="11532" max="11776" width="13.375" style="2"/>
    <col min="11777" max="11777" width="13.375" style="2" customWidth="1"/>
    <col min="11778" max="11778" width="19.625" style="2" customWidth="1"/>
    <col min="11779" max="11779" width="10.875" style="2" customWidth="1"/>
    <col min="11780" max="11781" width="13.375" style="2" customWidth="1"/>
    <col min="11782" max="11782" width="10.875" style="2" customWidth="1"/>
    <col min="11783" max="11783" width="13.375" style="2" customWidth="1"/>
    <col min="11784" max="11784" width="13.375" style="2"/>
    <col min="11785" max="11785" width="13.375" style="2" customWidth="1"/>
    <col min="11786" max="11787" width="10.875" style="2" customWidth="1"/>
    <col min="11788" max="12032" width="13.375" style="2"/>
    <col min="12033" max="12033" width="13.375" style="2" customWidth="1"/>
    <col min="12034" max="12034" width="19.625" style="2" customWidth="1"/>
    <col min="12035" max="12035" width="10.875" style="2" customWidth="1"/>
    <col min="12036" max="12037" width="13.375" style="2" customWidth="1"/>
    <col min="12038" max="12038" width="10.875" style="2" customWidth="1"/>
    <col min="12039" max="12039" width="13.375" style="2" customWidth="1"/>
    <col min="12040" max="12040" width="13.375" style="2"/>
    <col min="12041" max="12041" width="13.375" style="2" customWidth="1"/>
    <col min="12042" max="12043" width="10.875" style="2" customWidth="1"/>
    <col min="12044" max="12288" width="13.375" style="2"/>
    <col min="12289" max="12289" width="13.375" style="2" customWidth="1"/>
    <col min="12290" max="12290" width="19.625" style="2" customWidth="1"/>
    <col min="12291" max="12291" width="10.875" style="2" customWidth="1"/>
    <col min="12292" max="12293" width="13.375" style="2" customWidth="1"/>
    <col min="12294" max="12294" width="10.875" style="2" customWidth="1"/>
    <col min="12295" max="12295" width="13.375" style="2" customWidth="1"/>
    <col min="12296" max="12296" width="13.375" style="2"/>
    <col min="12297" max="12297" width="13.375" style="2" customWidth="1"/>
    <col min="12298" max="12299" width="10.875" style="2" customWidth="1"/>
    <col min="12300" max="12544" width="13.375" style="2"/>
    <col min="12545" max="12545" width="13.375" style="2" customWidth="1"/>
    <col min="12546" max="12546" width="19.625" style="2" customWidth="1"/>
    <col min="12547" max="12547" width="10.875" style="2" customWidth="1"/>
    <col min="12548" max="12549" width="13.375" style="2" customWidth="1"/>
    <col min="12550" max="12550" width="10.875" style="2" customWidth="1"/>
    <col min="12551" max="12551" width="13.375" style="2" customWidth="1"/>
    <col min="12552" max="12552" width="13.375" style="2"/>
    <col min="12553" max="12553" width="13.375" style="2" customWidth="1"/>
    <col min="12554" max="12555" width="10.875" style="2" customWidth="1"/>
    <col min="12556" max="12800" width="13.375" style="2"/>
    <col min="12801" max="12801" width="13.375" style="2" customWidth="1"/>
    <col min="12802" max="12802" width="19.625" style="2" customWidth="1"/>
    <col min="12803" max="12803" width="10.875" style="2" customWidth="1"/>
    <col min="12804" max="12805" width="13.375" style="2" customWidth="1"/>
    <col min="12806" max="12806" width="10.875" style="2" customWidth="1"/>
    <col min="12807" max="12807" width="13.375" style="2" customWidth="1"/>
    <col min="12808" max="12808" width="13.375" style="2"/>
    <col min="12809" max="12809" width="13.375" style="2" customWidth="1"/>
    <col min="12810" max="12811" width="10.875" style="2" customWidth="1"/>
    <col min="12812" max="13056" width="13.375" style="2"/>
    <col min="13057" max="13057" width="13.375" style="2" customWidth="1"/>
    <col min="13058" max="13058" width="19.625" style="2" customWidth="1"/>
    <col min="13059" max="13059" width="10.875" style="2" customWidth="1"/>
    <col min="13060" max="13061" width="13.375" style="2" customWidth="1"/>
    <col min="13062" max="13062" width="10.875" style="2" customWidth="1"/>
    <col min="13063" max="13063" width="13.375" style="2" customWidth="1"/>
    <col min="13064" max="13064" width="13.375" style="2"/>
    <col min="13065" max="13065" width="13.375" style="2" customWidth="1"/>
    <col min="13066" max="13067" width="10.875" style="2" customWidth="1"/>
    <col min="13068" max="13312" width="13.375" style="2"/>
    <col min="13313" max="13313" width="13.375" style="2" customWidth="1"/>
    <col min="13314" max="13314" width="19.625" style="2" customWidth="1"/>
    <col min="13315" max="13315" width="10.875" style="2" customWidth="1"/>
    <col min="13316" max="13317" width="13.375" style="2" customWidth="1"/>
    <col min="13318" max="13318" width="10.875" style="2" customWidth="1"/>
    <col min="13319" max="13319" width="13.375" style="2" customWidth="1"/>
    <col min="13320" max="13320" width="13.375" style="2"/>
    <col min="13321" max="13321" width="13.375" style="2" customWidth="1"/>
    <col min="13322" max="13323" width="10.875" style="2" customWidth="1"/>
    <col min="13324" max="13568" width="13.375" style="2"/>
    <col min="13569" max="13569" width="13.375" style="2" customWidth="1"/>
    <col min="13570" max="13570" width="19.625" style="2" customWidth="1"/>
    <col min="13571" max="13571" width="10.875" style="2" customWidth="1"/>
    <col min="13572" max="13573" width="13.375" style="2" customWidth="1"/>
    <col min="13574" max="13574" width="10.875" style="2" customWidth="1"/>
    <col min="13575" max="13575" width="13.375" style="2" customWidth="1"/>
    <col min="13576" max="13576" width="13.375" style="2"/>
    <col min="13577" max="13577" width="13.375" style="2" customWidth="1"/>
    <col min="13578" max="13579" width="10.875" style="2" customWidth="1"/>
    <col min="13580" max="13824" width="13.375" style="2"/>
    <col min="13825" max="13825" width="13.375" style="2" customWidth="1"/>
    <col min="13826" max="13826" width="19.625" style="2" customWidth="1"/>
    <col min="13827" max="13827" width="10.875" style="2" customWidth="1"/>
    <col min="13828" max="13829" width="13.375" style="2" customWidth="1"/>
    <col min="13830" max="13830" width="10.875" style="2" customWidth="1"/>
    <col min="13831" max="13831" width="13.375" style="2" customWidth="1"/>
    <col min="13832" max="13832" width="13.375" style="2"/>
    <col min="13833" max="13833" width="13.375" style="2" customWidth="1"/>
    <col min="13834" max="13835" width="10.875" style="2" customWidth="1"/>
    <col min="13836" max="14080" width="13.375" style="2"/>
    <col min="14081" max="14081" width="13.375" style="2" customWidth="1"/>
    <col min="14082" max="14082" width="19.625" style="2" customWidth="1"/>
    <col min="14083" max="14083" width="10.875" style="2" customWidth="1"/>
    <col min="14084" max="14085" width="13.375" style="2" customWidth="1"/>
    <col min="14086" max="14086" width="10.875" style="2" customWidth="1"/>
    <col min="14087" max="14087" width="13.375" style="2" customWidth="1"/>
    <col min="14088" max="14088" width="13.375" style="2"/>
    <col min="14089" max="14089" width="13.375" style="2" customWidth="1"/>
    <col min="14090" max="14091" width="10.875" style="2" customWidth="1"/>
    <col min="14092" max="14336" width="13.375" style="2"/>
    <col min="14337" max="14337" width="13.375" style="2" customWidth="1"/>
    <col min="14338" max="14338" width="19.625" style="2" customWidth="1"/>
    <col min="14339" max="14339" width="10.875" style="2" customWidth="1"/>
    <col min="14340" max="14341" width="13.375" style="2" customWidth="1"/>
    <col min="14342" max="14342" width="10.875" style="2" customWidth="1"/>
    <col min="14343" max="14343" width="13.375" style="2" customWidth="1"/>
    <col min="14344" max="14344" width="13.375" style="2"/>
    <col min="14345" max="14345" width="13.375" style="2" customWidth="1"/>
    <col min="14346" max="14347" width="10.875" style="2" customWidth="1"/>
    <col min="14348" max="14592" width="13.375" style="2"/>
    <col min="14593" max="14593" width="13.375" style="2" customWidth="1"/>
    <col min="14594" max="14594" width="19.625" style="2" customWidth="1"/>
    <col min="14595" max="14595" width="10.875" style="2" customWidth="1"/>
    <col min="14596" max="14597" width="13.375" style="2" customWidth="1"/>
    <col min="14598" max="14598" width="10.875" style="2" customWidth="1"/>
    <col min="14599" max="14599" width="13.375" style="2" customWidth="1"/>
    <col min="14600" max="14600" width="13.375" style="2"/>
    <col min="14601" max="14601" width="13.375" style="2" customWidth="1"/>
    <col min="14602" max="14603" width="10.875" style="2" customWidth="1"/>
    <col min="14604" max="14848" width="13.375" style="2"/>
    <col min="14849" max="14849" width="13.375" style="2" customWidth="1"/>
    <col min="14850" max="14850" width="19.625" style="2" customWidth="1"/>
    <col min="14851" max="14851" width="10.875" style="2" customWidth="1"/>
    <col min="14852" max="14853" width="13.375" style="2" customWidth="1"/>
    <col min="14854" max="14854" width="10.875" style="2" customWidth="1"/>
    <col min="14855" max="14855" width="13.375" style="2" customWidth="1"/>
    <col min="14856" max="14856" width="13.375" style="2"/>
    <col min="14857" max="14857" width="13.375" style="2" customWidth="1"/>
    <col min="14858" max="14859" width="10.875" style="2" customWidth="1"/>
    <col min="14860" max="15104" width="13.375" style="2"/>
    <col min="15105" max="15105" width="13.375" style="2" customWidth="1"/>
    <col min="15106" max="15106" width="19.625" style="2" customWidth="1"/>
    <col min="15107" max="15107" width="10.875" style="2" customWidth="1"/>
    <col min="15108" max="15109" width="13.375" style="2" customWidth="1"/>
    <col min="15110" max="15110" width="10.875" style="2" customWidth="1"/>
    <col min="15111" max="15111" width="13.375" style="2" customWidth="1"/>
    <col min="15112" max="15112" width="13.375" style="2"/>
    <col min="15113" max="15113" width="13.375" style="2" customWidth="1"/>
    <col min="15114" max="15115" width="10.875" style="2" customWidth="1"/>
    <col min="15116" max="15360" width="13.375" style="2"/>
    <col min="15361" max="15361" width="13.375" style="2" customWidth="1"/>
    <col min="15362" max="15362" width="19.625" style="2" customWidth="1"/>
    <col min="15363" max="15363" width="10.875" style="2" customWidth="1"/>
    <col min="15364" max="15365" width="13.375" style="2" customWidth="1"/>
    <col min="15366" max="15366" width="10.875" style="2" customWidth="1"/>
    <col min="15367" max="15367" width="13.375" style="2" customWidth="1"/>
    <col min="15368" max="15368" width="13.375" style="2"/>
    <col min="15369" max="15369" width="13.375" style="2" customWidth="1"/>
    <col min="15370" max="15371" width="10.875" style="2" customWidth="1"/>
    <col min="15372" max="15616" width="13.375" style="2"/>
    <col min="15617" max="15617" width="13.375" style="2" customWidth="1"/>
    <col min="15618" max="15618" width="19.625" style="2" customWidth="1"/>
    <col min="15619" max="15619" width="10.875" style="2" customWidth="1"/>
    <col min="15620" max="15621" width="13.375" style="2" customWidth="1"/>
    <col min="15622" max="15622" width="10.875" style="2" customWidth="1"/>
    <col min="15623" max="15623" width="13.375" style="2" customWidth="1"/>
    <col min="15624" max="15624" width="13.375" style="2"/>
    <col min="15625" max="15625" width="13.375" style="2" customWidth="1"/>
    <col min="15626" max="15627" width="10.875" style="2" customWidth="1"/>
    <col min="15628" max="15872" width="13.375" style="2"/>
    <col min="15873" max="15873" width="13.375" style="2" customWidth="1"/>
    <col min="15874" max="15874" width="19.625" style="2" customWidth="1"/>
    <col min="15875" max="15875" width="10.875" style="2" customWidth="1"/>
    <col min="15876" max="15877" width="13.375" style="2" customWidth="1"/>
    <col min="15878" max="15878" width="10.875" style="2" customWidth="1"/>
    <col min="15879" max="15879" width="13.375" style="2" customWidth="1"/>
    <col min="15880" max="15880" width="13.375" style="2"/>
    <col min="15881" max="15881" width="13.375" style="2" customWidth="1"/>
    <col min="15882" max="15883" width="10.875" style="2" customWidth="1"/>
    <col min="15884" max="16128" width="13.375" style="2"/>
    <col min="16129" max="16129" width="13.375" style="2" customWidth="1"/>
    <col min="16130" max="16130" width="19.625" style="2" customWidth="1"/>
    <col min="16131" max="16131" width="10.875" style="2" customWidth="1"/>
    <col min="16132" max="16133" width="13.375" style="2" customWidth="1"/>
    <col min="16134" max="16134" width="10.875" style="2" customWidth="1"/>
    <col min="16135" max="16135" width="13.375" style="2" customWidth="1"/>
    <col min="16136" max="16136" width="13.375" style="2"/>
    <col min="16137" max="16137" width="13.375" style="2" customWidth="1"/>
    <col min="16138" max="16139" width="10.875" style="2" customWidth="1"/>
    <col min="16140" max="16384" width="13.375" style="2"/>
  </cols>
  <sheetData>
    <row r="6" spans="2:10" x14ac:dyDescent="0.2">
      <c r="D6" s="3" t="s">
        <v>48</v>
      </c>
    </row>
    <row r="7" spans="2:10" ht="18" thickBot="1" x14ac:dyDescent="0.25">
      <c r="B7" s="4"/>
      <c r="C7" s="4"/>
      <c r="D7" s="4"/>
      <c r="E7" s="4"/>
      <c r="F7" s="4"/>
      <c r="G7" s="4"/>
      <c r="H7" s="4"/>
      <c r="I7" s="4"/>
      <c r="J7" s="4"/>
    </row>
    <row r="8" spans="2:10" x14ac:dyDescent="0.2">
      <c r="C8" s="11" t="s">
        <v>35</v>
      </c>
      <c r="D8" s="10"/>
      <c r="E8" s="10"/>
      <c r="F8" s="10"/>
      <c r="G8" s="10"/>
      <c r="H8" s="10"/>
      <c r="I8" s="10"/>
      <c r="J8" s="10"/>
    </row>
    <row r="9" spans="2:10" x14ac:dyDescent="0.2">
      <c r="B9" s="9" t="s">
        <v>5</v>
      </c>
      <c r="C9" s="13" t="s">
        <v>40</v>
      </c>
      <c r="D9" s="13" t="s">
        <v>49</v>
      </c>
      <c r="E9" s="13" t="s">
        <v>50</v>
      </c>
      <c r="F9" s="13" t="s">
        <v>51</v>
      </c>
      <c r="G9" s="13" t="s">
        <v>52</v>
      </c>
      <c r="H9" s="13" t="s">
        <v>53</v>
      </c>
      <c r="I9" s="13" t="s">
        <v>54</v>
      </c>
      <c r="J9" s="13" t="s">
        <v>55</v>
      </c>
    </row>
    <row r="10" spans="2:10" x14ac:dyDescent="0.2">
      <c r="C10" s="7"/>
      <c r="E10" s="1"/>
      <c r="F10" s="1" t="s">
        <v>56</v>
      </c>
      <c r="G10" s="21"/>
    </row>
    <row r="11" spans="2:10" x14ac:dyDescent="0.2">
      <c r="B11" s="1" t="s">
        <v>17</v>
      </c>
      <c r="C11" s="22">
        <f>14768+26</f>
        <v>14794</v>
      </c>
      <c r="D11" s="16">
        <v>13095</v>
      </c>
      <c r="E11" s="16">
        <v>8058</v>
      </c>
      <c r="F11" s="16">
        <v>2354</v>
      </c>
      <c r="G11" s="23" t="s">
        <v>57</v>
      </c>
      <c r="H11" s="16">
        <v>9865</v>
      </c>
      <c r="I11" s="16">
        <v>3</v>
      </c>
      <c r="J11" s="16">
        <v>11</v>
      </c>
    </row>
    <row r="12" spans="2:10" x14ac:dyDescent="0.2">
      <c r="B12" s="1" t="s">
        <v>18</v>
      </c>
      <c r="C12" s="22">
        <f>13336+16</f>
        <v>13352</v>
      </c>
      <c r="D12" s="16">
        <v>11989</v>
      </c>
      <c r="E12" s="16">
        <v>8261</v>
      </c>
      <c r="F12" s="16">
        <v>2068</v>
      </c>
      <c r="G12" s="23" t="s">
        <v>57</v>
      </c>
      <c r="H12" s="16">
        <v>8531</v>
      </c>
      <c r="I12" s="16">
        <v>2</v>
      </c>
      <c r="J12" s="16">
        <v>7</v>
      </c>
    </row>
    <row r="13" spans="2:10" x14ac:dyDescent="0.2">
      <c r="B13" s="1" t="s">
        <v>19</v>
      </c>
      <c r="C13" s="22">
        <f>9178+18</f>
        <v>9196</v>
      </c>
      <c r="D13" s="16">
        <v>8197</v>
      </c>
      <c r="E13" s="16">
        <v>6145</v>
      </c>
      <c r="F13" s="16">
        <v>1019</v>
      </c>
      <c r="G13" s="23" t="s">
        <v>57</v>
      </c>
      <c r="H13" s="16">
        <v>6687</v>
      </c>
      <c r="I13" s="16">
        <v>1</v>
      </c>
      <c r="J13" s="16">
        <v>4</v>
      </c>
    </row>
    <row r="14" spans="2:10" x14ac:dyDescent="0.2">
      <c r="B14" s="1" t="s">
        <v>20</v>
      </c>
      <c r="C14" s="22">
        <f>7882+11</f>
        <v>7893</v>
      </c>
      <c r="D14" s="16">
        <v>6835</v>
      </c>
      <c r="E14" s="16">
        <v>5366</v>
      </c>
      <c r="F14" s="16">
        <v>599</v>
      </c>
      <c r="G14" s="23" t="s">
        <v>58</v>
      </c>
      <c r="H14" s="16">
        <v>6287</v>
      </c>
      <c r="I14" s="16">
        <v>1</v>
      </c>
      <c r="J14" s="16">
        <v>3</v>
      </c>
    </row>
    <row r="15" spans="2:10" x14ac:dyDescent="0.2">
      <c r="C15" s="7"/>
    </row>
    <row r="16" spans="2:10" x14ac:dyDescent="0.2">
      <c r="B16" s="1" t="s">
        <v>21</v>
      </c>
      <c r="C16" s="22">
        <v>7684</v>
      </c>
      <c r="D16" s="16">
        <v>6613</v>
      </c>
      <c r="E16" s="16">
        <v>5229</v>
      </c>
      <c r="F16" s="16">
        <v>521</v>
      </c>
      <c r="G16" s="23" t="s">
        <v>58</v>
      </c>
      <c r="H16" s="16">
        <v>6244</v>
      </c>
      <c r="I16" s="16">
        <v>1</v>
      </c>
      <c r="J16" s="16">
        <v>1</v>
      </c>
    </row>
    <row r="17" spans="2:10" x14ac:dyDescent="0.2">
      <c r="B17" s="1" t="s">
        <v>22</v>
      </c>
      <c r="C17" s="22">
        <v>7839</v>
      </c>
      <c r="D17" s="16">
        <v>6724</v>
      </c>
      <c r="E17" s="16">
        <v>5402</v>
      </c>
      <c r="F17" s="16">
        <v>502</v>
      </c>
      <c r="G17" s="23" t="s">
        <v>58</v>
      </c>
      <c r="H17" s="16">
        <v>6413</v>
      </c>
      <c r="I17" s="16">
        <v>0.01</v>
      </c>
      <c r="J17" s="16">
        <v>1</v>
      </c>
    </row>
    <row r="18" spans="2:10" x14ac:dyDescent="0.2">
      <c r="B18" s="1" t="s">
        <v>23</v>
      </c>
      <c r="C18" s="22">
        <v>8030</v>
      </c>
      <c r="D18" s="16">
        <v>6890</v>
      </c>
      <c r="E18" s="16">
        <v>5623</v>
      </c>
      <c r="F18" s="16">
        <v>493</v>
      </c>
      <c r="G18" s="23" t="s">
        <v>58</v>
      </c>
      <c r="H18" s="16">
        <v>6678</v>
      </c>
      <c r="I18" s="16">
        <v>1</v>
      </c>
      <c r="J18" s="16">
        <v>2</v>
      </c>
    </row>
    <row r="19" spans="2:10" x14ac:dyDescent="0.2">
      <c r="B19" s="3" t="s">
        <v>59</v>
      </c>
      <c r="C19" s="17">
        <f>SUM(D57:K57)-1</f>
        <v>12</v>
      </c>
      <c r="D19" s="18">
        <v>7239</v>
      </c>
      <c r="E19" s="18">
        <v>5944</v>
      </c>
      <c r="F19" s="18">
        <v>514</v>
      </c>
      <c r="G19" s="18">
        <v>629</v>
      </c>
      <c r="H19" s="18">
        <v>6962</v>
      </c>
      <c r="I19" s="18">
        <v>1</v>
      </c>
      <c r="J19" s="18">
        <v>2</v>
      </c>
    </row>
    <row r="20" spans="2:10" x14ac:dyDescent="0.2">
      <c r="B20" s="10"/>
      <c r="C20" s="8"/>
      <c r="D20" s="10"/>
      <c r="E20" s="10"/>
      <c r="F20" s="10"/>
      <c r="G20" s="10"/>
      <c r="H20" s="10"/>
      <c r="I20" s="10"/>
      <c r="J20" s="10"/>
    </row>
    <row r="21" spans="2:10" x14ac:dyDescent="0.2">
      <c r="C21" s="7"/>
      <c r="F21" s="1" t="s">
        <v>60</v>
      </c>
      <c r="G21" s="1" t="s">
        <v>61</v>
      </c>
    </row>
    <row r="22" spans="2:10" x14ac:dyDescent="0.2">
      <c r="B22" s="1" t="s">
        <v>17</v>
      </c>
      <c r="C22" s="15">
        <f>SUM(D60:K60)</f>
        <v>19</v>
      </c>
      <c r="D22" s="16">
        <v>3501</v>
      </c>
      <c r="E22" s="16">
        <v>394</v>
      </c>
      <c r="F22" s="16">
        <v>102</v>
      </c>
      <c r="G22" s="23" t="s">
        <v>57</v>
      </c>
      <c r="H22" s="16">
        <v>6569</v>
      </c>
      <c r="I22" s="16">
        <v>5</v>
      </c>
      <c r="J22" s="16">
        <v>4</v>
      </c>
    </row>
    <row r="23" spans="2:10" x14ac:dyDescent="0.2">
      <c r="B23" s="1" t="s">
        <v>18</v>
      </c>
      <c r="C23" s="15">
        <f>SUM(D61:K61)</f>
        <v>22</v>
      </c>
      <c r="D23" s="16">
        <v>4084</v>
      </c>
      <c r="E23" s="16">
        <v>608</v>
      </c>
      <c r="F23" s="16">
        <v>104</v>
      </c>
      <c r="G23" s="23" t="s">
        <v>57</v>
      </c>
      <c r="H23" s="16">
        <v>7651</v>
      </c>
      <c r="I23" s="16">
        <v>4</v>
      </c>
      <c r="J23" s="16">
        <v>3</v>
      </c>
    </row>
    <row r="24" spans="2:10" x14ac:dyDescent="0.2">
      <c r="B24" s="1" t="s">
        <v>19</v>
      </c>
      <c r="C24" s="15">
        <f>SUM(D62:K62)+1</f>
        <v>19</v>
      </c>
      <c r="D24" s="16">
        <v>3382</v>
      </c>
      <c r="E24" s="16">
        <v>645</v>
      </c>
      <c r="F24" s="16">
        <v>56</v>
      </c>
      <c r="G24" s="23" t="s">
        <v>57</v>
      </c>
      <c r="H24" s="16">
        <v>6440</v>
      </c>
      <c r="I24" s="16">
        <v>1</v>
      </c>
      <c r="J24" s="16">
        <v>2</v>
      </c>
    </row>
    <row r="25" spans="2:10" x14ac:dyDescent="0.2">
      <c r="B25" s="1" t="s">
        <v>20</v>
      </c>
      <c r="C25" s="15">
        <f>SUM(D63:K63)</f>
        <v>20.599</v>
      </c>
      <c r="D25" s="16">
        <v>3751.268</v>
      </c>
      <c r="E25" s="16">
        <v>747.505</v>
      </c>
      <c r="F25" s="16">
        <v>37.853000000000002</v>
      </c>
      <c r="G25" s="23" t="s">
        <v>58</v>
      </c>
      <c r="H25" s="16">
        <v>7681.0069999999996</v>
      </c>
      <c r="I25" s="16">
        <v>2.456</v>
      </c>
      <c r="J25" s="16">
        <v>1.21</v>
      </c>
    </row>
    <row r="26" spans="2:10" x14ac:dyDescent="0.2">
      <c r="C26" s="7"/>
    </row>
    <row r="27" spans="2:10" x14ac:dyDescent="0.2">
      <c r="B27" s="1" t="s">
        <v>21</v>
      </c>
      <c r="C27" s="15">
        <f>SUM(D65:K65)</f>
        <v>20</v>
      </c>
      <c r="D27" s="16">
        <v>4013</v>
      </c>
      <c r="E27" s="16">
        <v>822</v>
      </c>
      <c r="F27" s="16">
        <v>36</v>
      </c>
      <c r="G27" s="23" t="s">
        <v>58</v>
      </c>
      <c r="H27" s="16">
        <v>8230</v>
      </c>
      <c r="I27" s="16">
        <v>1</v>
      </c>
      <c r="J27" s="16">
        <v>1</v>
      </c>
    </row>
    <row r="28" spans="2:10" x14ac:dyDescent="0.2">
      <c r="B28" s="1" t="s">
        <v>22</v>
      </c>
      <c r="C28" s="15">
        <f>SUM(D66:K66)</f>
        <v>23</v>
      </c>
      <c r="D28" s="16">
        <v>4230</v>
      </c>
      <c r="E28" s="16">
        <v>892</v>
      </c>
      <c r="F28" s="16">
        <v>34</v>
      </c>
      <c r="G28" s="23" t="s">
        <v>58</v>
      </c>
      <c r="H28" s="16">
        <v>8698</v>
      </c>
      <c r="I28" s="16">
        <v>0.28999999999999998</v>
      </c>
      <c r="J28" s="16">
        <v>1</v>
      </c>
    </row>
    <row r="29" spans="2:10" x14ac:dyDescent="0.2">
      <c r="B29" s="1" t="s">
        <v>23</v>
      </c>
      <c r="C29" s="15">
        <f>SUM(D67:K67)</f>
        <v>25</v>
      </c>
      <c r="D29" s="16">
        <v>4348</v>
      </c>
      <c r="E29" s="16">
        <v>975</v>
      </c>
      <c r="F29" s="16">
        <v>34</v>
      </c>
      <c r="G29" s="23" t="s">
        <v>58</v>
      </c>
      <c r="H29" s="16">
        <v>9181</v>
      </c>
      <c r="I29" s="16">
        <v>2</v>
      </c>
      <c r="J29" s="16">
        <v>1</v>
      </c>
    </row>
    <row r="30" spans="2:10" x14ac:dyDescent="0.2">
      <c r="B30" s="3" t="s">
        <v>59</v>
      </c>
      <c r="C30" s="17">
        <f>SUM(D68:K68)-1</f>
        <v>27</v>
      </c>
      <c r="D30" s="18">
        <v>4611</v>
      </c>
      <c r="E30" s="18">
        <v>1069</v>
      </c>
      <c r="F30" s="18">
        <v>35</v>
      </c>
      <c r="G30" s="18">
        <v>108</v>
      </c>
      <c r="H30" s="18">
        <v>9214</v>
      </c>
      <c r="I30" s="18">
        <v>2</v>
      </c>
      <c r="J30" s="18">
        <v>1</v>
      </c>
    </row>
    <row r="31" spans="2:10" ht="18" thickBot="1" x14ac:dyDescent="0.25">
      <c r="B31" s="4"/>
      <c r="C31" s="19"/>
      <c r="D31" s="4"/>
      <c r="E31" s="4"/>
      <c r="F31" s="4"/>
      <c r="G31" s="4"/>
      <c r="H31" s="4"/>
      <c r="I31" s="4"/>
      <c r="J31" s="4"/>
    </row>
    <row r="32" spans="2:10" x14ac:dyDescent="0.2">
      <c r="B32" s="1" t="s">
        <v>62</v>
      </c>
    </row>
    <row r="33" spans="1:11" x14ac:dyDescent="0.2">
      <c r="B33" s="1" t="s">
        <v>63</v>
      </c>
    </row>
    <row r="34" spans="1:11" x14ac:dyDescent="0.2">
      <c r="A34" s="1"/>
    </row>
    <row r="45" spans="1:11" ht="18" thickBot="1" x14ac:dyDescent="0.25">
      <c r="K45" s="4"/>
    </row>
    <row r="46" spans="1:11" x14ac:dyDescent="0.2">
      <c r="K46" s="10"/>
    </row>
    <row r="47" spans="1:11" x14ac:dyDescent="0.2">
      <c r="K47" s="13" t="s">
        <v>64</v>
      </c>
    </row>
    <row r="49" spans="11:11" x14ac:dyDescent="0.2">
      <c r="K49" s="16">
        <v>22</v>
      </c>
    </row>
    <row r="50" spans="11:11" x14ac:dyDescent="0.2">
      <c r="K50" s="16">
        <v>17</v>
      </c>
    </row>
    <row r="51" spans="11:11" x14ac:dyDescent="0.2">
      <c r="K51" s="16">
        <v>11</v>
      </c>
    </row>
    <row r="52" spans="11:11" x14ac:dyDescent="0.2">
      <c r="K52" s="16">
        <v>13</v>
      </c>
    </row>
    <row r="54" spans="11:11" x14ac:dyDescent="0.2">
      <c r="K54" s="16">
        <v>11</v>
      </c>
    </row>
    <row r="55" spans="11:11" x14ac:dyDescent="0.2">
      <c r="K55" s="16">
        <v>13</v>
      </c>
    </row>
    <row r="56" spans="11:11" x14ac:dyDescent="0.2">
      <c r="K56" s="16">
        <v>13</v>
      </c>
    </row>
    <row r="57" spans="11:11" x14ac:dyDescent="0.2">
      <c r="K57" s="18">
        <v>13</v>
      </c>
    </row>
    <row r="58" spans="11:11" x14ac:dyDescent="0.2">
      <c r="K58" s="10"/>
    </row>
    <row r="60" spans="11:11" x14ac:dyDescent="0.2">
      <c r="K60" s="16">
        <v>19</v>
      </c>
    </row>
    <row r="61" spans="11:11" x14ac:dyDescent="0.2">
      <c r="K61" s="16">
        <v>22</v>
      </c>
    </row>
    <row r="62" spans="11:11" x14ac:dyDescent="0.2">
      <c r="K62" s="16">
        <v>18</v>
      </c>
    </row>
    <row r="63" spans="11:11" x14ac:dyDescent="0.2">
      <c r="K63" s="16">
        <v>20.599</v>
      </c>
    </row>
    <row r="65" spans="11:11" x14ac:dyDescent="0.2">
      <c r="K65" s="16">
        <v>20</v>
      </c>
    </row>
    <row r="66" spans="11:11" x14ac:dyDescent="0.2">
      <c r="K66" s="16">
        <v>23</v>
      </c>
    </row>
    <row r="67" spans="11:11" x14ac:dyDescent="0.2">
      <c r="K67" s="16">
        <v>25</v>
      </c>
    </row>
    <row r="68" spans="11:11" x14ac:dyDescent="0.2">
      <c r="K68" s="18">
        <v>28</v>
      </c>
    </row>
    <row r="69" spans="11:11" ht="18" thickBot="1" x14ac:dyDescent="0.25">
      <c r="K69" s="4"/>
    </row>
  </sheetData>
  <phoneticPr fontId="2"/>
  <pageMargins left="0.49" right="0.4" top="0.52" bottom="0.56000000000000005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A78" sqref="A78"/>
    </sheetView>
  </sheetViews>
  <sheetFormatPr defaultColWidth="14.625" defaultRowHeight="17.25" x14ac:dyDescent="0.2"/>
  <cols>
    <col min="1" max="2" width="13.375" style="2" customWidth="1"/>
    <col min="3" max="256" width="14.625" style="2"/>
    <col min="257" max="258" width="13.375" style="2" customWidth="1"/>
    <col min="259" max="512" width="14.625" style="2"/>
    <col min="513" max="514" width="13.375" style="2" customWidth="1"/>
    <col min="515" max="768" width="14.625" style="2"/>
    <col min="769" max="770" width="13.375" style="2" customWidth="1"/>
    <col min="771" max="1024" width="14.625" style="2"/>
    <col min="1025" max="1026" width="13.375" style="2" customWidth="1"/>
    <col min="1027" max="1280" width="14.625" style="2"/>
    <col min="1281" max="1282" width="13.375" style="2" customWidth="1"/>
    <col min="1283" max="1536" width="14.625" style="2"/>
    <col min="1537" max="1538" width="13.375" style="2" customWidth="1"/>
    <col min="1539" max="1792" width="14.625" style="2"/>
    <col min="1793" max="1794" width="13.375" style="2" customWidth="1"/>
    <col min="1795" max="2048" width="14.625" style="2"/>
    <col min="2049" max="2050" width="13.375" style="2" customWidth="1"/>
    <col min="2051" max="2304" width="14.625" style="2"/>
    <col min="2305" max="2306" width="13.375" style="2" customWidth="1"/>
    <col min="2307" max="2560" width="14.625" style="2"/>
    <col min="2561" max="2562" width="13.375" style="2" customWidth="1"/>
    <col min="2563" max="2816" width="14.625" style="2"/>
    <col min="2817" max="2818" width="13.375" style="2" customWidth="1"/>
    <col min="2819" max="3072" width="14.625" style="2"/>
    <col min="3073" max="3074" width="13.375" style="2" customWidth="1"/>
    <col min="3075" max="3328" width="14.625" style="2"/>
    <col min="3329" max="3330" width="13.375" style="2" customWidth="1"/>
    <col min="3331" max="3584" width="14.625" style="2"/>
    <col min="3585" max="3586" width="13.375" style="2" customWidth="1"/>
    <col min="3587" max="3840" width="14.625" style="2"/>
    <col min="3841" max="3842" width="13.375" style="2" customWidth="1"/>
    <col min="3843" max="4096" width="14.625" style="2"/>
    <col min="4097" max="4098" width="13.375" style="2" customWidth="1"/>
    <col min="4099" max="4352" width="14.625" style="2"/>
    <col min="4353" max="4354" width="13.375" style="2" customWidth="1"/>
    <col min="4355" max="4608" width="14.625" style="2"/>
    <col min="4609" max="4610" width="13.375" style="2" customWidth="1"/>
    <col min="4611" max="4864" width="14.625" style="2"/>
    <col min="4865" max="4866" width="13.375" style="2" customWidth="1"/>
    <col min="4867" max="5120" width="14.625" style="2"/>
    <col min="5121" max="5122" width="13.375" style="2" customWidth="1"/>
    <col min="5123" max="5376" width="14.625" style="2"/>
    <col min="5377" max="5378" width="13.375" style="2" customWidth="1"/>
    <col min="5379" max="5632" width="14.625" style="2"/>
    <col min="5633" max="5634" width="13.375" style="2" customWidth="1"/>
    <col min="5635" max="5888" width="14.625" style="2"/>
    <col min="5889" max="5890" width="13.375" style="2" customWidth="1"/>
    <col min="5891" max="6144" width="14.625" style="2"/>
    <col min="6145" max="6146" width="13.375" style="2" customWidth="1"/>
    <col min="6147" max="6400" width="14.625" style="2"/>
    <col min="6401" max="6402" width="13.375" style="2" customWidth="1"/>
    <col min="6403" max="6656" width="14.625" style="2"/>
    <col min="6657" max="6658" width="13.375" style="2" customWidth="1"/>
    <col min="6659" max="6912" width="14.625" style="2"/>
    <col min="6913" max="6914" width="13.375" style="2" customWidth="1"/>
    <col min="6915" max="7168" width="14.625" style="2"/>
    <col min="7169" max="7170" width="13.375" style="2" customWidth="1"/>
    <col min="7171" max="7424" width="14.625" style="2"/>
    <col min="7425" max="7426" width="13.375" style="2" customWidth="1"/>
    <col min="7427" max="7680" width="14.625" style="2"/>
    <col min="7681" max="7682" width="13.375" style="2" customWidth="1"/>
    <col min="7683" max="7936" width="14.625" style="2"/>
    <col min="7937" max="7938" width="13.375" style="2" customWidth="1"/>
    <col min="7939" max="8192" width="14.625" style="2"/>
    <col min="8193" max="8194" width="13.375" style="2" customWidth="1"/>
    <col min="8195" max="8448" width="14.625" style="2"/>
    <col min="8449" max="8450" width="13.375" style="2" customWidth="1"/>
    <col min="8451" max="8704" width="14.625" style="2"/>
    <col min="8705" max="8706" width="13.375" style="2" customWidth="1"/>
    <col min="8707" max="8960" width="14.625" style="2"/>
    <col min="8961" max="8962" width="13.375" style="2" customWidth="1"/>
    <col min="8963" max="9216" width="14.625" style="2"/>
    <col min="9217" max="9218" width="13.375" style="2" customWidth="1"/>
    <col min="9219" max="9472" width="14.625" style="2"/>
    <col min="9473" max="9474" width="13.375" style="2" customWidth="1"/>
    <col min="9475" max="9728" width="14.625" style="2"/>
    <col min="9729" max="9730" width="13.375" style="2" customWidth="1"/>
    <col min="9731" max="9984" width="14.625" style="2"/>
    <col min="9985" max="9986" width="13.375" style="2" customWidth="1"/>
    <col min="9987" max="10240" width="14.625" style="2"/>
    <col min="10241" max="10242" width="13.375" style="2" customWidth="1"/>
    <col min="10243" max="10496" width="14.625" style="2"/>
    <col min="10497" max="10498" width="13.375" style="2" customWidth="1"/>
    <col min="10499" max="10752" width="14.625" style="2"/>
    <col min="10753" max="10754" width="13.375" style="2" customWidth="1"/>
    <col min="10755" max="11008" width="14.625" style="2"/>
    <col min="11009" max="11010" width="13.375" style="2" customWidth="1"/>
    <col min="11011" max="11264" width="14.625" style="2"/>
    <col min="11265" max="11266" width="13.375" style="2" customWidth="1"/>
    <col min="11267" max="11520" width="14.625" style="2"/>
    <col min="11521" max="11522" width="13.375" style="2" customWidth="1"/>
    <col min="11523" max="11776" width="14.625" style="2"/>
    <col min="11777" max="11778" width="13.375" style="2" customWidth="1"/>
    <col min="11779" max="12032" width="14.625" style="2"/>
    <col min="12033" max="12034" width="13.375" style="2" customWidth="1"/>
    <col min="12035" max="12288" width="14.625" style="2"/>
    <col min="12289" max="12290" width="13.375" style="2" customWidth="1"/>
    <col min="12291" max="12544" width="14.625" style="2"/>
    <col min="12545" max="12546" width="13.375" style="2" customWidth="1"/>
    <col min="12547" max="12800" width="14.625" style="2"/>
    <col min="12801" max="12802" width="13.375" style="2" customWidth="1"/>
    <col min="12803" max="13056" width="14.625" style="2"/>
    <col min="13057" max="13058" width="13.375" style="2" customWidth="1"/>
    <col min="13059" max="13312" width="14.625" style="2"/>
    <col min="13313" max="13314" width="13.375" style="2" customWidth="1"/>
    <col min="13315" max="13568" width="14.625" style="2"/>
    <col min="13569" max="13570" width="13.375" style="2" customWidth="1"/>
    <col min="13571" max="13824" width="14.625" style="2"/>
    <col min="13825" max="13826" width="13.375" style="2" customWidth="1"/>
    <col min="13827" max="14080" width="14.625" style="2"/>
    <col min="14081" max="14082" width="13.375" style="2" customWidth="1"/>
    <col min="14083" max="14336" width="14.625" style="2"/>
    <col min="14337" max="14338" width="13.375" style="2" customWidth="1"/>
    <col min="14339" max="14592" width="14.625" style="2"/>
    <col min="14593" max="14594" width="13.375" style="2" customWidth="1"/>
    <col min="14595" max="14848" width="14.625" style="2"/>
    <col min="14849" max="14850" width="13.375" style="2" customWidth="1"/>
    <col min="14851" max="15104" width="14.625" style="2"/>
    <col min="15105" max="15106" width="13.375" style="2" customWidth="1"/>
    <col min="15107" max="15360" width="14.625" style="2"/>
    <col min="15361" max="15362" width="13.375" style="2" customWidth="1"/>
    <col min="15363" max="15616" width="14.625" style="2"/>
    <col min="15617" max="15618" width="13.375" style="2" customWidth="1"/>
    <col min="15619" max="15872" width="14.625" style="2"/>
    <col min="15873" max="15874" width="13.375" style="2" customWidth="1"/>
    <col min="15875" max="16128" width="14.625" style="2"/>
    <col min="16129" max="16130" width="13.375" style="2" customWidth="1"/>
    <col min="16131" max="16384" width="14.625" style="2"/>
  </cols>
  <sheetData>
    <row r="1" spans="1:10" x14ac:dyDescent="0.2">
      <c r="A1" s="1"/>
    </row>
    <row r="6" spans="1:10" x14ac:dyDescent="0.2">
      <c r="E6" s="3" t="s">
        <v>65</v>
      </c>
    </row>
    <row r="7" spans="1:10" ht="18" thickBot="1" x14ac:dyDescent="0.25">
      <c r="B7" s="4"/>
      <c r="C7" s="4"/>
      <c r="D7" s="6" t="s">
        <v>66</v>
      </c>
      <c r="E7" s="4"/>
      <c r="F7" s="4"/>
      <c r="G7" s="4"/>
      <c r="H7" s="4"/>
      <c r="I7" s="4"/>
      <c r="J7" s="4"/>
    </row>
    <row r="8" spans="1:10" x14ac:dyDescent="0.2">
      <c r="C8" s="14" t="s">
        <v>67</v>
      </c>
      <c r="D8" s="10"/>
      <c r="E8" s="10"/>
      <c r="F8" s="10"/>
      <c r="G8" s="14" t="s">
        <v>68</v>
      </c>
      <c r="H8" s="10"/>
      <c r="I8" s="10"/>
      <c r="J8" s="10"/>
    </row>
    <row r="9" spans="1:10" x14ac:dyDescent="0.2">
      <c r="B9" s="1" t="s">
        <v>69</v>
      </c>
      <c r="C9" s="12" t="s">
        <v>70</v>
      </c>
      <c r="D9" s="12" t="s">
        <v>71</v>
      </c>
      <c r="E9" s="12" t="s">
        <v>72</v>
      </c>
      <c r="F9" s="24">
        <v>2000</v>
      </c>
      <c r="G9" s="12" t="s">
        <v>70</v>
      </c>
      <c r="H9" s="12" t="s">
        <v>71</v>
      </c>
      <c r="I9" s="12" t="s">
        <v>72</v>
      </c>
      <c r="J9" s="24">
        <v>2000</v>
      </c>
    </row>
    <row r="10" spans="1:10" x14ac:dyDescent="0.2">
      <c r="B10" s="10"/>
      <c r="C10" s="14" t="s">
        <v>73</v>
      </c>
      <c r="D10" s="14" t="s">
        <v>74</v>
      </c>
      <c r="E10" s="14" t="s">
        <v>75</v>
      </c>
      <c r="F10" s="14" t="s">
        <v>76</v>
      </c>
      <c r="G10" s="14" t="s">
        <v>73</v>
      </c>
      <c r="H10" s="14" t="s">
        <v>74</v>
      </c>
      <c r="I10" s="14" t="s">
        <v>75</v>
      </c>
      <c r="J10" s="14" t="s">
        <v>76</v>
      </c>
    </row>
    <row r="11" spans="1:10" x14ac:dyDescent="0.2">
      <c r="C11" s="25" t="s">
        <v>77</v>
      </c>
      <c r="D11" s="26" t="s">
        <v>77</v>
      </c>
      <c r="E11" s="26" t="s">
        <v>77</v>
      </c>
      <c r="F11" s="26" t="s">
        <v>77</v>
      </c>
      <c r="G11" s="26" t="s">
        <v>78</v>
      </c>
      <c r="H11" s="26" t="s">
        <v>78</v>
      </c>
      <c r="I11" s="26" t="s">
        <v>78</v>
      </c>
      <c r="J11" s="26" t="s">
        <v>78</v>
      </c>
    </row>
    <row r="12" spans="1:10" x14ac:dyDescent="0.2">
      <c r="B12" s="27" t="s">
        <v>79</v>
      </c>
      <c r="C12" s="17">
        <f>SUM(C14:C69)-3</f>
        <v>5613</v>
      </c>
      <c r="D12" s="28">
        <f>SUM(D14:D69)+1</f>
        <v>5796</v>
      </c>
      <c r="E12" s="28">
        <f>SUM(E14:E69)</f>
        <v>5976</v>
      </c>
      <c r="F12" s="28">
        <f>SUM(F14:F69)-3</f>
        <v>6243</v>
      </c>
      <c r="G12" s="28">
        <f>SUM(G14:G69)-2</f>
        <v>7684</v>
      </c>
      <c r="H12" s="28">
        <f>SUM(H14:H69)+2</f>
        <v>7839</v>
      </c>
      <c r="I12" s="28">
        <f>SUM(I14:I69)-1</f>
        <v>8030</v>
      </c>
      <c r="J12" s="28">
        <f>SUM(J14:J69)+1</f>
        <v>8353</v>
      </c>
    </row>
    <row r="13" spans="1:10" x14ac:dyDescent="0.2">
      <c r="C13" s="7"/>
    </row>
    <row r="14" spans="1:10" x14ac:dyDescent="0.2">
      <c r="B14" s="1" t="s">
        <v>80</v>
      </c>
      <c r="C14" s="22">
        <v>2733</v>
      </c>
      <c r="D14" s="16">
        <v>2892</v>
      </c>
      <c r="E14" s="16">
        <v>3019</v>
      </c>
      <c r="F14" s="16">
        <v>3138</v>
      </c>
      <c r="G14" s="16">
        <v>3598</v>
      </c>
      <c r="H14" s="16">
        <v>3796</v>
      </c>
      <c r="I14" s="16">
        <v>3943</v>
      </c>
      <c r="J14" s="16">
        <v>4043</v>
      </c>
    </row>
    <row r="15" spans="1:10" x14ac:dyDescent="0.2">
      <c r="B15" s="1" t="s">
        <v>81</v>
      </c>
      <c r="C15" s="22">
        <v>172</v>
      </c>
      <c r="D15" s="16">
        <v>202</v>
      </c>
      <c r="E15" s="16">
        <v>221</v>
      </c>
      <c r="F15" s="16">
        <v>230</v>
      </c>
      <c r="G15" s="16">
        <v>205</v>
      </c>
      <c r="H15" s="16">
        <v>245</v>
      </c>
      <c r="I15" s="16">
        <v>276</v>
      </c>
      <c r="J15" s="16">
        <v>296</v>
      </c>
    </row>
    <row r="16" spans="1:10" x14ac:dyDescent="0.2">
      <c r="B16" s="1" t="s">
        <v>82</v>
      </c>
      <c r="C16" s="22">
        <v>73</v>
      </c>
      <c r="D16" s="16">
        <v>80</v>
      </c>
      <c r="E16" s="16">
        <v>91</v>
      </c>
      <c r="F16" s="16">
        <v>96</v>
      </c>
      <c r="G16" s="16">
        <v>100</v>
      </c>
      <c r="H16" s="16">
        <v>106</v>
      </c>
      <c r="I16" s="16">
        <v>126</v>
      </c>
      <c r="J16" s="16">
        <v>135</v>
      </c>
    </row>
    <row r="17" spans="2:10" x14ac:dyDescent="0.2">
      <c r="B17" s="1" t="s">
        <v>83</v>
      </c>
      <c r="C17" s="22">
        <v>139</v>
      </c>
      <c r="D17" s="16">
        <v>141</v>
      </c>
      <c r="E17" s="16">
        <v>144</v>
      </c>
      <c r="F17" s="16">
        <v>157</v>
      </c>
      <c r="G17" s="16">
        <v>181</v>
      </c>
      <c r="H17" s="16">
        <v>188</v>
      </c>
      <c r="I17" s="16">
        <v>187</v>
      </c>
      <c r="J17" s="16">
        <v>212</v>
      </c>
    </row>
    <row r="18" spans="2:10" x14ac:dyDescent="0.2">
      <c r="B18" s="1" t="s">
        <v>84</v>
      </c>
      <c r="C18" s="22">
        <v>430</v>
      </c>
      <c r="D18" s="16">
        <v>421</v>
      </c>
      <c r="E18" s="16">
        <v>420</v>
      </c>
      <c r="F18" s="16">
        <v>417</v>
      </c>
      <c r="G18" s="16">
        <v>702</v>
      </c>
      <c r="H18" s="16">
        <v>655</v>
      </c>
      <c r="I18" s="16">
        <v>625</v>
      </c>
      <c r="J18" s="16">
        <v>606</v>
      </c>
    </row>
    <row r="19" spans="2:10" x14ac:dyDescent="0.2">
      <c r="B19" s="1" t="s">
        <v>85</v>
      </c>
      <c r="C19" s="22">
        <v>308</v>
      </c>
      <c r="D19" s="16">
        <v>320</v>
      </c>
      <c r="E19" s="16">
        <v>327</v>
      </c>
      <c r="F19" s="16">
        <v>347</v>
      </c>
      <c r="G19" s="16">
        <v>443</v>
      </c>
      <c r="H19" s="16">
        <v>446</v>
      </c>
      <c r="I19" s="16">
        <v>455</v>
      </c>
      <c r="J19" s="16">
        <v>478</v>
      </c>
    </row>
    <row r="20" spans="2:10" x14ac:dyDescent="0.2">
      <c r="B20" s="1" t="s">
        <v>86</v>
      </c>
      <c r="C20" s="22">
        <v>222</v>
      </c>
      <c r="D20" s="16">
        <v>228</v>
      </c>
      <c r="E20" s="16">
        <v>224</v>
      </c>
      <c r="F20" s="16">
        <v>240</v>
      </c>
      <c r="G20" s="16">
        <v>287</v>
      </c>
      <c r="H20" s="16">
        <v>298</v>
      </c>
      <c r="I20" s="16">
        <v>291</v>
      </c>
      <c r="J20" s="16">
        <v>320</v>
      </c>
    </row>
    <row r="21" spans="2:10" x14ac:dyDescent="0.2">
      <c r="C21" s="22"/>
      <c r="D21" s="16"/>
      <c r="E21" s="16"/>
      <c r="F21" s="16"/>
      <c r="G21" s="16"/>
      <c r="H21" s="16"/>
      <c r="I21" s="16"/>
      <c r="J21" s="16" t="s">
        <v>87</v>
      </c>
    </row>
    <row r="22" spans="2:10" x14ac:dyDescent="0.2">
      <c r="B22" s="1" t="s">
        <v>88</v>
      </c>
      <c r="C22" s="22">
        <v>25</v>
      </c>
      <c r="D22" s="16">
        <v>27</v>
      </c>
      <c r="E22" s="16">
        <v>30</v>
      </c>
      <c r="F22" s="16">
        <v>29</v>
      </c>
      <c r="G22" s="16">
        <v>31</v>
      </c>
      <c r="H22" s="16">
        <v>33</v>
      </c>
      <c r="I22" s="16">
        <v>37</v>
      </c>
      <c r="J22" s="16">
        <v>36</v>
      </c>
    </row>
    <row r="23" spans="2:10" x14ac:dyDescent="0.2">
      <c r="B23" s="1" t="s">
        <v>89</v>
      </c>
      <c r="C23" s="22">
        <v>16</v>
      </c>
      <c r="D23" s="16">
        <v>17</v>
      </c>
      <c r="E23" s="16">
        <v>21</v>
      </c>
      <c r="F23" s="16">
        <v>19</v>
      </c>
      <c r="G23" s="16">
        <v>19</v>
      </c>
      <c r="H23" s="16">
        <v>21</v>
      </c>
      <c r="I23" s="16">
        <v>27</v>
      </c>
      <c r="J23" s="16">
        <v>27</v>
      </c>
    </row>
    <row r="24" spans="2:10" x14ac:dyDescent="0.2">
      <c r="B24" s="1" t="s">
        <v>90</v>
      </c>
      <c r="C24" s="22">
        <v>8</v>
      </c>
      <c r="D24" s="16">
        <v>6</v>
      </c>
      <c r="E24" s="16">
        <v>7</v>
      </c>
      <c r="F24" s="16">
        <v>7</v>
      </c>
      <c r="G24" s="16">
        <v>11</v>
      </c>
      <c r="H24" s="16">
        <v>9</v>
      </c>
      <c r="I24" s="16">
        <v>10</v>
      </c>
      <c r="J24" s="16">
        <v>8</v>
      </c>
    </row>
    <row r="25" spans="2:10" x14ac:dyDescent="0.2">
      <c r="B25" s="1" t="s">
        <v>91</v>
      </c>
      <c r="C25" s="22">
        <v>25</v>
      </c>
      <c r="D25" s="16">
        <v>25</v>
      </c>
      <c r="E25" s="16">
        <v>26</v>
      </c>
      <c r="F25" s="16">
        <v>31</v>
      </c>
      <c r="G25" s="16">
        <v>37</v>
      </c>
      <c r="H25" s="16">
        <v>32</v>
      </c>
      <c r="I25" s="16">
        <v>33</v>
      </c>
      <c r="J25" s="16">
        <v>36</v>
      </c>
    </row>
    <row r="26" spans="2:10" x14ac:dyDescent="0.2">
      <c r="B26" s="1" t="s">
        <v>92</v>
      </c>
      <c r="C26" s="22">
        <v>28</v>
      </c>
      <c r="D26" s="16">
        <v>28</v>
      </c>
      <c r="E26" s="16">
        <v>30</v>
      </c>
      <c r="F26" s="16">
        <v>35</v>
      </c>
      <c r="G26" s="16">
        <v>39</v>
      </c>
      <c r="H26" s="16">
        <v>38</v>
      </c>
      <c r="I26" s="16">
        <v>42</v>
      </c>
      <c r="J26" s="16">
        <v>49</v>
      </c>
    </row>
    <row r="27" spans="2:10" x14ac:dyDescent="0.2">
      <c r="B27" s="1" t="s">
        <v>93</v>
      </c>
      <c r="C27" s="22">
        <v>40</v>
      </c>
      <c r="D27" s="16">
        <v>42</v>
      </c>
      <c r="E27" s="16">
        <v>44</v>
      </c>
      <c r="F27" s="16">
        <v>43</v>
      </c>
      <c r="G27" s="16">
        <v>56</v>
      </c>
      <c r="H27" s="16">
        <v>57</v>
      </c>
      <c r="I27" s="16">
        <v>60</v>
      </c>
      <c r="J27" s="16">
        <v>62</v>
      </c>
    </row>
    <row r="28" spans="2:10" x14ac:dyDescent="0.2">
      <c r="B28" s="1" t="s">
        <v>94</v>
      </c>
      <c r="C28" s="22">
        <v>19</v>
      </c>
      <c r="D28" s="16">
        <v>18</v>
      </c>
      <c r="E28" s="16">
        <v>18</v>
      </c>
      <c r="F28" s="16">
        <v>20</v>
      </c>
      <c r="G28" s="16">
        <v>24</v>
      </c>
      <c r="H28" s="16">
        <v>21</v>
      </c>
      <c r="I28" s="16">
        <v>21</v>
      </c>
      <c r="J28" s="16">
        <v>26</v>
      </c>
    </row>
    <row r="29" spans="2:10" x14ac:dyDescent="0.2">
      <c r="B29" s="1" t="s">
        <v>95</v>
      </c>
      <c r="C29" s="22">
        <v>22</v>
      </c>
      <c r="D29" s="16">
        <v>23</v>
      </c>
      <c r="E29" s="16">
        <v>23</v>
      </c>
      <c r="F29" s="16">
        <v>24</v>
      </c>
      <c r="G29" s="16">
        <v>34</v>
      </c>
      <c r="H29" s="16">
        <v>34</v>
      </c>
      <c r="I29" s="16">
        <v>32</v>
      </c>
      <c r="J29" s="16">
        <v>32</v>
      </c>
    </row>
    <row r="30" spans="2:10" x14ac:dyDescent="0.2">
      <c r="B30" s="1" t="s">
        <v>96</v>
      </c>
      <c r="C30" s="22">
        <v>68</v>
      </c>
      <c r="D30" s="16">
        <v>67</v>
      </c>
      <c r="E30" s="16">
        <v>76</v>
      </c>
      <c r="F30" s="16">
        <v>85</v>
      </c>
      <c r="G30" s="16">
        <v>100</v>
      </c>
      <c r="H30" s="16">
        <v>95</v>
      </c>
      <c r="I30" s="16">
        <v>112</v>
      </c>
      <c r="J30" s="16">
        <v>123</v>
      </c>
    </row>
    <row r="31" spans="2:10" x14ac:dyDescent="0.2">
      <c r="C31" s="22"/>
      <c r="D31" s="16"/>
      <c r="E31" s="16"/>
      <c r="F31" s="16"/>
      <c r="G31" s="16"/>
      <c r="H31" s="16"/>
      <c r="I31" s="16"/>
      <c r="J31" s="16"/>
    </row>
    <row r="32" spans="2:10" x14ac:dyDescent="0.2">
      <c r="B32" s="1" t="s">
        <v>97</v>
      </c>
      <c r="C32" s="22">
        <v>49</v>
      </c>
      <c r="D32" s="16">
        <v>49</v>
      </c>
      <c r="E32" s="16">
        <v>51</v>
      </c>
      <c r="F32" s="16">
        <v>48</v>
      </c>
      <c r="G32" s="16">
        <v>68</v>
      </c>
      <c r="H32" s="16">
        <v>65</v>
      </c>
      <c r="I32" s="16">
        <v>65</v>
      </c>
      <c r="J32" s="16">
        <v>59</v>
      </c>
    </row>
    <row r="33" spans="2:10" x14ac:dyDescent="0.2">
      <c r="B33" s="1" t="s">
        <v>98</v>
      </c>
      <c r="C33" s="22">
        <v>52</v>
      </c>
      <c r="D33" s="16">
        <v>56</v>
      </c>
      <c r="E33" s="16">
        <v>63</v>
      </c>
      <c r="F33" s="16">
        <v>72</v>
      </c>
      <c r="G33" s="16">
        <v>63</v>
      </c>
      <c r="H33" s="16">
        <v>69</v>
      </c>
      <c r="I33" s="16">
        <v>80</v>
      </c>
      <c r="J33" s="16">
        <v>94</v>
      </c>
    </row>
    <row r="34" spans="2:10" x14ac:dyDescent="0.2">
      <c r="B34" s="1" t="s">
        <v>99</v>
      </c>
      <c r="C34" s="22">
        <v>16</v>
      </c>
      <c r="D34" s="16">
        <v>16</v>
      </c>
      <c r="E34" s="16">
        <v>18</v>
      </c>
      <c r="F34" s="16">
        <v>19</v>
      </c>
      <c r="G34" s="16">
        <v>19</v>
      </c>
      <c r="H34" s="16">
        <v>19</v>
      </c>
      <c r="I34" s="16">
        <v>20</v>
      </c>
      <c r="J34" s="16">
        <v>21</v>
      </c>
    </row>
    <row r="35" spans="2:10" x14ac:dyDescent="0.2">
      <c r="B35" s="1" t="s">
        <v>100</v>
      </c>
      <c r="C35" s="22">
        <v>14</v>
      </c>
      <c r="D35" s="16">
        <v>14</v>
      </c>
      <c r="E35" s="16">
        <v>15</v>
      </c>
      <c r="F35" s="16">
        <v>16</v>
      </c>
      <c r="G35" s="16">
        <v>15</v>
      </c>
      <c r="H35" s="16">
        <v>16</v>
      </c>
      <c r="I35" s="16">
        <v>17</v>
      </c>
      <c r="J35" s="16">
        <v>17</v>
      </c>
    </row>
    <row r="36" spans="2:10" x14ac:dyDescent="0.2">
      <c r="B36" s="1" t="s">
        <v>101</v>
      </c>
      <c r="C36" s="22">
        <v>4</v>
      </c>
      <c r="D36" s="16">
        <v>4</v>
      </c>
      <c r="E36" s="16">
        <v>5</v>
      </c>
      <c r="F36" s="16">
        <v>5</v>
      </c>
      <c r="G36" s="16">
        <v>4</v>
      </c>
      <c r="H36" s="16">
        <v>4</v>
      </c>
      <c r="I36" s="16">
        <v>6</v>
      </c>
      <c r="J36" s="16">
        <v>5</v>
      </c>
    </row>
    <row r="37" spans="2:10" x14ac:dyDescent="0.2">
      <c r="C37" s="7"/>
    </row>
    <row r="38" spans="2:10" x14ac:dyDescent="0.2">
      <c r="B38" s="1" t="s">
        <v>102</v>
      </c>
      <c r="C38" s="22">
        <v>249</v>
      </c>
      <c r="D38" s="16">
        <v>225</v>
      </c>
      <c r="E38" s="16">
        <v>209</v>
      </c>
      <c r="F38" s="16">
        <v>212</v>
      </c>
      <c r="G38" s="16">
        <v>362</v>
      </c>
      <c r="H38" s="16">
        <v>314</v>
      </c>
      <c r="I38" s="16">
        <v>296</v>
      </c>
      <c r="J38" s="16">
        <v>303</v>
      </c>
    </row>
    <row r="39" spans="2:10" x14ac:dyDescent="0.2">
      <c r="B39" s="1" t="s">
        <v>103</v>
      </c>
      <c r="C39" s="22">
        <v>62</v>
      </c>
      <c r="D39" s="16">
        <v>57</v>
      </c>
      <c r="E39" s="16">
        <v>52</v>
      </c>
      <c r="F39" s="16">
        <v>54</v>
      </c>
      <c r="G39" s="16">
        <v>102</v>
      </c>
      <c r="H39" s="16">
        <v>95</v>
      </c>
      <c r="I39" s="16">
        <v>77</v>
      </c>
      <c r="J39" s="16">
        <v>82</v>
      </c>
    </row>
    <row r="40" spans="2:10" x14ac:dyDescent="0.2">
      <c r="B40" s="1" t="s">
        <v>104</v>
      </c>
      <c r="C40" s="22">
        <v>32</v>
      </c>
      <c r="D40" s="16">
        <v>30</v>
      </c>
      <c r="E40" s="16">
        <v>27</v>
      </c>
      <c r="F40" s="16">
        <v>25</v>
      </c>
      <c r="G40" s="16">
        <v>39</v>
      </c>
      <c r="H40" s="16">
        <v>34</v>
      </c>
      <c r="I40" s="16">
        <v>31</v>
      </c>
      <c r="J40" s="16">
        <v>28</v>
      </c>
    </row>
    <row r="41" spans="2:10" x14ac:dyDescent="0.2">
      <c r="B41" s="1" t="s">
        <v>105</v>
      </c>
      <c r="C41" s="22">
        <v>15</v>
      </c>
      <c r="D41" s="16">
        <v>14</v>
      </c>
      <c r="E41" s="16">
        <v>13</v>
      </c>
      <c r="F41" s="16">
        <v>12</v>
      </c>
      <c r="G41" s="16">
        <v>16</v>
      </c>
      <c r="H41" s="16">
        <v>15</v>
      </c>
      <c r="I41" s="16">
        <v>14</v>
      </c>
      <c r="J41" s="16">
        <v>12</v>
      </c>
    </row>
    <row r="42" spans="2:10" x14ac:dyDescent="0.2">
      <c r="B42" s="1" t="s">
        <v>106</v>
      </c>
      <c r="C42" s="22">
        <v>52</v>
      </c>
      <c r="D42" s="16">
        <v>51</v>
      </c>
      <c r="E42" s="16">
        <v>49</v>
      </c>
      <c r="F42" s="16">
        <v>51</v>
      </c>
      <c r="G42" s="16">
        <v>68</v>
      </c>
      <c r="H42" s="16">
        <v>65</v>
      </c>
      <c r="I42" s="16">
        <v>61</v>
      </c>
      <c r="J42" s="16">
        <v>62</v>
      </c>
    </row>
    <row r="43" spans="2:10" x14ac:dyDescent="0.2">
      <c r="C43" s="22"/>
      <c r="D43" s="16"/>
      <c r="E43" s="16"/>
      <c r="F43" s="16"/>
      <c r="G43" s="16"/>
      <c r="H43" s="16"/>
      <c r="I43" s="16"/>
      <c r="J43" s="16"/>
    </row>
    <row r="44" spans="2:10" x14ac:dyDescent="0.2">
      <c r="B44" s="1" t="s">
        <v>107</v>
      </c>
      <c r="C44" s="22">
        <v>22</v>
      </c>
      <c r="D44" s="16">
        <v>22</v>
      </c>
      <c r="E44" s="16">
        <v>19</v>
      </c>
      <c r="F44" s="16">
        <v>17</v>
      </c>
      <c r="G44" s="16">
        <v>37</v>
      </c>
      <c r="H44" s="16">
        <v>39</v>
      </c>
      <c r="I44" s="16">
        <v>33</v>
      </c>
      <c r="J44" s="16">
        <v>31</v>
      </c>
    </row>
    <row r="45" spans="2:10" x14ac:dyDescent="0.2">
      <c r="B45" s="1" t="s">
        <v>108</v>
      </c>
      <c r="C45" s="22">
        <v>13</v>
      </c>
      <c r="D45" s="16">
        <v>12</v>
      </c>
      <c r="E45" s="16">
        <v>12</v>
      </c>
      <c r="F45" s="16">
        <v>12</v>
      </c>
      <c r="G45" s="16">
        <v>21</v>
      </c>
      <c r="H45" s="16">
        <v>21</v>
      </c>
      <c r="I45" s="16">
        <v>22</v>
      </c>
      <c r="J45" s="16">
        <v>20</v>
      </c>
    </row>
    <row r="46" spans="2:10" x14ac:dyDescent="0.2">
      <c r="B46" s="1" t="s">
        <v>109</v>
      </c>
      <c r="C46" s="22">
        <v>33</v>
      </c>
      <c r="D46" s="16">
        <v>32</v>
      </c>
      <c r="E46" s="16">
        <v>33</v>
      </c>
      <c r="F46" s="16">
        <v>35</v>
      </c>
      <c r="G46" s="16">
        <v>53</v>
      </c>
      <c r="H46" s="16">
        <v>46</v>
      </c>
      <c r="I46" s="16">
        <v>47</v>
      </c>
      <c r="J46" s="16">
        <v>52</v>
      </c>
    </row>
    <row r="47" spans="2:10" x14ac:dyDescent="0.2">
      <c r="B47" s="1" t="s">
        <v>110</v>
      </c>
      <c r="C47" s="22">
        <v>10</v>
      </c>
      <c r="D47" s="16">
        <v>8</v>
      </c>
      <c r="E47" s="16">
        <v>7</v>
      </c>
      <c r="F47" s="16">
        <v>8</v>
      </c>
      <c r="G47" s="16">
        <v>11</v>
      </c>
      <c r="H47" s="16">
        <v>9</v>
      </c>
      <c r="I47" s="16">
        <v>8</v>
      </c>
      <c r="J47" s="16">
        <v>9</v>
      </c>
    </row>
    <row r="48" spans="2:10" x14ac:dyDescent="0.2">
      <c r="B48" s="1" t="s">
        <v>111</v>
      </c>
      <c r="C48" s="22">
        <v>6</v>
      </c>
      <c r="D48" s="16">
        <v>6</v>
      </c>
      <c r="E48" s="16">
        <v>7</v>
      </c>
      <c r="F48" s="16">
        <v>6</v>
      </c>
      <c r="G48" s="16">
        <v>7</v>
      </c>
      <c r="H48" s="16">
        <v>8</v>
      </c>
      <c r="I48" s="16">
        <v>11</v>
      </c>
      <c r="J48" s="16">
        <v>11</v>
      </c>
    </row>
    <row r="49" spans="2:10" x14ac:dyDescent="0.2">
      <c r="B49" s="1" t="s">
        <v>112</v>
      </c>
      <c r="C49" s="22">
        <v>5</v>
      </c>
      <c r="D49" s="16">
        <v>6</v>
      </c>
      <c r="E49" s="16">
        <v>4</v>
      </c>
      <c r="F49" s="16">
        <v>4</v>
      </c>
      <c r="G49" s="16">
        <v>8</v>
      </c>
      <c r="H49" s="16">
        <v>11</v>
      </c>
      <c r="I49" s="16">
        <v>9</v>
      </c>
      <c r="J49" s="16">
        <v>4</v>
      </c>
    </row>
    <row r="50" spans="2:10" x14ac:dyDescent="0.2">
      <c r="B50" s="1" t="s">
        <v>113</v>
      </c>
      <c r="C50" s="22">
        <v>11</v>
      </c>
      <c r="D50" s="16">
        <v>10</v>
      </c>
      <c r="E50" s="16">
        <v>12</v>
      </c>
      <c r="F50" s="16">
        <v>14</v>
      </c>
      <c r="G50" s="16">
        <v>14</v>
      </c>
      <c r="H50" s="16">
        <v>12</v>
      </c>
      <c r="I50" s="16">
        <v>16</v>
      </c>
      <c r="J50" s="16">
        <v>20</v>
      </c>
    </row>
    <row r="51" spans="2:10" x14ac:dyDescent="0.2">
      <c r="B51" s="1" t="s">
        <v>114</v>
      </c>
      <c r="C51" s="22">
        <v>7</v>
      </c>
      <c r="D51" s="16">
        <v>6</v>
      </c>
      <c r="E51" s="16">
        <v>5</v>
      </c>
      <c r="F51" s="16">
        <v>6</v>
      </c>
      <c r="G51" s="16">
        <v>9</v>
      </c>
      <c r="H51" s="16">
        <v>8</v>
      </c>
      <c r="I51" s="16">
        <v>6</v>
      </c>
      <c r="J51" s="16">
        <v>7</v>
      </c>
    </row>
    <row r="52" spans="2:10" x14ac:dyDescent="0.2">
      <c r="B52" s="1" t="s">
        <v>115</v>
      </c>
      <c r="C52" s="22">
        <v>37</v>
      </c>
      <c r="D52" s="16">
        <v>33</v>
      </c>
      <c r="E52" s="16">
        <v>31</v>
      </c>
      <c r="F52" s="16">
        <v>32</v>
      </c>
      <c r="G52" s="16">
        <v>51</v>
      </c>
      <c r="H52" s="16">
        <v>46</v>
      </c>
      <c r="I52" s="16">
        <v>45</v>
      </c>
      <c r="J52" s="16">
        <v>48</v>
      </c>
    </row>
    <row r="53" spans="2:10" x14ac:dyDescent="0.2">
      <c r="B53" s="1" t="s">
        <v>116</v>
      </c>
      <c r="C53" s="22">
        <v>30</v>
      </c>
      <c r="D53" s="16">
        <v>29</v>
      </c>
      <c r="E53" s="16">
        <v>29</v>
      </c>
      <c r="F53" s="16">
        <v>28</v>
      </c>
      <c r="G53" s="16">
        <v>49</v>
      </c>
      <c r="H53" s="16">
        <v>45</v>
      </c>
      <c r="I53" s="16">
        <v>44</v>
      </c>
      <c r="J53" s="16">
        <v>42</v>
      </c>
    </row>
    <row r="54" spans="2:10" x14ac:dyDescent="0.2">
      <c r="C54" s="22"/>
      <c r="D54" s="16"/>
      <c r="E54" s="16"/>
      <c r="F54" s="16"/>
      <c r="G54" s="16"/>
      <c r="H54" s="16"/>
      <c r="I54" s="16"/>
      <c r="J54" s="16"/>
    </row>
    <row r="55" spans="2:10" x14ac:dyDescent="0.2">
      <c r="B55" s="1" t="s">
        <v>117</v>
      </c>
      <c r="C55" s="22">
        <v>68</v>
      </c>
      <c r="D55" s="16">
        <v>77</v>
      </c>
      <c r="E55" s="16">
        <v>87</v>
      </c>
      <c r="F55" s="16">
        <v>95</v>
      </c>
      <c r="G55" s="16">
        <v>82</v>
      </c>
      <c r="H55" s="16">
        <v>99</v>
      </c>
      <c r="I55" s="16">
        <v>111</v>
      </c>
      <c r="J55" s="16">
        <v>119</v>
      </c>
    </row>
    <row r="56" spans="2:10" x14ac:dyDescent="0.2">
      <c r="B56" s="1" t="s">
        <v>118</v>
      </c>
      <c r="C56" s="22">
        <v>14</v>
      </c>
      <c r="D56" s="16">
        <v>11</v>
      </c>
      <c r="E56" s="16">
        <v>13</v>
      </c>
      <c r="F56" s="16">
        <v>19</v>
      </c>
      <c r="G56" s="16">
        <v>22</v>
      </c>
      <c r="H56" s="16">
        <v>20</v>
      </c>
      <c r="I56" s="16">
        <v>26</v>
      </c>
      <c r="J56" s="16">
        <v>36</v>
      </c>
    </row>
    <row r="57" spans="2:10" x14ac:dyDescent="0.2">
      <c r="B57" s="1" t="s">
        <v>119</v>
      </c>
      <c r="C57" s="22">
        <v>10</v>
      </c>
      <c r="D57" s="16">
        <v>11</v>
      </c>
      <c r="E57" s="16">
        <v>10</v>
      </c>
      <c r="F57" s="16">
        <v>12</v>
      </c>
      <c r="G57" s="16">
        <v>11</v>
      </c>
      <c r="H57" s="16">
        <v>12</v>
      </c>
      <c r="I57" s="16">
        <v>11</v>
      </c>
      <c r="J57" s="16">
        <v>13</v>
      </c>
    </row>
    <row r="58" spans="2:10" x14ac:dyDescent="0.2">
      <c r="B58" s="1" t="s">
        <v>120</v>
      </c>
      <c r="C58" s="22">
        <v>58</v>
      </c>
      <c r="D58" s="16">
        <v>58</v>
      </c>
      <c r="E58" s="16">
        <v>54</v>
      </c>
      <c r="F58" s="16">
        <v>58</v>
      </c>
      <c r="G58" s="16">
        <v>84</v>
      </c>
      <c r="H58" s="16">
        <v>82</v>
      </c>
      <c r="I58" s="16">
        <v>80</v>
      </c>
      <c r="J58" s="16">
        <v>87</v>
      </c>
    </row>
    <row r="59" spans="2:10" x14ac:dyDescent="0.2">
      <c r="B59" s="1" t="s">
        <v>121</v>
      </c>
      <c r="C59" s="22">
        <v>36</v>
      </c>
      <c r="D59" s="16">
        <v>35</v>
      </c>
      <c r="E59" s="16">
        <v>41</v>
      </c>
      <c r="F59" s="16">
        <v>46</v>
      </c>
      <c r="G59" s="16">
        <v>61</v>
      </c>
      <c r="H59" s="16">
        <v>58</v>
      </c>
      <c r="I59" s="16">
        <v>66</v>
      </c>
      <c r="J59" s="16">
        <v>71</v>
      </c>
    </row>
    <row r="60" spans="2:10" x14ac:dyDescent="0.2">
      <c r="B60" s="1" t="s">
        <v>122</v>
      </c>
      <c r="C60" s="22">
        <v>23</v>
      </c>
      <c r="D60" s="16">
        <v>27</v>
      </c>
      <c r="E60" s="16">
        <v>28</v>
      </c>
      <c r="F60" s="16">
        <v>30</v>
      </c>
      <c r="G60" s="16">
        <v>29</v>
      </c>
      <c r="H60" s="16">
        <v>38</v>
      </c>
      <c r="I60" s="16">
        <v>38</v>
      </c>
      <c r="J60" s="16">
        <v>40</v>
      </c>
    </row>
    <row r="61" spans="2:10" x14ac:dyDescent="0.2">
      <c r="B61" s="1" t="s">
        <v>123</v>
      </c>
      <c r="C61" s="22">
        <v>112</v>
      </c>
      <c r="D61" s="16">
        <v>111</v>
      </c>
      <c r="E61" s="16">
        <v>112</v>
      </c>
      <c r="F61" s="16">
        <v>124</v>
      </c>
      <c r="G61" s="16">
        <v>176</v>
      </c>
      <c r="H61" s="16">
        <v>174</v>
      </c>
      <c r="I61" s="16">
        <v>175</v>
      </c>
      <c r="J61" s="16">
        <v>192</v>
      </c>
    </row>
    <row r="62" spans="2:10" x14ac:dyDescent="0.2">
      <c r="C62" s="22"/>
      <c r="D62" s="16"/>
      <c r="E62" s="16"/>
      <c r="F62" s="16"/>
      <c r="G62" s="16"/>
      <c r="H62" s="16"/>
      <c r="I62" s="16"/>
      <c r="J62" s="16" t="s">
        <v>87</v>
      </c>
    </row>
    <row r="63" spans="2:10" x14ac:dyDescent="0.2">
      <c r="B63" s="1" t="s">
        <v>124</v>
      </c>
      <c r="C63" s="22">
        <v>94</v>
      </c>
      <c r="D63" s="16">
        <v>99</v>
      </c>
      <c r="E63" s="16">
        <v>100</v>
      </c>
      <c r="F63" s="16">
        <v>112</v>
      </c>
      <c r="G63" s="16">
        <v>129</v>
      </c>
      <c r="H63" s="16">
        <v>137</v>
      </c>
      <c r="I63" s="16">
        <v>138</v>
      </c>
      <c r="J63" s="16">
        <v>157</v>
      </c>
    </row>
    <row r="64" spans="2:10" x14ac:dyDescent="0.2">
      <c r="B64" s="1" t="s">
        <v>125</v>
      </c>
      <c r="C64" s="22">
        <v>6</v>
      </c>
      <c r="D64" s="16">
        <v>6</v>
      </c>
      <c r="E64" s="16">
        <v>7</v>
      </c>
      <c r="F64" s="16">
        <v>8</v>
      </c>
      <c r="G64" s="16">
        <v>8</v>
      </c>
      <c r="H64" s="16">
        <v>8</v>
      </c>
      <c r="I64" s="16">
        <v>9</v>
      </c>
      <c r="J64" s="16">
        <v>12</v>
      </c>
    </row>
    <row r="65" spans="1:10" x14ac:dyDescent="0.2">
      <c r="B65" s="1" t="s">
        <v>126</v>
      </c>
      <c r="C65" s="22">
        <v>78</v>
      </c>
      <c r="D65" s="16">
        <v>69</v>
      </c>
      <c r="E65" s="16">
        <v>66</v>
      </c>
      <c r="F65" s="16">
        <v>69</v>
      </c>
      <c r="G65" s="16">
        <v>111</v>
      </c>
      <c r="H65" s="16">
        <v>100</v>
      </c>
      <c r="I65" s="16">
        <v>95</v>
      </c>
      <c r="J65" s="16">
        <v>102</v>
      </c>
    </row>
    <row r="66" spans="1:10" x14ac:dyDescent="0.2">
      <c r="B66" s="1" t="s">
        <v>127</v>
      </c>
      <c r="C66" s="22">
        <v>19</v>
      </c>
      <c r="D66" s="16">
        <v>19</v>
      </c>
      <c r="E66" s="16">
        <v>18</v>
      </c>
      <c r="F66" s="16">
        <v>20</v>
      </c>
      <c r="G66" s="16">
        <v>26</v>
      </c>
      <c r="H66" s="16">
        <v>25</v>
      </c>
      <c r="I66" s="16">
        <v>23</v>
      </c>
      <c r="J66" s="16">
        <v>27</v>
      </c>
    </row>
    <row r="67" spans="1:10" x14ac:dyDescent="0.2">
      <c r="B67" s="1" t="s">
        <v>128</v>
      </c>
      <c r="C67" s="22">
        <v>14</v>
      </c>
      <c r="D67" s="16">
        <v>16</v>
      </c>
      <c r="E67" s="16">
        <v>17</v>
      </c>
      <c r="F67" s="16">
        <v>16</v>
      </c>
      <c r="G67" s="16">
        <v>17</v>
      </c>
      <c r="H67" s="16">
        <v>18</v>
      </c>
      <c r="I67" s="16">
        <v>19</v>
      </c>
      <c r="J67" s="16">
        <v>22</v>
      </c>
    </row>
    <row r="68" spans="1:10" x14ac:dyDescent="0.2">
      <c r="B68" s="1" t="s">
        <v>129</v>
      </c>
      <c r="C68" s="22">
        <v>29</v>
      </c>
      <c r="D68" s="16">
        <v>32</v>
      </c>
      <c r="E68" s="16">
        <v>34</v>
      </c>
      <c r="F68" s="16">
        <v>36</v>
      </c>
      <c r="G68" s="16">
        <v>38</v>
      </c>
      <c r="H68" s="16">
        <v>43</v>
      </c>
      <c r="I68" s="16">
        <v>46</v>
      </c>
      <c r="J68" s="16">
        <v>48</v>
      </c>
    </row>
    <row r="69" spans="1:10" x14ac:dyDescent="0.2">
      <c r="B69" s="1" t="s">
        <v>130</v>
      </c>
      <c r="C69" s="22">
        <v>8</v>
      </c>
      <c r="D69" s="16">
        <v>7</v>
      </c>
      <c r="E69" s="16">
        <v>7</v>
      </c>
      <c r="F69" s="16">
        <v>7</v>
      </c>
      <c r="G69" s="16">
        <v>9</v>
      </c>
      <c r="H69" s="16">
        <v>8</v>
      </c>
      <c r="I69" s="16">
        <v>9</v>
      </c>
      <c r="J69" s="16">
        <v>10</v>
      </c>
    </row>
    <row r="70" spans="1:10" ht="18" thickBot="1" x14ac:dyDescent="0.25">
      <c r="B70" s="29"/>
      <c r="C70" s="30"/>
      <c r="D70" s="29"/>
      <c r="E70" s="29"/>
      <c r="F70" s="29"/>
      <c r="G70" s="4"/>
      <c r="H70" s="4"/>
      <c r="I70" s="4"/>
      <c r="J70" s="4"/>
    </row>
    <row r="71" spans="1:10" x14ac:dyDescent="0.2">
      <c r="B71" s="28"/>
      <c r="C71" s="1" t="s">
        <v>29</v>
      </c>
      <c r="D71" s="28"/>
      <c r="E71" s="28"/>
      <c r="F71" s="28"/>
      <c r="G71" s="28"/>
      <c r="H71" s="28"/>
      <c r="I71" s="28"/>
      <c r="J71" s="28"/>
    </row>
    <row r="72" spans="1:10" x14ac:dyDescent="0.2">
      <c r="C72" s="1" t="s">
        <v>131</v>
      </c>
    </row>
    <row r="73" spans="1:10" x14ac:dyDescent="0.2">
      <c r="A73" s="1"/>
    </row>
  </sheetData>
  <phoneticPr fontId="2"/>
  <pageMargins left="0.43" right="0.49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4"/>
  <sheetViews>
    <sheetView showGridLines="0" zoomScale="75" workbookViewId="0">
      <selection activeCell="O28" sqref="O28"/>
    </sheetView>
  </sheetViews>
  <sheetFormatPr defaultColWidth="9.625" defaultRowHeight="17.25" x14ac:dyDescent="0.2"/>
  <cols>
    <col min="1" max="1" width="13.375" style="2" customWidth="1"/>
    <col min="2" max="2" width="30.875" style="2" customWidth="1"/>
    <col min="3" max="3" width="10.875" style="2" customWidth="1"/>
    <col min="4" max="5" width="9.625" style="2"/>
    <col min="6" max="6" width="10.875" style="2" customWidth="1"/>
    <col min="7" max="7" width="9.625" style="2"/>
    <col min="8" max="8" width="10.875" style="2" customWidth="1"/>
    <col min="9" max="9" width="9.625" style="2"/>
    <col min="10" max="10" width="10.875" style="2" customWidth="1"/>
    <col min="11" max="11" width="9.625" style="2"/>
    <col min="12" max="12" width="10.875" style="2" customWidth="1"/>
    <col min="13" max="256" width="9.625" style="2"/>
    <col min="257" max="257" width="13.375" style="2" customWidth="1"/>
    <col min="258" max="258" width="30.875" style="2" customWidth="1"/>
    <col min="259" max="259" width="10.875" style="2" customWidth="1"/>
    <col min="260" max="261" width="9.625" style="2"/>
    <col min="262" max="262" width="10.875" style="2" customWidth="1"/>
    <col min="263" max="263" width="9.625" style="2"/>
    <col min="264" max="264" width="10.875" style="2" customWidth="1"/>
    <col min="265" max="265" width="9.625" style="2"/>
    <col min="266" max="266" width="10.875" style="2" customWidth="1"/>
    <col min="267" max="267" width="9.625" style="2"/>
    <col min="268" max="268" width="10.875" style="2" customWidth="1"/>
    <col min="269" max="512" width="9.625" style="2"/>
    <col min="513" max="513" width="13.375" style="2" customWidth="1"/>
    <col min="514" max="514" width="30.875" style="2" customWidth="1"/>
    <col min="515" max="515" width="10.875" style="2" customWidth="1"/>
    <col min="516" max="517" width="9.625" style="2"/>
    <col min="518" max="518" width="10.875" style="2" customWidth="1"/>
    <col min="519" max="519" width="9.625" style="2"/>
    <col min="520" max="520" width="10.875" style="2" customWidth="1"/>
    <col min="521" max="521" width="9.625" style="2"/>
    <col min="522" max="522" width="10.875" style="2" customWidth="1"/>
    <col min="523" max="523" width="9.625" style="2"/>
    <col min="524" max="524" width="10.875" style="2" customWidth="1"/>
    <col min="525" max="768" width="9.625" style="2"/>
    <col min="769" max="769" width="13.375" style="2" customWidth="1"/>
    <col min="770" max="770" width="30.875" style="2" customWidth="1"/>
    <col min="771" max="771" width="10.875" style="2" customWidth="1"/>
    <col min="772" max="773" width="9.625" style="2"/>
    <col min="774" max="774" width="10.875" style="2" customWidth="1"/>
    <col min="775" max="775" width="9.625" style="2"/>
    <col min="776" max="776" width="10.875" style="2" customWidth="1"/>
    <col min="777" max="777" width="9.625" style="2"/>
    <col min="778" max="778" width="10.875" style="2" customWidth="1"/>
    <col min="779" max="779" width="9.625" style="2"/>
    <col min="780" max="780" width="10.875" style="2" customWidth="1"/>
    <col min="781" max="1024" width="9.625" style="2"/>
    <col min="1025" max="1025" width="13.375" style="2" customWidth="1"/>
    <col min="1026" max="1026" width="30.875" style="2" customWidth="1"/>
    <col min="1027" max="1027" width="10.875" style="2" customWidth="1"/>
    <col min="1028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9.625" style="2"/>
    <col min="1034" max="1034" width="10.875" style="2" customWidth="1"/>
    <col min="1035" max="1035" width="9.625" style="2"/>
    <col min="1036" max="1036" width="10.875" style="2" customWidth="1"/>
    <col min="1037" max="1280" width="9.625" style="2"/>
    <col min="1281" max="1281" width="13.375" style="2" customWidth="1"/>
    <col min="1282" max="1282" width="30.875" style="2" customWidth="1"/>
    <col min="1283" max="1283" width="10.875" style="2" customWidth="1"/>
    <col min="1284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9.625" style="2"/>
    <col min="1290" max="1290" width="10.875" style="2" customWidth="1"/>
    <col min="1291" max="1291" width="9.625" style="2"/>
    <col min="1292" max="1292" width="10.875" style="2" customWidth="1"/>
    <col min="1293" max="1536" width="9.625" style="2"/>
    <col min="1537" max="1537" width="13.375" style="2" customWidth="1"/>
    <col min="1538" max="1538" width="30.875" style="2" customWidth="1"/>
    <col min="1539" max="1539" width="10.875" style="2" customWidth="1"/>
    <col min="1540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9.625" style="2"/>
    <col min="1546" max="1546" width="10.875" style="2" customWidth="1"/>
    <col min="1547" max="1547" width="9.625" style="2"/>
    <col min="1548" max="1548" width="10.875" style="2" customWidth="1"/>
    <col min="1549" max="1792" width="9.625" style="2"/>
    <col min="1793" max="1793" width="13.375" style="2" customWidth="1"/>
    <col min="1794" max="1794" width="30.875" style="2" customWidth="1"/>
    <col min="1795" max="1795" width="10.875" style="2" customWidth="1"/>
    <col min="1796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9.625" style="2"/>
    <col min="1802" max="1802" width="10.875" style="2" customWidth="1"/>
    <col min="1803" max="1803" width="9.625" style="2"/>
    <col min="1804" max="1804" width="10.875" style="2" customWidth="1"/>
    <col min="1805" max="2048" width="9.625" style="2"/>
    <col min="2049" max="2049" width="13.375" style="2" customWidth="1"/>
    <col min="2050" max="2050" width="30.875" style="2" customWidth="1"/>
    <col min="2051" max="2051" width="10.875" style="2" customWidth="1"/>
    <col min="2052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9.625" style="2"/>
    <col min="2058" max="2058" width="10.875" style="2" customWidth="1"/>
    <col min="2059" max="2059" width="9.625" style="2"/>
    <col min="2060" max="2060" width="10.875" style="2" customWidth="1"/>
    <col min="2061" max="2304" width="9.625" style="2"/>
    <col min="2305" max="2305" width="13.375" style="2" customWidth="1"/>
    <col min="2306" max="2306" width="30.875" style="2" customWidth="1"/>
    <col min="2307" max="2307" width="10.875" style="2" customWidth="1"/>
    <col min="2308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9.625" style="2"/>
    <col min="2314" max="2314" width="10.875" style="2" customWidth="1"/>
    <col min="2315" max="2315" width="9.625" style="2"/>
    <col min="2316" max="2316" width="10.875" style="2" customWidth="1"/>
    <col min="2317" max="2560" width="9.625" style="2"/>
    <col min="2561" max="2561" width="13.375" style="2" customWidth="1"/>
    <col min="2562" max="2562" width="30.875" style="2" customWidth="1"/>
    <col min="2563" max="2563" width="10.875" style="2" customWidth="1"/>
    <col min="2564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9.625" style="2"/>
    <col min="2570" max="2570" width="10.875" style="2" customWidth="1"/>
    <col min="2571" max="2571" width="9.625" style="2"/>
    <col min="2572" max="2572" width="10.875" style="2" customWidth="1"/>
    <col min="2573" max="2816" width="9.625" style="2"/>
    <col min="2817" max="2817" width="13.375" style="2" customWidth="1"/>
    <col min="2818" max="2818" width="30.875" style="2" customWidth="1"/>
    <col min="2819" max="2819" width="10.875" style="2" customWidth="1"/>
    <col min="2820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9.625" style="2"/>
    <col min="2826" max="2826" width="10.875" style="2" customWidth="1"/>
    <col min="2827" max="2827" width="9.625" style="2"/>
    <col min="2828" max="2828" width="10.875" style="2" customWidth="1"/>
    <col min="2829" max="3072" width="9.625" style="2"/>
    <col min="3073" max="3073" width="13.375" style="2" customWidth="1"/>
    <col min="3074" max="3074" width="30.875" style="2" customWidth="1"/>
    <col min="3075" max="3075" width="10.875" style="2" customWidth="1"/>
    <col min="3076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9.625" style="2"/>
    <col min="3082" max="3082" width="10.875" style="2" customWidth="1"/>
    <col min="3083" max="3083" width="9.625" style="2"/>
    <col min="3084" max="3084" width="10.875" style="2" customWidth="1"/>
    <col min="3085" max="3328" width="9.625" style="2"/>
    <col min="3329" max="3329" width="13.375" style="2" customWidth="1"/>
    <col min="3330" max="3330" width="30.875" style="2" customWidth="1"/>
    <col min="3331" max="3331" width="10.875" style="2" customWidth="1"/>
    <col min="3332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9.625" style="2"/>
    <col min="3338" max="3338" width="10.875" style="2" customWidth="1"/>
    <col min="3339" max="3339" width="9.625" style="2"/>
    <col min="3340" max="3340" width="10.875" style="2" customWidth="1"/>
    <col min="3341" max="3584" width="9.625" style="2"/>
    <col min="3585" max="3585" width="13.375" style="2" customWidth="1"/>
    <col min="3586" max="3586" width="30.875" style="2" customWidth="1"/>
    <col min="3587" max="3587" width="10.875" style="2" customWidth="1"/>
    <col min="3588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9.625" style="2"/>
    <col min="3594" max="3594" width="10.875" style="2" customWidth="1"/>
    <col min="3595" max="3595" width="9.625" style="2"/>
    <col min="3596" max="3596" width="10.875" style="2" customWidth="1"/>
    <col min="3597" max="3840" width="9.625" style="2"/>
    <col min="3841" max="3841" width="13.375" style="2" customWidth="1"/>
    <col min="3842" max="3842" width="30.875" style="2" customWidth="1"/>
    <col min="3843" max="3843" width="10.875" style="2" customWidth="1"/>
    <col min="3844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9.625" style="2"/>
    <col min="3850" max="3850" width="10.875" style="2" customWidth="1"/>
    <col min="3851" max="3851" width="9.625" style="2"/>
    <col min="3852" max="3852" width="10.875" style="2" customWidth="1"/>
    <col min="3853" max="4096" width="9.625" style="2"/>
    <col min="4097" max="4097" width="13.375" style="2" customWidth="1"/>
    <col min="4098" max="4098" width="30.875" style="2" customWidth="1"/>
    <col min="4099" max="4099" width="10.875" style="2" customWidth="1"/>
    <col min="4100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9.625" style="2"/>
    <col min="4106" max="4106" width="10.875" style="2" customWidth="1"/>
    <col min="4107" max="4107" width="9.625" style="2"/>
    <col min="4108" max="4108" width="10.875" style="2" customWidth="1"/>
    <col min="4109" max="4352" width="9.625" style="2"/>
    <col min="4353" max="4353" width="13.375" style="2" customWidth="1"/>
    <col min="4354" max="4354" width="30.875" style="2" customWidth="1"/>
    <col min="4355" max="4355" width="10.875" style="2" customWidth="1"/>
    <col min="4356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9.625" style="2"/>
    <col min="4362" max="4362" width="10.875" style="2" customWidth="1"/>
    <col min="4363" max="4363" width="9.625" style="2"/>
    <col min="4364" max="4364" width="10.875" style="2" customWidth="1"/>
    <col min="4365" max="4608" width="9.625" style="2"/>
    <col min="4609" max="4609" width="13.375" style="2" customWidth="1"/>
    <col min="4610" max="4610" width="30.875" style="2" customWidth="1"/>
    <col min="4611" max="4611" width="10.875" style="2" customWidth="1"/>
    <col min="4612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9.625" style="2"/>
    <col min="4618" max="4618" width="10.875" style="2" customWidth="1"/>
    <col min="4619" max="4619" width="9.625" style="2"/>
    <col min="4620" max="4620" width="10.875" style="2" customWidth="1"/>
    <col min="4621" max="4864" width="9.625" style="2"/>
    <col min="4865" max="4865" width="13.375" style="2" customWidth="1"/>
    <col min="4866" max="4866" width="30.875" style="2" customWidth="1"/>
    <col min="4867" max="4867" width="10.875" style="2" customWidth="1"/>
    <col min="4868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9.625" style="2"/>
    <col min="4874" max="4874" width="10.875" style="2" customWidth="1"/>
    <col min="4875" max="4875" width="9.625" style="2"/>
    <col min="4876" max="4876" width="10.875" style="2" customWidth="1"/>
    <col min="4877" max="5120" width="9.625" style="2"/>
    <col min="5121" max="5121" width="13.375" style="2" customWidth="1"/>
    <col min="5122" max="5122" width="30.875" style="2" customWidth="1"/>
    <col min="5123" max="5123" width="10.875" style="2" customWidth="1"/>
    <col min="5124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9.625" style="2"/>
    <col min="5130" max="5130" width="10.875" style="2" customWidth="1"/>
    <col min="5131" max="5131" width="9.625" style="2"/>
    <col min="5132" max="5132" width="10.875" style="2" customWidth="1"/>
    <col min="5133" max="5376" width="9.625" style="2"/>
    <col min="5377" max="5377" width="13.375" style="2" customWidth="1"/>
    <col min="5378" max="5378" width="30.875" style="2" customWidth="1"/>
    <col min="5379" max="5379" width="10.875" style="2" customWidth="1"/>
    <col min="5380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9.625" style="2"/>
    <col min="5386" max="5386" width="10.875" style="2" customWidth="1"/>
    <col min="5387" max="5387" width="9.625" style="2"/>
    <col min="5388" max="5388" width="10.875" style="2" customWidth="1"/>
    <col min="5389" max="5632" width="9.625" style="2"/>
    <col min="5633" max="5633" width="13.375" style="2" customWidth="1"/>
    <col min="5634" max="5634" width="30.875" style="2" customWidth="1"/>
    <col min="5635" max="5635" width="10.875" style="2" customWidth="1"/>
    <col min="5636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9.625" style="2"/>
    <col min="5642" max="5642" width="10.875" style="2" customWidth="1"/>
    <col min="5643" max="5643" width="9.625" style="2"/>
    <col min="5644" max="5644" width="10.875" style="2" customWidth="1"/>
    <col min="5645" max="5888" width="9.625" style="2"/>
    <col min="5889" max="5889" width="13.375" style="2" customWidth="1"/>
    <col min="5890" max="5890" width="30.875" style="2" customWidth="1"/>
    <col min="5891" max="5891" width="10.875" style="2" customWidth="1"/>
    <col min="5892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9.625" style="2"/>
    <col min="5898" max="5898" width="10.875" style="2" customWidth="1"/>
    <col min="5899" max="5899" width="9.625" style="2"/>
    <col min="5900" max="5900" width="10.875" style="2" customWidth="1"/>
    <col min="5901" max="6144" width="9.625" style="2"/>
    <col min="6145" max="6145" width="13.375" style="2" customWidth="1"/>
    <col min="6146" max="6146" width="30.875" style="2" customWidth="1"/>
    <col min="6147" max="6147" width="10.875" style="2" customWidth="1"/>
    <col min="6148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9.625" style="2"/>
    <col min="6154" max="6154" width="10.875" style="2" customWidth="1"/>
    <col min="6155" max="6155" width="9.625" style="2"/>
    <col min="6156" max="6156" width="10.875" style="2" customWidth="1"/>
    <col min="6157" max="6400" width="9.625" style="2"/>
    <col min="6401" max="6401" width="13.375" style="2" customWidth="1"/>
    <col min="6402" max="6402" width="30.875" style="2" customWidth="1"/>
    <col min="6403" max="6403" width="10.875" style="2" customWidth="1"/>
    <col min="6404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9.625" style="2"/>
    <col min="6410" max="6410" width="10.875" style="2" customWidth="1"/>
    <col min="6411" max="6411" width="9.625" style="2"/>
    <col min="6412" max="6412" width="10.875" style="2" customWidth="1"/>
    <col min="6413" max="6656" width="9.625" style="2"/>
    <col min="6657" max="6657" width="13.375" style="2" customWidth="1"/>
    <col min="6658" max="6658" width="30.875" style="2" customWidth="1"/>
    <col min="6659" max="6659" width="10.875" style="2" customWidth="1"/>
    <col min="6660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9.625" style="2"/>
    <col min="6666" max="6666" width="10.875" style="2" customWidth="1"/>
    <col min="6667" max="6667" width="9.625" style="2"/>
    <col min="6668" max="6668" width="10.875" style="2" customWidth="1"/>
    <col min="6669" max="6912" width="9.625" style="2"/>
    <col min="6913" max="6913" width="13.375" style="2" customWidth="1"/>
    <col min="6914" max="6914" width="30.875" style="2" customWidth="1"/>
    <col min="6915" max="6915" width="10.875" style="2" customWidth="1"/>
    <col min="6916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9.625" style="2"/>
    <col min="6922" max="6922" width="10.875" style="2" customWidth="1"/>
    <col min="6923" max="6923" width="9.625" style="2"/>
    <col min="6924" max="6924" width="10.875" style="2" customWidth="1"/>
    <col min="6925" max="7168" width="9.625" style="2"/>
    <col min="7169" max="7169" width="13.375" style="2" customWidth="1"/>
    <col min="7170" max="7170" width="30.875" style="2" customWidth="1"/>
    <col min="7171" max="7171" width="10.875" style="2" customWidth="1"/>
    <col min="7172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9.625" style="2"/>
    <col min="7178" max="7178" width="10.875" style="2" customWidth="1"/>
    <col min="7179" max="7179" width="9.625" style="2"/>
    <col min="7180" max="7180" width="10.875" style="2" customWidth="1"/>
    <col min="7181" max="7424" width="9.625" style="2"/>
    <col min="7425" max="7425" width="13.375" style="2" customWidth="1"/>
    <col min="7426" max="7426" width="30.875" style="2" customWidth="1"/>
    <col min="7427" max="7427" width="10.875" style="2" customWidth="1"/>
    <col min="7428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9.625" style="2"/>
    <col min="7434" max="7434" width="10.875" style="2" customWidth="1"/>
    <col min="7435" max="7435" width="9.625" style="2"/>
    <col min="7436" max="7436" width="10.875" style="2" customWidth="1"/>
    <col min="7437" max="7680" width="9.625" style="2"/>
    <col min="7681" max="7681" width="13.375" style="2" customWidth="1"/>
    <col min="7682" max="7682" width="30.875" style="2" customWidth="1"/>
    <col min="7683" max="7683" width="10.875" style="2" customWidth="1"/>
    <col min="7684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9.625" style="2"/>
    <col min="7690" max="7690" width="10.875" style="2" customWidth="1"/>
    <col min="7691" max="7691" width="9.625" style="2"/>
    <col min="7692" max="7692" width="10.875" style="2" customWidth="1"/>
    <col min="7693" max="7936" width="9.625" style="2"/>
    <col min="7937" max="7937" width="13.375" style="2" customWidth="1"/>
    <col min="7938" max="7938" width="30.875" style="2" customWidth="1"/>
    <col min="7939" max="7939" width="10.875" style="2" customWidth="1"/>
    <col min="7940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9.625" style="2"/>
    <col min="7946" max="7946" width="10.875" style="2" customWidth="1"/>
    <col min="7947" max="7947" width="9.625" style="2"/>
    <col min="7948" max="7948" width="10.875" style="2" customWidth="1"/>
    <col min="7949" max="8192" width="9.625" style="2"/>
    <col min="8193" max="8193" width="13.375" style="2" customWidth="1"/>
    <col min="8194" max="8194" width="30.875" style="2" customWidth="1"/>
    <col min="8195" max="8195" width="10.875" style="2" customWidth="1"/>
    <col min="8196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9.625" style="2"/>
    <col min="8202" max="8202" width="10.875" style="2" customWidth="1"/>
    <col min="8203" max="8203" width="9.625" style="2"/>
    <col min="8204" max="8204" width="10.875" style="2" customWidth="1"/>
    <col min="8205" max="8448" width="9.625" style="2"/>
    <col min="8449" max="8449" width="13.375" style="2" customWidth="1"/>
    <col min="8450" max="8450" width="30.875" style="2" customWidth="1"/>
    <col min="8451" max="8451" width="10.875" style="2" customWidth="1"/>
    <col min="8452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9.625" style="2"/>
    <col min="8458" max="8458" width="10.875" style="2" customWidth="1"/>
    <col min="8459" max="8459" width="9.625" style="2"/>
    <col min="8460" max="8460" width="10.875" style="2" customWidth="1"/>
    <col min="8461" max="8704" width="9.625" style="2"/>
    <col min="8705" max="8705" width="13.375" style="2" customWidth="1"/>
    <col min="8706" max="8706" width="30.875" style="2" customWidth="1"/>
    <col min="8707" max="8707" width="10.875" style="2" customWidth="1"/>
    <col min="8708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9.625" style="2"/>
    <col min="8714" max="8714" width="10.875" style="2" customWidth="1"/>
    <col min="8715" max="8715" width="9.625" style="2"/>
    <col min="8716" max="8716" width="10.875" style="2" customWidth="1"/>
    <col min="8717" max="8960" width="9.625" style="2"/>
    <col min="8961" max="8961" width="13.375" style="2" customWidth="1"/>
    <col min="8962" max="8962" width="30.875" style="2" customWidth="1"/>
    <col min="8963" max="8963" width="10.875" style="2" customWidth="1"/>
    <col min="8964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9.625" style="2"/>
    <col min="8970" max="8970" width="10.875" style="2" customWidth="1"/>
    <col min="8971" max="8971" width="9.625" style="2"/>
    <col min="8972" max="8972" width="10.875" style="2" customWidth="1"/>
    <col min="8973" max="9216" width="9.625" style="2"/>
    <col min="9217" max="9217" width="13.375" style="2" customWidth="1"/>
    <col min="9218" max="9218" width="30.875" style="2" customWidth="1"/>
    <col min="9219" max="9219" width="10.875" style="2" customWidth="1"/>
    <col min="9220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9.625" style="2"/>
    <col min="9226" max="9226" width="10.875" style="2" customWidth="1"/>
    <col min="9227" max="9227" width="9.625" style="2"/>
    <col min="9228" max="9228" width="10.875" style="2" customWidth="1"/>
    <col min="9229" max="9472" width="9.625" style="2"/>
    <col min="9473" max="9473" width="13.375" style="2" customWidth="1"/>
    <col min="9474" max="9474" width="30.875" style="2" customWidth="1"/>
    <col min="9475" max="9475" width="10.875" style="2" customWidth="1"/>
    <col min="9476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9.625" style="2"/>
    <col min="9482" max="9482" width="10.875" style="2" customWidth="1"/>
    <col min="9483" max="9483" width="9.625" style="2"/>
    <col min="9484" max="9484" width="10.875" style="2" customWidth="1"/>
    <col min="9485" max="9728" width="9.625" style="2"/>
    <col min="9729" max="9729" width="13.375" style="2" customWidth="1"/>
    <col min="9730" max="9730" width="30.875" style="2" customWidth="1"/>
    <col min="9731" max="9731" width="10.875" style="2" customWidth="1"/>
    <col min="9732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9.625" style="2"/>
    <col min="9738" max="9738" width="10.875" style="2" customWidth="1"/>
    <col min="9739" max="9739" width="9.625" style="2"/>
    <col min="9740" max="9740" width="10.875" style="2" customWidth="1"/>
    <col min="9741" max="9984" width="9.625" style="2"/>
    <col min="9985" max="9985" width="13.375" style="2" customWidth="1"/>
    <col min="9986" max="9986" width="30.875" style="2" customWidth="1"/>
    <col min="9987" max="9987" width="10.875" style="2" customWidth="1"/>
    <col min="9988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9.625" style="2"/>
    <col min="9994" max="9994" width="10.875" style="2" customWidth="1"/>
    <col min="9995" max="9995" width="9.625" style="2"/>
    <col min="9996" max="9996" width="10.875" style="2" customWidth="1"/>
    <col min="9997" max="10240" width="9.625" style="2"/>
    <col min="10241" max="10241" width="13.375" style="2" customWidth="1"/>
    <col min="10242" max="10242" width="30.875" style="2" customWidth="1"/>
    <col min="10243" max="10243" width="10.875" style="2" customWidth="1"/>
    <col min="10244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9.625" style="2"/>
    <col min="10250" max="10250" width="10.875" style="2" customWidth="1"/>
    <col min="10251" max="10251" width="9.625" style="2"/>
    <col min="10252" max="10252" width="10.875" style="2" customWidth="1"/>
    <col min="10253" max="10496" width="9.625" style="2"/>
    <col min="10497" max="10497" width="13.375" style="2" customWidth="1"/>
    <col min="10498" max="10498" width="30.875" style="2" customWidth="1"/>
    <col min="10499" max="10499" width="10.875" style="2" customWidth="1"/>
    <col min="10500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9.625" style="2"/>
    <col min="10506" max="10506" width="10.875" style="2" customWidth="1"/>
    <col min="10507" max="10507" width="9.625" style="2"/>
    <col min="10508" max="10508" width="10.875" style="2" customWidth="1"/>
    <col min="10509" max="10752" width="9.625" style="2"/>
    <col min="10753" max="10753" width="13.375" style="2" customWidth="1"/>
    <col min="10754" max="10754" width="30.875" style="2" customWidth="1"/>
    <col min="10755" max="10755" width="10.875" style="2" customWidth="1"/>
    <col min="10756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9.625" style="2"/>
    <col min="10762" max="10762" width="10.875" style="2" customWidth="1"/>
    <col min="10763" max="10763" width="9.625" style="2"/>
    <col min="10764" max="10764" width="10.875" style="2" customWidth="1"/>
    <col min="10765" max="11008" width="9.625" style="2"/>
    <col min="11009" max="11009" width="13.375" style="2" customWidth="1"/>
    <col min="11010" max="11010" width="30.875" style="2" customWidth="1"/>
    <col min="11011" max="11011" width="10.875" style="2" customWidth="1"/>
    <col min="11012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9.625" style="2"/>
    <col min="11018" max="11018" width="10.875" style="2" customWidth="1"/>
    <col min="11019" max="11019" width="9.625" style="2"/>
    <col min="11020" max="11020" width="10.875" style="2" customWidth="1"/>
    <col min="11021" max="11264" width="9.625" style="2"/>
    <col min="11265" max="11265" width="13.375" style="2" customWidth="1"/>
    <col min="11266" max="11266" width="30.875" style="2" customWidth="1"/>
    <col min="11267" max="11267" width="10.875" style="2" customWidth="1"/>
    <col min="11268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9.625" style="2"/>
    <col min="11274" max="11274" width="10.875" style="2" customWidth="1"/>
    <col min="11275" max="11275" width="9.625" style="2"/>
    <col min="11276" max="11276" width="10.875" style="2" customWidth="1"/>
    <col min="11277" max="11520" width="9.625" style="2"/>
    <col min="11521" max="11521" width="13.375" style="2" customWidth="1"/>
    <col min="11522" max="11522" width="30.875" style="2" customWidth="1"/>
    <col min="11523" max="11523" width="10.875" style="2" customWidth="1"/>
    <col min="11524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9.625" style="2"/>
    <col min="11530" max="11530" width="10.875" style="2" customWidth="1"/>
    <col min="11531" max="11531" width="9.625" style="2"/>
    <col min="11532" max="11532" width="10.875" style="2" customWidth="1"/>
    <col min="11533" max="11776" width="9.625" style="2"/>
    <col min="11777" max="11777" width="13.375" style="2" customWidth="1"/>
    <col min="11778" max="11778" width="30.875" style="2" customWidth="1"/>
    <col min="11779" max="11779" width="10.875" style="2" customWidth="1"/>
    <col min="11780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9.625" style="2"/>
    <col min="11786" max="11786" width="10.875" style="2" customWidth="1"/>
    <col min="11787" max="11787" width="9.625" style="2"/>
    <col min="11788" max="11788" width="10.875" style="2" customWidth="1"/>
    <col min="11789" max="12032" width="9.625" style="2"/>
    <col min="12033" max="12033" width="13.375" style="2" customWidth="1"/>
    <col min="12034" max="12034" width="30.875" style="2" customWidth="1"/>
    <col min="12035" max="12035" width="10.875" style="2" customWidth="1"/>
    <col min="12036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9.625" style="2"/>
    <col min="12042" max="12042" width="10.875" style="2" customWidth="1"/>
    <col min="12043" max="12043" width="9.625" style="2"/>
    <col min="12044" max="12044" width="10.875" style="2" customWidth="1"/>
    <col min="12045" max="12288" width="9.625" style="2"/>
    <col min="12289" max="12289" width="13.375" style="2" customWidth="1"/>
    <col min="12290" max="12290" width="30.875" style="2" customWidth="1"/>
    <col min="12291" max="12291" width="10.875" style="2" customWidth="1"/>
    <col min="12292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9.625" style="2"/>
    <col min="12298" max="12298" width="10.875" style="2" customWidth="1"/>
    <col min="12299" max="12299" width="9.625" style="2"/>
    <col min="12300" max="12300" width="10.875" style="2" customWidth="1"/>
    <col min="12301" max="12544" width="9.625" style="2"/>
    <col min="12545" max="12545" width="13.375" style="2" customWidth="1"/>
    <col min="12546" max="12546" width="30.875" style="2" customWidth="1"/>
    <col min="12547" max="12547" width="10.875" style="2" customWidth="1"/>
    <col min="12548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9.625" style="2"/>
    <col min="12554" max="12554" width="10.875" style="2" customWidth="1"/>
    <col min="12555" max="12555" width="9.625" style="2"/>
    <col min="12556" max="12556" width="10.875" style="2" customWidth="1"/>
    <col min="12557" max="12800" width="9.625" style="2"/>
    <col min="12801" max="12801" width="13.375" style="2" customWidth="1"/>
    <col min="12802" max="12802" width="30.875" style="2" customWidth="1"/>
    <col min="12803" max="12803" width="10.875" style="2" customWidth="1"/>
    <col min="12804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9.625" style="2"/>
    <col min="12810" max="12810" width="10.875" style="2" customWidth="1"/>
    <col min="12811" max="12811" width="9.625" style="2"/>
    <col min="12812" max="12812" width="10.875" style="2" customWidth="1"/>
    <col min="12813" max="13056" width="9.625" style="2"/>
    <col min="13057" max="13057" width="13.375" style="2" customWidth="1"/>
    <col min="13058" max="13058" width="30.875" style="2" customWidth="1"/>
    <col min="13059" max="13059" width="10.875" style="2" customWidth="1"/>
    <col min="13060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9.625" style="2"/>
    <col min="13066" max="13066" width="10.875" style="2" customWidth="1"/>
    <col min="13067" max="13067" width="9.625" style="2"/>
    <col min="13068" max="13068" width="10.875" style="2" customWidth="1"/>
    <col min="13069" max="13312" width="9.625" style="2"/>
    <col min="13313" max="13313" width="13.375" style="2" customWidth="1"/>
    <col min="13314" max="13314" width="30.875" style="2" customWidth="1"/>
    <col min="13315" max="13315" width="10.875" style="2" customWidth="1"/>
    <col min="13316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9.625" style="2"/>
    <col min="13322" max="13322" width="10.875" style="2" customWidth="1"/>
    <col min="13323" max="13323" width="9.625" style="2"/>
    <col min="13324" max="13324" width="10.875" style="2" customWidth="1"/>
    <col min="13325" max="13568" width="9.625" style="2"/>
    <col min="13569" max="13569" width="13.375" style="2" customWidth="1"/>
    <col min="13570" max="13570" width="30.875" style="2" customWidth="1"/>
    <col min="13571" max="13571" width="10.875" style="2" customWidth="1"/>
    <col min="13572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9.625" style="2"/>
    <col min="13578" max="13578" width="10.875" style="2" customWidth="1"/>
    <col min="13579" max="13579" width="9.625" style="2"/>
    <col min="13580" max="13580" width="10.875" style="2" customWidth="1"/>
    <col min="13581" max="13824" width="9.625" style="2"/>
    <col min="13825" max="13825" width="13.375" style="2" customWidth="1"/>
    <col min="13826" max="13826" width="30.875" style="2" customWidth="1"/>
    <col min="13827" max="13827" width="10.875" style="2" customWidth="1"/>
    <col min="13828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9.625" style="2"/>
    <col min="13834" max="13834" width="10.875" style="2" customWidth="1"/>
    <col min="13835" max="13835" width="9.625" style="2"/>
    <col min="13836" max="13836" width="10.875" style="2" customWidth="1"/>
    <col min="13837" max="14080" width="9.625" style="2"/>
    <col min="14081" max="14081" width="13.375" style="2" customWidth="1"/>
    <col min="14082" max="14082" width="30.875" style="2" customWidth="1"/>
    <col min="14083" max="14083" width="10.875" style="2" customWidth="1"/>
    <col min="14084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9.625" style="2"/>
    <col min="14090" max="14090" width="10.875" style="2" customWidth="1"/>
    <col min="14091" max="14091" width="9.625" style="2"/>
    <col min="14092" max="14092" width="10.875" style="2" customWidth="1"/>
    <col min="14093" max="14336" width="9.625" style="2"/>
    <col min="14337" max="14337" width="13.375" style="2" customWidth="1"/>
    <col min="14338" max="14338" width="30.875" style="2" customWidth="1"/>
    <col min="14339" max="14339" width="10.875" style="2" customWidth="1"/>
    <col min="14340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9.625" style="2"/>
    <col min="14346" max="14346" width="10.875" style="2" customWidth="1"/>
    <col min="14347" max="14347" width="9.625" style="2"/>
    <col min="14348" max="14348" width="10.875" style="2" customWidth="1"/>
    <col min="14349" max="14592" width="9.625" style="2"/>
    <col min="14593" max="14593" width="13.375" style="2" customWidth="1"/>
    <col min="14594" max="14594" width="30.875" style="2" customWidth="1"/>
    <col min="14595" max="14595" width="10.875" style="2" customWidth="1"/>
    <col min="14596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9.625" style="2"/>
    <col min="14602" max="14602" width="10.875" style="2" customWidth="1"/>
    <col min="14603" max="14603" width="9.625" style="2"/>
    <col min="14604" max="14604" width="10.875" style="2" customWidth="1"/>
    <col min="14605" max="14848" width="9.625" style="2"/>
    <col min="14849" max="14849" width="13.375" style="2" customWidth="1"/>
    <col min="14850" max="14850" width="30.875" style="2" customWidth="1"/>
    <col min="14851" max="14851" width="10.875" style="2" customWidth="1"/>
    <col min="14852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9.625" style="2"/>
    <col min="14858" max="14858" width="10.875" style="2" customWidth="1"/>
    <col min="14859" max="14859" width="9.625" style="2"/>
    <col min="14860" max="14860" width="10.875" style="2" customWidth="1"/>
    <col min="14861" max="15104" width="9.625" style="2"/>
    <col min="15105" max="15105" width="13.375" style="2" customWidth="1"/>
    <col min="15106" max="15106" width="30.875" style="2" customWidth="1"/>
    <col min="15107" max="15107" width="10.875" style="2" customWidth="1"/>
    <col min="15108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9.625" style="2"/>
    <col min="15114" max="15114" width="10.875" style="2" customWidth="1"/>
    <col min="15115" max="15115" width="9.625" style="2"/>
    <col min="15116" max="15116" width="10.875" style="2" customWidth="1"/>
    <col min="15117" max="15360" width="9.625" style="2"/>
    <col min="15361" max="15361" width="13.375" style="2" customWidth="1"/>
    <col min="15362" max="15362" width="30.875" style="2" customWidth="1"/>
    <col min="15363" max="15363" width="10.875" style="2" customWidth="1"/>
    <col min="15364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9.625" style="2"/>
    <col min="15370" max="15370" width="10.875" style="2" customWidth="1"/>
    <col min="15371" max="15371" width="9.625" style="2"/>
    <col min="15372" max="15372" width="10.875" style="2" customWidth="1"/>
    <col min="15373" max="15616" width="9.625" style="2"/>
    <col min="15617" max="15617" width="13.375" style="2" customWidth="1"/>
    <col min="15618" max="15618" width="30.875" style="2" customWidth="1"/>
    <col min="15619" max="15619" width="10.875" style="2" customWidth="1"/>
    <col min="15620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9.625" style="2"/>
    <col min="15626" max="15626" width="10.875" style="2" customWidth="1"/>
    <col min="15627" max="15627" width="9.625" style="2"/>
    <col min="15628" max="15628" width="10.875" style="2" customWidth="1"/>
    <col min="15629" max="15872" width="9.625" style="2"/>
    <col min="15873" max="15873" width="13.375" style="2" customWidth="1"/>
    <col min="15874" max="15874" width="30.875" style="2" customWidth="1"/>
    <col min="15875" max="15875" width="10.875" style="2" customWidth="1"/>
    <col min="15876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9.625" style="2"/>
    <col min="15882" max="15882" width="10.875" style="2" customWidth="1"/>
    <col min="15883" max="15883" width="9.625" style="2"/>
    <col min="15884" max="15884" width="10.875" style="2" customWidth="1"/>
    <col min="15885" max="16128" width="9.625" style="2"/>
    <col min="16129" max="16129" width="13.375" style="2" customWidth="1"/>
    <col min="16130" max="16130" width="30.875" style="2" customWidth="1"/>
    <col min="16131" max="16131" width="10.875" style="2" customWidth="1"/>
    <col min="16132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9.625" style="2"/>
    <col min="16138" max="16138" width="10.875" style="2" customWidth="1"/>
    <col min="16139" max="16139" width="9.625" style="2"/>
    <col min="16140" max="16140" width="10.875" style="2" customWidth="1"/>
    <col min="16141" max="16384" width="9.625" style="2"/>
  </cols>
  <sheetData>
    <row r="1" spans="1:12" x14ac:dyDescent="0.2">
      <c r="A1" s="1"/>
    </row>
    <row r="6" spans="1:12" x14ac:dyDescent="0.2">
      <c r="F6" s="3" t="s">
        <v>132</v>
      </c>
    </row>
    <row r="7" spans="1:12" x14ac:dyDescent="0.2">
      <c r="C7" s="3" t="s">
        <v>133</v>
      </c>
    </row>
    <row r="8" spans="1:12" ht="18" thickBot="1" x14ac:dyDescent="0.25">
      <c r="B8" s="31"/>
      <c r="C8" s="4"/>
      <c r="D8" s="5" t="s">
        <v>134</v>
      </c>
      <c r="E8" s="4"/>
      <c r="F8" s="4"/>
      <c r="G8" s="4"/>
      <c r="H8" s="4"/>
      <c r="I8" s="4"/>
      <c r="J8" s="4"/>
      <c r="K8" s="4"/>
      <c r="L8" s="4"/>
    </row>
    <row r="9" spans="1:12" x14ac:dyDescent="0.2">
      <c r="C9" s="7"/>
      <c r="D9" s="10"/>
      <c r="E9" s="10"/>
      <c r="F9" s="32" t="s">
        <v>135</v>
      </c>
      <c r="G9" s="10"/>
      <c r="H9" s="10"/>
      <c r="I9" s="7"/>
      <c r="J9" s="7"/>
      <c r="K9" s="10"/>
      <c r="L9" s="7"/>
    </row>
    <row r="10" spans="1:12" x14ac:dyDescent="0.2">
      <c r="B10" s="1" t="s">
        <v>136</v>
      </c>
      <c r="C10" s="12" t="s">
        <v>40</v>
      </c>
      <c r="D10" s="7"/>
      <c r="E10" s="7"/>
      <c r="F10" s="7"/>
      <c r="G10" s="7"/>
      <c r="H10" s="7"/>
      <c r="I10" s="11" t="s">
        <v>137</v>
      </c>
      <c r="J10" s="11" t="s">
        <v>138</v>
      </c>
      <c r="K10" s="7"/>
      <c r="L10" s="11" t="s">
        <v>139</v>
      </c>
    </row>
    <row r="11" spans="1:12" x14ac:dyDescent="0.2">
      <c r="B11" s="10"/>
      <c r="C11" s="8"/>
      <c r="D11" s="14" t="s">
        <v>140</v>
      </c>
      <c r="E11" s="14" t="s">
        <v>141</v>
      </c>
      <c r="F11" s="14" t="s">
        <v>142</v>
      </c>
      <c r="G11" s="14" t="s">
        <v>143</v>
      </c>
      <c r="H11" s="14" t="s">
        <v>144</v>
      </c>
      <c r="I11" s="13" t="s">
        <v>145</v>
      </c>
      <c r="J11" s="8"/>
      <c r="K11" s="14" t="s">
        <v>146</v>
      </c>
      <c r="L11" s="8"/>
    </row>
    <row r="12" spans="1:12" x14ac:dyDescent="0.2">
      <c r="C12" s="33" t="s">
        <v>147</v>
      </c>
      <c r="D12" s="26" t="s">
        <v>147</v>
      </c>
      <c r="E12" s="26" t="s">
        <v>147</v>
      </c>
      <c r="F12" s="26" t="s">
        <v>147</v>
      </c>
      <c r="G12" s="26" t="s">
        <v>147</v>
      </c>
      <c r="H12" s="26" t="s">
        <v>147</v>
      </c>
      <c r="I12" s="26" t="s">
        <v>78</v>
      </c>
      <c r="J12" s="26" t="s">
        <v>78</v>
      </c>
      <c r="K12" s="26" t="s">
        <v>78</v>
      </c>
      <c r="L12" s="26" t="s">
        <v>78</v>
      </c>
    </row>
    <row r="13" spans="1:12" x14ac:dyDescent="0.2">
      <c r="B13" s="1" t="s">
        <v>148</v>
      </c>
      <c r="C13" s="15">
        <f t="shared" ref="C13:C18" si="0">SUM(D13:H13)</f>
        <v>15</v>
      </c>
      <c r="D13" s="23" t="s">
        <v>57</v>
      </c>
      <c r="E13" s="16">
        <v>2</v>
      </c>
      <c r="F13" s="23" t="s">
        <v>57</v>
      </c>
      <c r="G13" s="16">
        <v>13</v>
      </c>
      <c r="H13" s="23" t="s">
        <v>57</v>
      </c>
      <c r="I13" s="16">
        <v>490</v>
      </c>
      <c r="J13" s="16">
        <v>424</v>
      </c>
      <c r="K13" s="16">
        <v>248</v>
      </c>
      <c r="L13" s="16">
        <v>3</v>
      </c>
    </row>
    <row r="14" spans="1:12" x14ac:dyDescent="0.2">
      <c r="B14" s="1" t="s">
        <v>149</v>
      </c>
      <c r="C14" s="15">
        <f t="shared" si="0"/>
        <v>15</v>
      </c>
      <c r="D14" s="23" t="s">
        <v>57</v>
      </c>
      <c r="E14" s="16">
        <v>2</v>
      </c>
      <c r="F14" s="23" t="s">
        <v>57</v>
      </c>
      <c r="G14" s="16">
        <v>13</v>
      </c>
      <c r="H14" s="23" t="s">
        <v>57</v>
      </c>
      <c r="I14" s="16">
        <v>490</v>
      </c>
      <c r="J14" s="16">
        <v>428</v>
      </c>
      <c r="K14" s="16">
        <v>246</v>
      </c>
      <c r="L14" s="16">
        <v>3</v>
      </c>
    </row>
    <row r="15" spans="1:12" x14ac:dyDescent="0.2">
      <c r="B15" s="1" t="s">
        <v>150</v>
      </c>
      <c r="C15" s="15">
        <f t="shared" si="0"/>
        <v>15</v>
      </c>
      <c r="D15" s="23" t="s">
        <v>57</v>
      </c>
      <c r="E15" s="16">
        <v>2</v>
      </c>
      <c r="F15" s="23" t="s">
        <v>57</v>
      </c>
      <c r="G15" s="16">
        <v>13</v>
      </c>
      <c r="H15" s="23" t="s">
        <v>57</v>
      </c>
      <c r="I15" s="16">
        <v>515</v>
      </c>
      <c r="J15" s="16">
        <v>460</v>
      </c>
      <c r="K15" s="16">
        <v>263</v>
      </c>
      <c r="L15" s="16">
        <v>4</v>
      </c>
    </row>
    <row r="16" spans="1:12" x14ac:dyDescent="0.2">
      <c r="B16" s="1" t="s">
        <v>151</v>
      </c>
      <c r="C16" s="15">
        <f t="shared" si="0"/>
        <v>15</v>
      </c>
      <c r="D16" s="23" t="s">
        <v>57</v>
      </c>
      <c r="E16" s="16">
        <v>2</v>
      </c>
      <c r="F16" s="23" t="s">
        <v>57</v>
      </c>
      <c r="G16" s="16">
        <v>13</v>
      </c>
      <c r="H16" s="23" t="s">
        <v>57</v>
      </c>
      <c r="I16" s="16">
        <v>515</v>
      </c>
      <c r="J16" s="16">
        <v>465</v>
      </c>
      <c r="K16" s="16">
        <v>259</v>
      </c>
      <c r="L16" s="16">
        <v>5</v>
      </c>
    </row>
    <row r="17" spans="2:12" x14ac:dyDescent="0.2">
      <c r="B17" s="1" t="s">
        <v>152</v>
      </c>
      <c r="C17" s="15">
        <f t="shared" si="0"/>
        <v>15</v>
      </c>
      <c r="D17" s="23" t="s">
        <v>57</v>
      </c>
      <c r="E17" s="16">
        <v>2</v>
      </c>
      <c r="F17" s="23" t="s">
        <v>57</v>
      </c>
      <c r="G17" s="16">
        <v>13</v>
      </c>
      <c r="H17" s="23" t="s">
        <v>57</v>
      </c>
      <c r="I17" s="16">
        <v>515</v>
      </c>
      <c r="J17" s="16">
        <v>456</v>
      </c>
      <c r="K17" s="16">
        <v>256</v>
      </c>
      <c r="L17" s="16">
        <v>8</v>
      </c>
    </row>
    <row r="18" spans="2:12" x14ac:dyDescent="0.2">
      <c r="B18" s="1" t="s">
        <v>153</v>
      </c>
      <c r="C18" s="15">
        <f t="shared" si="0"/>
        <v>17</v>
      </c>
      <c r="D18" s="26" t="s">
        <v>57</v>
      </c>
      <c r="E18" s="34">
        <v>2</v>
      </c>
      <c r="F18" s="26" t="s">
        <v>57</v>
      </c>
      <c r="G18" s="34">
        <v>15</v>
      </c>
      <c r="H18" s="26" t="s">
        <v>57</v>
      </c>
      <c r="I18" s="34">
        <v>535</v>
      </c>
      <c r="J18" s="34">
        <v>493</v>
      </c>
      <c r="K18" s="34">
        <v>291</v>
      </c>
      <c r="L18" s="34">
        <v>9</v>
      </c>
    </row>
    <row r="19" spans="2:12" x14ac:dyDescent="0.2">
      <c r="B19" s="3" t="s">
        <v>154</v>
      </c>
      <c r="C19" s="17">
        <f>SUM(C21:C30)</f>
        <v>17</v>
      </c>
      <c r="D19" s="35" t="s">
        <v>57</v>
      </c>
      <c r="E19" s="28">
        <f>SUM(E21:E30)</f>
        <v>2</v>
      </c>
      <c r="F19" s="35" t="s">
        <v>57</v>
      </c>
      <c r="G19" s="28">
        <f>SUM(G21:G30)</f>
        <v>15</v>
      </c>
      <c r="H19" s="35" t="s">
        <v>57</v>
      </c>
      <c r="I19" s="28">
        <f>SUM(I21:I30)</f>
        <v>555</v>
      </c>
      <c r="J19" s="28">
        <f>SUM(J21:J30)</f>
        <v>504</v>
      </c>
      <c r="K19" s="28">
        <f>SUM(K21:K30)</f>
        <v>292</v>
      </c>
      <c r="L19" s="28">
        <f>SUM(L21:L30)</f>
        <v>56</v>
      </c>
    </row>
    <row r="20" spans="2:12" x14ac:dyDescent="0.2">
      <c r="C20" s="7"/>
      <c r="J20" s="16"/>
    </row>
    <row r="21" spans="2:12" x14ac:dyDescent="0.2">
      <c r="B21" s="1" t="s">
        <v>155</v>
      </c>
      <c r="C21" s="15">
        <f t="shared" ref="C21:C30" si="1">SUM(D21:H21)</f>
        <v>1</v>
      </c>
      <c r="D21" s="23" t="s">
        <v>57</v>
      </c>
      <c r="E21" s="16">
        <v>1</v>
      </c>
      <c r="F21" s="23" t="s">
        <v>57</v>
      </c>
      <c r="G21" s="23" t="s">
        <v>57</v>
      </c>
      <c r="H21" s="23" t="s">
        <v>57</v>
      </c>
      <c r="I21" s="16">
        <v>30</v>
      </c>
      <c r="J21" s="16">
        <v>9</v>
      </c>
      <c r="K21" s="16">
        <v>9</v>
      </c>
      <c r="L21" s="16">
        <v>3</v>
      </c>
    </row>
    <row r="22" spans="2:12" x14ac:dyDescent="0.2">
      <c r="B22" s="1" t="s">
        <v>156</v>
      </c>
      <c r="C22" s="15">
        <f t="shared" si="1"/>
        <v>1</v>
      </c>
      <c r="D22" s="23" t="s">
        <v>57</v>
      </c>
      <c r="E22" s="23" t="s">
        <v>57</v>
      </c>
      <c r="F22" s="23" t="s">
        <v>57</v>
      </c>
      <c r="G22" s="16">
        <v>1</v>
      </c>
      <c r="H22" s="23" t="s">
        <v>57</v>
      </c>
      <c r="I22" s="16">
        <v>90</v>
      </c>
      <c r="J22" s="16">
        <v>90</v>
      </c>
      <c r="K22" s="16">
        <v>64</v>
      </c>
      <c r="L22" s="23" t="s">
        <v>57</v>
      </c>
    </row>
    <row r="23" spans="2:12" x14ac:dyDescent="0.2">
      <c r="B23" s="1" t="s">
        <v>157</v>
      </c>
      <c r="C23" s="15">
        <f t="shared" si="1"/>
        <v>1</v>
      </c>
      <c r="D23" s="23" t="s">
        <v>57</v>
      </c>
      <c r="E23" s="23" t="s">
        <v>57</v>
      </c>
      <c r="F23" s="23" t="s">
        <v>57</v>
      </c>
      <c r="G23" s="16">
        <v>1</v>
      </c>
      <c r="H23" s="23" t="s">
        <v>57</v>
      </c>
      <c r="I23" s="16">
        <v>30</v>
      </c>
      <c r="J23" s="16">
        <v>30</v>
      </c>
      <c r="K23" s="16">
        <v>21</v>
      </c>
      <c r="L23" s="23" t="s">
        <v>57</v>
      </c>
    </row>
    <row r="24" spans="2:12" x14ac:dyDescent="0.2">
      <c r="B24" s="1" t="s">
        <v>158</v>
      </c>
      <c r="C24" s="15">
        <f t="shared" si="1"/>
        <v>4</v>
      </c>
      <c r="D24" s="23" t="s">
        <v>57</v>
      </c>
      <c r="E24" s="23" t="s">
        <v>57</v>
      </c>
      <c r="F24" s="23" t="s">
        <v>57</v>
      </c>
      <c r="G24" s="16">
        <v>4</v>
      </c>
      <c r="H24" s="23" t="s">
        <v>57</v>
      </c>
      <c r="I24" s="16">
        <v>80</v>
      </c>
      <c r="J24" s="16">
        <v>71</v>
      </c>
      <c r="K24" s="16">
        <v>37</v>
      </c>
      <c r="L24" s="23" t="s">
        <v>57</v>
      </c>
    </row>
    <row r="25" spans="2:12" x14ac:dyDescent="0.2">
      <c r="B25" s="1" t="s">
        <v>159</v>
      </c>
      <c r="C25" s="15">
        <f t="shared" si="1"/>
        <v>2</v>
      </c>
      <c r="D25" s="23" t="s">
        <v>57</v>
      </c>
      <c r="E25" s="23" t="s">
        <v>57</v>
      </c>
      <c r="F25" s="23" t="s">
        <v>57</v>
      </c>
      <c r="G25" s="16">
        <v>2</v>
      </c>
      <c r="H25" s="23" t="s">
        <v>57</v>
      </c>
      <c r="I25" s="16">
        <v>80</v>
      </c>
      <c r="J25" s="16">
        <v>67</v>
      </c>
      <c r="K25" s="16">
        <v>43</v>
      </c>
      <c r="L25" s="23">
        <v>41</v>
      </c>
    </row>
    <row r="26" spans="2:12" x14ac:dyDescent="0.2">
      <c r="B26" s="1" t="s">
        <v>160</v>
      </c>
      <c r="C26" s="15">
        <f t="shared" si="1"/>
        <v>4</v>
      </c>
      <c r="D26" s="26" t="s">
        <v>57</v>
      </c>
      <c r="E26" s="16">
        <v>1</v>
      </c>
      <c r="F26" s="26" t="s">
        <v>57</v>
      </c>
      <c r="G26" s="16">
        <v>3</v>
      </c>
      <c r="H26" s="26" t="s">
        <v>57</v>
      </c>
      <c r="I26" s="16">
        <v>245</v>
      </c>
      <c r="J26" s="16">
        <v>237</v>
      </c>
      <c r="K26" s="16">
        <v>118</v>
      </c>
      <c r="L26" s="16">
        <v>12</v>
      </c>
    </row>
    <row r="27" spans="2:12" x14ac:dyDescent="0.2">
      <c r="B27" s="1" t="s">
        <v>161</v>
      </c>
      <c r="C27" s="15">
        <f t="shared" si="1"/>
        <v>1</v>
      </c>
      <c r="D27" s="23" t="s">
        <v>57</v>
      </c>
      <c r="E27" s="23" t="s">
        <v>57</v>
      </c>
      <c r="F27" s="23" t="s">
        <v>57</v>
      </c>
      <c r="G27" s="16">
        <v>1</v>
      </c>
      <c r="H27" s="23" t="s">
        <v>57</v>
      </c>
      <c r="I27" s="23" t="s">
        <v>57</v>
      </c>
      <c r="J27" s="23" t="s">
        <v>57</v>
      </c>
      <c r="K27" s="23" t="s">
        <v>57</v>
      </c>
      <c r="L27" s="23" t="s">
        <v>57</v>
      </c>
    </row>
    <row r="28" spans="2:12" x14ac:dyDescent="0.2">
      <c r="B28" s="1" t="s">
        <v>162</v>
      </c>
      <c r="C28" s="15">
        <f t="shared" si="1"/>
        <v>1</v>
      </c>
      <c r="D28" s="23" t="s">
        <v>57</v>
      </c>
      <c r="E28" s="23" t="s">
        <v>57</v>
      </c>
      <c r="F28" s="23" t="s">
        <v>57</v>
      </c>
      <c r="G28" s="16">
        <v>1</v>
      </c>
      <c r="H28" s="23" t="s">
        <v>57</v>
      </c>
      <c r="I28" s="23" t="s">
        <v>57</v>
      </c>
      <c r="J28" s="23" t="s">
        <v>57</v>
      </c>
      <c r="K28" s="23" t="s">
        <v>57</v>
      </c>
      <c r="L28" s="23" t="s">
        <v>57</v>
      </c>
    </row>
    <row r="29" spans="2:12" x14ac:dyDescent="0.2">
      <c r="B29" s="1" t="s">
        <v>163</v>
      </c>
      <c r="C29" s="15">
        <f t="shared" si="1"/>
        <v>1</v>
      </c>
      <c r="D29" s="23" t="s">
        <v>57</v>
      </c>
      <c r="E29" s="23" t="s">
        <v>57</v>
      </c>
      <c r="F29" s="23" t="s">
        <v>57</v>
      </c>
      <c r="G29" s="16">
        <v>1</v>
      </c>
      <c r="H29" s="23" t="s">
        <v>57</v>
      </c>
      <c r="I29" s="23" t="s">
        <v>57</v>
      </c>
      <c r="J29" s="23" t="s">
        <v>57</v>
      </c>
      <c r="K29" s="23" t="s">
        <v>57</v>
      </c>
      <c r="L29" s="23" t="s">
        <v>57</v>
      </c>
    </row>
    <row r="30" spans="2:12" x14ac:dyDescent="0.2">
      <c r="B30" s="1" t="s">
        <v>164</v>
      </c>
      <c r="C30" s="15">
        <f t="shared" si="1"/>
        <v>1</v>
      </c>
      <c r="D30" s="26" t="s">
        <v>57</v>
      </c>
      <c r="E30" s="26" t="s">
        <v>57</v>
      </c>
      <c r="F30" s="26" t="s">
        <v>57</v>
      </c>
      <c r="G30" s="16">
        <v>1</v>
      </c>
      <c r="H30" s="26" t="s">
        <v>57</v>
      </c>
      <c r="I30" s="26" t="s">
        <v>57</v>
      </c>
      <c r="J30" s="26" t="s">
        <v>57</v>
      </c>
      <c r="K30" s="26" t="s">
        <v>57</v>
      </c>
      <c r="L30" s="26" t="s">
        <v>57</v>
      </c>
    </row>
    <row r="31" spans="2:12" ht="18" thickBot="1" x14ac:dyDescent="0.25">
      <c r="B31" s="4"/>
      <c r="C31" s="19"/>
      <c r="D31" s="20"/>
      <c r="E31" s="20"/>
      <c r="F31" s="20"/>
      <c r="G31" s="20"/>
      <c r="H31" s="20"/>
      <c r="I31" s="20"/>
      <c r="J31" s="4"/>
      <c r="K31" s="20"/>
      <c r="L31" s="20"/>
    </row>
    <row r="32" spans="2:12" x14ac:dyDescent="0.2">
      <c r="C32" s="1" t="s">
        <v>165</v>
      </c>
    </row>
    <row r="34" spans="2:12" ht="18" thickBot="1" x14ac:dyDescent="0.25">
      <c r="B34" s="4"/>
      <c r="C34" s="4"/>
      <c r="D34" s="5" t="s">
        <v>166</v>
      </c>
      <c r="E34" s="4"/>
      <c r="F34" s="4"/>
      <c r="G34" s="4"/>
      <c r="H34" s="4"/>
      <c r="I34" s="4"/>
      <c r="J34" s="4"/>
      <c r="K34" s="4"/>
      <c r="L34" s="4"/>
    </row>
    <row r="35" spans="2:12" x14ac:dyDescent="0.2">
      <c r="C35" s="7"/>
      <c r="D35" s="10"/>
      <c r="E35" s="10"/>
      <c r="F35" s="32" t="s">
        <v>135</v>
      </c>
      <c r="G35" s="10"/>
      <c r="H35" s="10"/>
      <c r="I35" s="7"/>
      <c r="J35" s="11" t="s">
        <v>167</v>
      </c>
      <c r="K35" s="10"/>
      <c r="L35" s="10"/>
    </row>
    <row r="36" spans="2:12" x14ac:dyDescent="0.2">
      <c r="B36" s="1" t="s">
        <v>136</v>
      </c>
      <c r="C36" s="12" t="s">
        <v>40</v>
      </c>
      <c r="D36" s="7"/>
      <c r="E36" s="7"/>
      <c r="F36" s="7"/>
      <c r="G36" s="7"/>
      <c r="H36" s="7"/>
      <c r="I36" s="12" t="s">
        <v>145</v>
      </c>
      <c r="J36" s="11" t="s">
        <v>138</v>
      </c>
      <c r="K36" s="7"/>
      <c r="L36" s="7"/>
    </row>
    <row r="37" spans="2:12" x14ac:dyDescent="0.2">
      <c r="B37" s="10"/>
      <c r="C37" s="8"/>
      <c r="D37" s="14" t="s">
        <v>140</v>
      </c>
      <c r="E37" s="14" t="s">
        <v>141</v>
      </c>
      <c r="F37" s="14" t="s">
        <v>142</v>
      </c>
      <c r="G37" s="14" t="s">
        <v>143</v>
      </c>
      <c r="H37" s="14" t="s">
        <v>144</v>
      </c>
      <c r="I37" s="8"/>
      <c r="J37" s="14" t="s">
        <v>168</v>
      </c>
      <c r="K37" s="14" t="s">
        <v>146</v>
      </c>
      <c r="L37" s="14" t="s">
        <v>169</v>
      </c>
    </row>
    <row r="38" spans="2:12" x14ac:dyDescent="0.2">
      <c r="C38" s="33" t="s">
        <v>147</v>
      </c>
      <c r="D38" s="26" t="s">
        <v>147</v>
      </c>
      <c r="E38" s="26" t="s">
        <v>147</v>
      </c>
      <c r="F38" s="26" t="s">
        <v>147</v>
      </c>
      <c r="G38" s="26" t="s">
        <v>147</v>
      </c>
      <c r="H38" s="26" t="s">
        <v>147</v>
      </c>
      <c r="I38" s="26" t="s">
        <v>78</v>
      </c>
      <c r="J38" s="26" t="s">
        <v>78</v>
      </c>
      <c r="K38" s="26" t="s">
        <v>78</v>
      </c>
      <c r="L38" s="26" t="s">
        <v>78</v>
      </c>
    </row>
    <row r="39" spans="2:12" x14ac:dyDescent="0.2">
      <c r="B39" s="1" t="s">
        <v>148</v>
      </c>
      <c r="C39" s="15">
        <f t="shared" ref="C39:C44" si="2">SUM(D39:H39)</f>
        <v>11</v>
      </c>
      <c r="D39" s="23" t="s">
        <v>57</v>
      </c>
      <c r="E39" s="16">
        <v>5</v>
      </c>
      <c r="F39" s="23" t="s">
        <v>57</v>
      </c>
      <c r="G39" s="16">
        <v>5</v>
      </c>
      <c r="H39" s="16">
        <v>1</v>
      </c>
      <c r="I39" s="16">
        <v>495</v>
      </c>
      <c r="J39" s="34">
        <f t="shared" ref="J39:J44" si="3">K39+L39</f>
        <v>385</v>
      </c>
      <c r="K39" s="16">
        <v>221</v>
      </c>
      <c r="L39" s="16">
        <v>164</v>
      </c>
    </row>
    <row r="40" spans="2:12" x14ac:dyDescent="0.2">
      <c r="B40" s="1" t="s">
        <v>149</v>
      </c>
      <c r="C40" s="15">
        <f t="shared" si="2"/>
        <v>11</v>
      </c>
      <c r="D40" s="23" t="s">
        <v>57</v>
      </c>
      <c r="E40" s="16">
        <v>5</v>
      </c>
      <c r="F40" s="23" t="s">
        <v>57</v>
      </c>
      <c r="G40" s="16">
        <v>5</v>
      </c>
      <c r="H40" s="16">
        <v>1</v>
      </c>
      <c r="I40" s="16">
        <v>495</v>
      </c>
      <c r="J40" s="34">
        <f t="shared" si="3"/>
        <v>360</v>
      </c>
      <c r="K40" s="16">
        <v>203</v>
      </c>
      <c r="L40" s="16">
        <v>157</v>
      </c>
    </row>
    <row r="41" spans="2:12" x14ac:dyDescent="0.2">
      <c r="B41" s="1" t="s">
        <v>150</v>
      </c>
      <c r="C41" s="15">
        <f t="shared" si="2"/>
        <v>12</v>
      </c>
      <c r="D41" s="23" t="s">
        <v>57</v>
      </c>
      <c r="E41" s="16">
        <v>5</v>
      </c>
      <c r="F41" s="23" t="s">
        <v>57</v>
      </c>
      <c r="G41" s="16">
        <v>7</v>
      </c>
      <c r="H41" s="23" t="s">
        <v>57</v>
      </c>
      <c r="I41" s="16">
        <v>515</v>
      </c>
      <c r="J41" s="34">
        <f t="shared" si="3"/>
        <v>393</v>
      </c>
      <c r="K41" s="16">
        <v>230</v>
      </c>
      <c r="L41" s="16">
        <v>163</v>
      </c>
    </row>
    <row r="42" spans="2:12" x14ac:dyDescent="0.2">
      <c r="B42" s="1" t="s">
        <v>151</v>
      </c>
      <c r="C42" s="15">
        <f t="shared" si="2"/>
        <v>12</v>
      </c>
      <c r="D42" s="23" t="s">
        <v>57</v>
      </c>
      <c r="E42" s="16">
        <v>5</v>
      </c>
      <c r="F42" s="23" t="s">
        <v>57</v>
      </c>
      <c r="G42" s="16">
        <v>7</v>
      </c>
      <c r="H42" s="23" t="s">
        <v>57</v>
      </c>
      <c r="I42" s="16">
        <v>515</v>
      </c>
      <c r="J42" s="34">
        <f t="shared" si="3"/>
        <v>405</v>
      </c>
      <c r="K42" s="16">
        <v>242</v>
      </c>
      <c r="L42" s="16">
        <v>163</v>
      </c>
    </row>
    <row r="43" spans="2:12" x14ac:dyDescent="0.2">
      <c r="B43" s="1" t="s">
        <v>152</v>
      </c>
      <c r="C43" s="15">
        <f t="shared" si="2"/>
        <v>12</v>
      </c>
      <c r="D43" s="23" t="s">
        <v>57</v>
      </c>
      <c r="E43" s="16">
        <v>5</v>
      </c>
      <c r="F43" s="23" t="s">
        <v>57</v>
      </c>
      <c r="G43" s="16">
        <v>7</v>
      </c>
      <c r="H43" s="23" t="s">
        <v>57</v>
      </c>
      <c r="I43" s="16">
        <v>515</v>
      </c>
      <c r="J43" s="34">
        <f t="shared" si="3"/>
        <v>403</v>
      </c>
      <c r="K43" s="16">
        <v>232</v>
      </c>
      <c r="L43" s="16">
        <v>171</v>
      </c>
    </row>
    <row r="44" spans="2:12" x14ac:dyDescent="0.2">
      <c r="B44" s="1" t="s">
        <v>153</v>
      </c>
      <c r="C44" s="15">
        <f t="shared" si="2"/>
        <v>12</v>
      </c>
      <c r="D44" s="23" t="s">
        <v>57</v>
      </c>
      <c r="E44" s="34">
        <v>6</v>
      </c>
      <c r="F44" s="23" t="s">
        <v>57</v>
      </c>
      <c r="G44" s="34">
        <v>6</v>
      </c>
      <c r="H44" s="23" t="s">
        <v>57</v>
      </c>
      <c r="I44" s="34">
        <v>515</v>
      </c>
      <c r="J44" s="34">
        <f t="shared" si="3"/>
        <v>411</v>
      </c>
      <c r="K44" s="34">
        <v>245</v>
      </c>
      <c r="L44" s="34">
        <v>166</v>
      </c>
    </row>
    <row r="45" spans="2:12" x14ac:dyDescent="0.2">
      <c r="B45" s="3" t="s">
        <v>154</v>
      </c>
      <c r="C45" s="17">
        <f>SUM(C47:C53)</f>
        <v>13</v>
      </c>
      <c r="D45" s="36" t="s">
        <v>57</v>
      </c>
      <c r="E45" s="28">
        <f>SUM(E47:E53)</f>
        <v>6</v>
      </c>
      <c r="F45" s="36" t="s">
        <v>57</v>
      </c>
      <c r="G45" s="28">
        <f>SUM(G47:G53)</f>
        <v>7</v>
      </c>
      <c r="H45" s="36" t="s">
        <v>57</v>
      </c>
      <c r="I45" s="28">
        <f>SUM(I47:I53)</f>
        <v>530</v>
      </c>
      <c r="J45" s="28">
        <f>SUM(J47:J53)</f>
        <v>427</v>
      </c>
      <c r="K45" s="28">
        <f>SUM(K47:K53)</f>
        <v>258</v>
      </c>
      <c r="L45" s="28">
        <f>SUM(L47:L53)</f>
        <v>169</v>
      </c>
    </row>
    <row r="46" spans="2:12" x14ac:dyDescent="0.2">
      <c r="C46" s="7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">
      <c r="B47" s="1" t="s">
        <v>170</v>
      </c>
      <c r="C47" s="15">
        <f t="shared" ref="C47:C53" si="4">SUM(D47:H47)</f>
        <v>2</v>
      </c>
      <c r="D47" s="23" t="s">
        <v>57</v>
      </c>
      <c r="E47" s="16">
        <v>2</v>
      </c>
      <c r="F47" s="23" t="s">
        <v>57</v>
      </c>
      <c r="G47" s="23" t="s">
        <v>57</v>
      </c>
      <c r="H47" s="23" t="s">
        <v>57</v>
      </c>
      <c r="I47" s="16">
        <v>130</v>
      </c>
      <c r="J47" s="34">
        <f t="shared" ref="J47:J53" si="5">K47+L47</f>
        <v>79</v>
      </c>
      <c r="K47" s="16">
        <v>60</v>
      </c>
      <c r="L47" s="16">
        <v>19</v>
      </c>
    </row>
    <row r="48" spans="2:12" x14ac:dyDescent="0.2">
      <c r="B48" s="1" t="s">
        <v>171</v>
      </c>
      <c r="C48" s="15">
        <f t="shared" si="4"/>
        <v>3</v>
      </c>
      <c r="D48" s="23" t="s">
        <v>57</v>
      </c>
      <c r="E48" s="23" t="s">
        <v>57</v>
      </c>
      <c r="F48" s="23" t="s">
        <v>57</v>
      </c>
      <c r="G48" s="16">
        <v>3</v>
      </c>
      <c r="H48" s="23" t="s">
        <v>57</v>
      </c>
      <c r="I48" s="16">
        <v>95</v>
      </c>
      <c r="J48" s="34">
        <f t="shared" si="5"/>
        <v>90</v>
      </c>
      <c r="K48" s="16">
        <v>73</v>
      </c>
      <c r="L48" s="16">
        <v>17</v>
      </c>
    </row>
    <row r="49" spans="2:12" x14ac:dyDescent="0.2">
      <c r="B49" s="1" t="s">
        <v>172</v>
      </c>
      <c r="C49" s="15">
        <f t="shared" si="4"/>
        <v>1</v>
      </c>
      <c r="D49" s="23" t="s">
        <v>57</v>
      </c>
      <c r="E49" s="23">
        <v>1</v>
      </c>
      <c r="F49" s="23" t="s">
        <v>57</v>
      </c>
      <c r="G49" s="23" t="s">
        <v>57</v>
      </c>
      <c r="H49" s="23" t="s">
        <v>57</v>
      </c>
      <c r="I49" s="16">
        <v>10</v>
      </c>
      <c r="J49" s="23" t="s">
        <v>57</v>
      </c>
      <c r="K49" s="23" t="s">
        <v>57</v>
      </c>
      <c r="L49" s="23" t="s">
        <v>57</v>
      </c>
    </row>
    <row r="50" spans="2:12" x14ac:dyDescent="0.2">
      <c r="B50" s="1" t="s">
        <v>173</v>
      </c>
      <c r="C50" s="15">
        <f t="shared" si="4"/>
        <v>1</v>
      </c>
      <c r="D50" s="23" t="s">
        <v>57</v>
      </c>
      <c r="E50" s="23">
        <v>1</v>
      </c>
      <c r="F50" s="23" t="s">
        <v>57</v>
      </c>
      <c r="G50" s="23" t="s">
        <v>57</v>
      </c>
      <c r="H50" s="23" t="s">
        <v>57</v>
      </c>
      <c r="I50" s="16">
        <v>10</v>
      </c>
      <c r="J50" s="23" t="s">
        <v>57</v>
      </c>
      <c r="K50" s="23" t="s">
        <v>57</v>
      </c>
      <c r="L50" s="23" t="s">
        <v>57</v>
      </c>
    </row>
    <row r="51" spans="2:12" x14ac:dyDescent="0.2">
      <c r="B51" s="1" t="s">
        <v>174</v>
      </c>
      <c r="C51" s="15">
        <f t="shared" si="4"/>
        <v>1</v>
      </c>
      <c r="D51" s="23" t="s">
        <v>57</v>
      </c>
      <c r="E51" s="23" t="s">
        <v>57</v>
      </c>
      <c r="F51" s="23" t="s">
        <v>57</v>
      </c>
      <c r="G51" s="16">
        <v>1</v>
      </c>
      <c r="H51" s="23" t="s">
        <v>57</v>
      </c>
      <c r="I51" s="16">
        <v>25</v>
      </c>
      <c r="J51" s="34">
        <f t="shared" si="5"/>
        <v>22</v>
      </c>
      <c r="K51" s="16">
        <v>10</v>
      </c>
      <c r="L51" s="16">
        <v>12</v>
      </c>
    </row>
    <row r="52" spans="2:12" x14ac:dyDescent="0.2">
      <c r="B52" s="1" t="s">
        <v>175</v>
      </c>
      <c r="C52" s="15">
        <f t="shared" si="4"/>
        <v>1</v>
      </c>
      <c r="D52" s="23" t="s">
        <v>57</v>
      </c>
      <c r="E52" s="16">
        <v>1</v>
      </c>
      <c r="F52" s="23" t="s">
        <v>57</v>
      </c>
      <c r="G52" s="23" t="s">
        <v>57</v>
      </c>
      <c r="H52" s="23" t="s">
        <v>57</v>
      </c>
      <c r="I52" s="16">
        <v>40</v>
      </c>
      <c r="J52" s="34">
        <f t="shared" si="5"/>
        <v>34</v>
      </c>
      <c r="K52" s="16">
        <v>17</v>
      </c>
      <c r="L52" s="16">
        <v>17</v>
      </c>
    </row>
    <row r="53" spans="2:12" x14ac:dyDescent="0.2">
      <c r="B53" s="1" t="s">
        <v>176</v>
      </c>
      <c r="C53" s="15">
        <f t="shared" si="4"/>
        <v>4</v>
      </c>
      <c r="D53" s="23" t="s">
        <v>57</v>
      </c>
      <c r="E53" s="16">
        <v>1</v>
      </c>
      <c r="F53" s="23" t="s">
        <v>57</v>
      </c>
      <c r="G53" s="16">
        <v>3</v>
      </c>
      <c r="H53" s="23" t="s">
        <v>57</v>
      </c>
      <c r="I53" s="16">
        <v>220</v>
      </c>
      <c r="J53" s="34">
        <f t="shared" si="5"/>
        <v>202</v>
      </c>
      <c r="K53" s="16">
        <v>98</v>
      </c>
      <c r="L53" s="16">
        <v>104</v>
      </c>
    </row>
    <row r="54" spans="2:12" ht="18" thickBot="1" x14ac:dyDescent="0.25">
      <c r="B54" s="4"/>
      <c r="C54" s="19"/>
      <c r="D54" s="20"/>
      <c r="E54" s="20"/>
      <c r="F54" s="20"/>
      <c r="G54" s="20"/>
      <c r="H54" s="20"/>
      <c r="I54" s="4"/>
      <c r="J54" s="4"/>
      <c r="K54" s="20"/>
      <c r="L54" s="20"/>
    </row>
    <row r="55" spans="2:12" x14ac:dyDescent="0.2">
      <c r="C55" s="1" t="s">
        <v>165</v>
      </c>
      <c r="H55" s="1" t="s">
        <v>177</v>
      </c>
    </row>
    <row r="57" spans="2:12" ht="18" thickBot="1" x14ac:dyDescent="0.25">
      <c r="B57" s="4"/>
      <c r="C57" s="4"/>
      <c r="D57" s="5" t="s">
        <v>178</v>
      </c>
      <c r="E57" s="4"/>
      <c r="F57" s="4"/>
      <c r="G57" s="4"/>
      <c r="H57" s="4"/>
      <c r="I57" s="4"/>
      <c r="J57" s="4"/>
      <c r="K57" s="4"/>
      <c r="L57" s="4"/>
    </row>
    <row r="58" spans="2:12" x14ac:dyDescent="0.2">
      <c r="C58" s="7"/>
      <c r="D58" s="10"/>
      <c r="E58" s="10"/>
      <c r="F58" s="32" t="s">
        <v>135</v>
      </c>
      <c r="G58" s="10"/>
      <c r="H58" s="10"/>
      <c r="I58" s="7"/>
      <c r="J58" s="7"/>
      <c r="K58" s="9" t="s">
        <v>138</v>
      </c>
      <c r="L58" s="10"/>
    </row>
    <row r="59" spans="2:12" x14ac:dyDescent="0.2">
      <c r="B59" s="1" t="s">
        <v>136</v>
      </c>
      <c r="C59" s="12" t="s">
        <v>40</v>
      </c>
      <c r="D59" s="7"/>
      <c r="E59" s="7"/>
      <c r="F59" s="7"/>
      <c r="G59" s="7"/>
      <c r="H59" s="7"/>
      <c r="I59" s="12" t="s">
        <v>145</v>
      </c>
      <c r="J59" s="12" t="s">
        <v>168</v>
      </c>
      <c r="K59" s="7"/>
      <c r="L59" s="7"/>
    </row>
    <row r="60" spans="2:12" x14ac:dyDescent="0.2">
      <c r="B60" s="10"/>
      <c r="C60" s="8"/>
      <c r="D60" s="14" t="s">
        <v>140</v>
      </c>
      <c r="E60" s="14" t="s">
        <v>141</v>
      </c>
      <c r="F60" s="14" t="s">
        <v>142</v>
      </c>
      <c r="G60" s="14" t="s">
        <v>143</v>
      </c>
      <c r="H60" s="14" t="s">
        <v>144</v>
      </c>
      <c r="I60" s="8"/>
      <c r="J60" s="8"/>
      <c r="K60" s="14" t="s">
        <v>146</v>
      </c>
      <c r="L60" s="14" t="s">
        <v>169</v>
      </c>
    </row>
    <row r="61" spans="2:12" x14ac:dyDescent="0.2">
      <c r="C61" s="33" t="s">
        <v>147</v>
      </c>
      <c r="D61" s="26" t="s">
        <v>147</v>
      </c>
      <c r="E61" s="26" t="s">
        <v>147</v>
      </c>
      <c r="F61" s="26" t="s">
        <v>147</v>
      </c>
      <c r="G61" s="26" t="s">
        <v>147</v>
      </c>
      <c r="H61" s="26" t="s">
        <v>147</v>
      </c>
      <c r="I61" s="26" t="s">
        <v>78</v>
      </c>
      <c r="J61" s="26" t="s">
        <v>78</v>
      </c>
      <c r="K61" s="26" t="s">
        <v>78</v>
      </c>
      <c r="L61" s="26" t="s">
        <v>78</v>
      </c>
    </row>
    <row r="62" spans="2:12" x14ac:dyDescent="0.2">
      <c r="B62" s="1" t="s">
        <v>148</v>
      </c>
      <c r="C62" s="15">
        <f t="shared" ref="C62:C67" si="6">SUM(D62:H62)</f>
        <v>23</v>
      </c>
      <c r="D62" s="23" t="s">
        <v>57</v>
      </c>
      <c r="E62" s="16">
        <v>4</v>
      </c>
      <c r="F62" s="23" t="s">
        <v>57</v>
      </c>
      <c r="G62" s="16">
        <v>19</v>
      </c>
      <c r="H62" s="23" t="s">
        <v>57</v>
      </c>
      <c r="I62" s="16">
        <v>1078</v>
      </c>
      <c r="J62" s="34">
        <f t="shared" ref="J62:J67" si="7">K62+L62</f>
        <v>1050</v>
      </c>
      <c r="K62" s="16">
        <v>638</v>
      </c>
      <c r="L62" s="16">
        <v>412</v>
      </c>
    </row>
    <row r="63" spans="2:12" x14ac:dyDescent="0.2">
      <c r="B63" s="1" t="s">
        <v>149</v>
      </c>
      <c r="C63" s="15">
        <f t="shared" si="6"/>
        <v>24</v>
      </c>
      <c r="D63" s="23" t="s">
        <v>57</v>
      </c>
      <c r="E63" s="16">
        <v>4</v>
      </c>
      <c r="F63" s="23" t="s">
        <v>57</v>
      </c>
      <c r="G63" s="16">
        <v>20</v>
      </c>
      <c r="H63" s="23" t="s">
        <v>57</v>
      </c>
      <c r="I63" s="16">
        <v>1146</v>
      </c>
      <c r="J63" s="34">
        <f t="shared" si="7"/>
        <v>1129</v>
      </c>
      <c r="K63" s="16">
        <v>699</v>
      </c>
      <c r="L63" s="16">
        <v>430</v>
      </c>
    </row>
    <row r="64" spans="2:12" x14ac:dyDescent="0.2">
      <c r="B64" s="1" t="s">
        <v>150</v>
      </c>
      <c r="C64" s="15">
        <f t="shared" si="6"/>
        <v>27</v>
      </c>
      <c r="D64" s="23" t="s">
        <v>57</v>
      </c>
      <c r="E64" s="16">
        <v>4</v>
      </c>
      <c r="F64" s="23" t="s">
        <v>57</v>
      </c>
      <c r="G64" s="16">
        <v>23</v>
      </c>
      <c r="H64" s="23" t="s">
        <v>57</v>
      </c>
      <c r="I64" s="16">
        <v>1261</v>
      </c>
      <c r="J64" s="34">
        <f t="shared" si="7"/>
        <v>1243</v>
      </c>
      <c r="K64" s="16">
        <v>754</v>
      </c>
      <c r="L64" s="16">
        <v>489</v>
      </c>
    </row>
    <row r="65" spans="1:12" x14ac:dyDescent="0.2">
      <c r="B65" s="1" t="s">
        <v>151</v>
      </c>
      <c r="C65" s="15">
        <f t="shared" si="6"/>
        <v>28</v>
      </c>
      <c r="D65" s="23" t="s">
        <v>57</v>
      </c>
      <c r="E65" s="16">
        <v>4</v>
      </c>
      <c r="F65" s="23" t="s">
        <v>57</v>
      </c>
      <c r="G65" s="16">
        <v>24</v>
      </c>
      <c r="H65" s="23" t="s">
        <v>57</v>
      </c>
      <c r="I65" s="16">
        <v>1291</v>
      </c>
      <c r="J65" s="34">
        <f t="shared" si="7"/>
        <v>1277</v>
      </c>
      <c r="K65" s="16">
        <v>769</v>
      </c>
      <c r="L65" s="16">
        <v>508</v>
      </c>
    </row>
    <row r="66" spans="1:12" x14ac:dyDescent="0.2">
      <c r="B66" s="1" t="s">
        <v>152</v>
      </c>
      <c r="C66" s="15">
        <f t="shared" si="6"/>
        <v>30</v>
      </c>
      <c r="D66" s="23" t="s">
        <v>57</v>
      </c>
      <c r="E66" s="16">
        <v>4</v>
      </c>
      <c r="F66" s="23" t="s">
        <v>57</v>
      </c>
      <c r="G66" s="16">
        <v>26</v>
      </c>
      <c r="H66" s="23" t="s">
        <v>57</v>
      </c>
      <c r="I66" s="16">
        <v>1336</v>
      </c>
      <c r="J66" s="34">
        <f t="shared" si="7"/>
        <v>1317</v>
      </c>
      <c r="K66" s="16">
        <v>787</v>
      </c>
      <c r="L66" s="16">
        <v>530</v>
      </c>
    </row>
    <row r="67" spans="1:12" x14ac:dyDescent="0.2">
      <c r="B67" s="1" t="s">
        <v>153</v>
      </c>
      <c r="C67" s="15">
        <f t="shared" si="6"/>
        <v>32</v>
      </c>
      <c r="D67" s="23" t="s">
        <v>57</v>
      </c>
      <c r="E67" s="34">
        <v>4</v>
      </c>
      <c r="F67" s="23" t="s">
        <v>57</v>
      </c>
      <c r="G67" s="34">
        <v>28</v>
      </c>
      <c r="H67" s="23" t="s">
        <v>57</v>
      </c>
      <c r="I67" s="34">
        <v>1406</v>
      </c>
      <c r="J67" s="34">
        <f t="shared" si="7"/>
        <v>1370</v>
      </c>
      <c r="K67" s="34">
        <v>818</v>
      </c>
      <c r="L67" s="34">
        <v>552</v>
      </c>
    </row>
    <row r="68" spans="1:12" x14ac:dyDescent="0.2">
      <c r="B68" s="3" t="s">
        <v>154</v>
      </c>
      <c r="C68" s="17">
        <f>C70+C71</f>
        <v>34</v>
      </c>
      <c r="D68" s="36" t="s">
        <v>57</v>
      </c>
      <c r="E68" s="28">
        <f>E70+E71</f>
        <v>4</v>
      </c>
      <c r="F68" s="36" t="s">
        <v>57</v>
      </c>
      <c r="G68" s="28">
        <f>G70+G71</f>
        <v>30</v>
      </c>
      <c r="H68" s="36" t="s">
        <v>57</v>
      </c>
      <c r="I68" s="28">
        <f>I70+I71</f>
        <v>1473</v>
      </c>
      <c r="J68" s="28">
        <f>J70+J71</f>
        <v>1398</v>
      </c>
      <c r="K68" s="28">
        <f>K70+K71</f>
        <v>830</v>
      </c>
      <c r="L68" s="28">
        <f>L70+L71</f>
        <v>568</v>
      </c>
    </row>
    <row r="69" spans="1:12" x14ac:dyDescent="0.2">
      <c r="C69" s="7"/>
      <c r="D69" s="16"/>
      <c r="E69" s="16"/>
      <c r="F69" s="16"/>
      <c r="G69" s="16"/>
      <c r="H69" s="16"/>
      <c r="I69" s="16"/>
      <c r="K69" s="16"/>
      <c r="L69" s="16"/>
    </row>
    <row r="70" spans="1:12" x14ac:dyDescent="0.2">
      <c r="B70" s="1" t="s">
        <v>179</v>
      </c>
      <c r="C70" s="15">
        <f>SUM(D70:H70)</f>
        <v>13</v>
      </c>
      <c r="D70" s="23" t="s">
        <v>57</v>
      </c>
      <c r="E70" s="16">
        <v>3</v>
      </c>
      <c r="F70" s="23" t="s">
        <v>57</v>
      </c>
      <c r="G70" s="16">
        <v>10</v>
      </c>
      <c r="H70" s="23" t="s">
        <v>57</v>
      </c>
      <c r="I70" s="16">
        <v>778</v>
      </c>
      <c r="J70" s="34">
        <f>K70+L70</f>
        <v>778</v>
      </c>
      <c r="K70" s="16">
        <v>474</v>
      </c>
      <c r="L70" s="16">
        <v>304</v>
      </c>
    </row>
    <row r="71" spans="1:12" x14ac:dyDescent="0.2">
      <c r="B71" s="1" t="s">
        <v>180</v>
      </c>
      <c r="C71" s="15">
        <f>SUM(D71:H71)</f>
        <v>21</v>
      </c>
      <c r="D71" s="23" t="s">
        <v>57</v>
      </c>
      <c r="E71" s="16">
        <v>1</v>
      </c>
      <c r="F71" s="23" t="s">
        <v>57</v>
      </c>
      <c r="G71" s="16">
        <v>20</v>
      </c>
      <c r="H71" s="23" t="s">
        <v>57</v>
      </c>
      <c r="I71" s="16">
        <v>695</v>
      </c>
      <c r="J71" s="34">
        <f>K71+L71</f>
        <v>620</v>
      </c>
      <c r="K71" s="16">
        <v>356</v>
      </c>
      <c r="L71" s="16">
        <v>264</v>
      </c>
    </row>
    <row r="72" spans="1:12" ht="18" thickBot="1" x14ac:dyDescent="0.25">
      <c r="B72" s="4"/>
      <c r="C72" s="19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">
      <c r="C73" s="1" t="s">
        <v>165</v>
      </c>
    </row>
    <row r="74" spans="1:12" x14ac:dyDescent="0.2">
      <c r="A74" s="1"/>
    </row>
  </sheetData>
  <phoneticPr fontId="2"/>
  <pageMargins left="0.4" right="0.37" top="0.56999999999999995" bottom="0.56000000000000005" header="0.51200000000000001" footer="0.51200000000000001"/>
  <pageSetup paperSize="12" scale="7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19" sqref="B19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6" spans="1:12" x14ac:dyDescent="0.2">
      <c r="E6" s="3" t="s">
        <v>181</v>
      </c>
    </row>
    <row r="7" spans="1:12" ht="18" thickBot="1" x14ac:dyDescent="0.25">
      <c r="B7" s="4"/>
      <c r="C7" s="5" t="s">
        <v>182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D8" s="10"/>
      <c r="E8" s="10"/>
      <c r="F8" s="9" t="s">
        <v>183</v>
      </c>
      <c r="G8" s="10"/>
      <c r="H8" s="10"/>
      <c r="I8" s="7"/>
      <c r="J8" s="7"/>
      <c r="K8" s="10"/>
      <c r="L8" s="10"/>
    </row>
    <row r="9" spans="1:12" x14ac:dyDescent="0.2">
      <c r="B9" s="1" t="s">
        <v>136</v>
      </c>
      <c r="C9" s="12" t="s">
        <v>184</v>
      </c>
      <c r="D9" s="7"/>
      <c r="E9" s="7"/>
      <c r="F9" s="7"/>
      <c r="G9" s="7"/>
      <c r="H9" s="7"/>
      <c r="I9" s="12" t="s">
        <v>185</v>
      </c>
      <c r="J9" s="12" t="s">
        <v>138</v>
      </c>
      <c r="K9" s="7"/>
      <c r="L9" s="7"/>
    </row>
    <row r="10" spans="1:12" x14ac:dyDescent="0.2">
      <c r="B10" s="10"/>
      <c r="C10" s="8"/>
      <c r="D10" s="14" t="s">
        <v>140</v>
      </c>
      <c r="E10" s="14" t="s">
        <v>141</v>
      </c>
      <c r="F10" s="14" t="s">
        <v>142</v>
      </c>
      <c r="G10" s="14" t="s">
        <v>143</v>
      </c>
      <c r="H10" s="13" t="s">
        <v>9</v>
      </c>
      <c r="I10" s="8"/>
      <c r="J10" s="13" t="s">
        <v>168</v>
      </c>
      <c r="K10" s="14" t="s">
        <v>146</v>
      </c>
      <c r="L10" s="14" t="s">
        <v>169</v>
      </c>
    </row>
    <row r="11" spans="1:12" x14ac:dyDescent="0.2">
      <c r="C11" s="33" t="s">
        <v>147</v>
      </c>
      <c r="D11" s="26" t="s">
        <v>147</v>
      </c>
      <c r="E11" s="26" t="s">
        <v>147</v>
      </c>
      <c r="F11" s="26" t="s">
        <v>147</v>
      </c>
      <c r="G11" s="26" t="s">
        <v>147</v>
      </c>
      <c r="H11" s="26" t="s">
        <v>147</v>
      </c>
      <c r="I11" s="26" t="s">
        <v>78</v>
      </c>
      <c r="J11" s="26" t="s">
        <v>78</v>
      </c>
      <c r="K11" s="26" t="s">
        <v>78</v>
      </c>
      <c r="L11" s="26" t="s">
        <v>78</v>
      </c>
    </row>
    <row r="12" spans="1:12" x14ac:dyDescent="0.2">
      <c r="B12" s="1" t="s">
        <v>148</v>
      </c>
      <c r="C12" s="15">
        <f t="shared" ref="C12:C17" si="0">SUM(D12:H12)</f>
        <v>59</v>
      </c>
      <c r="D12" s="23" t="s">
        <v>57</v>
      </c>
      <c r="E12" s="16">
        <v>1</v>
      </c>
      <c r="F12" s="16">
        <v>21</v>
      </c>
      <c r="G12" s="16">
        <v>36</v>
      </c>
      <c r="H12" s="16">
        <v>1</v>
      </c>
      <c r="I12" s="16">
        <v>3915</v>
      </c>
      <c r="J12" s="34">
        <f t="shared" ref="J12:J17" si="1">K12+L12</f>
        <v>3777</v>
      </c>
      <c r="K12" s="16">
        <v>963</v>
      </c>
      <c r="L12" s="16">
        <v>2814</v>
      </c>
    </row>
    <row r="13" spans="1:12" x14ac:dyDescent="0.2">
      <c r="B13" s="1" t="s">
        <v>186</v>
      </c>
      <c r="C13" s="15">
        <f t="shared" si="0"/>
        <v>64</v>
      </c>
      <c r="D13" s="23" t="s">
        <v>57</v>
      </c>
      <c r="E13" s="16">
        <v>1</v>
      </c>
      <c r="F13" s="16">
        <v>21</v>
      </c>
      <c r="G13" s="16">
        <v>41</v>
      </c>
      <c r="H13" s="16">
        <v>1</v>
      </c>
      <c r="I13" s="16">
        <v>4156</v>
      </c>
      <c r="J13" s="34">
        <f t="shared" si="1"/>
        <v>3949</v>
      </c>
      <c r="K13" s="16">
        <v>859</v>
      </c>
      <c r="L13" s="16">
        <v>3090</v>
      </c>
    </row>
    <row r="14" spans="1:12" x14ac:dyDescent="0.2">
      <c r="B14" s="1" t="s">
        <v>187</v>
      </c>
      <c r="C14" s="15">
        <f t="shared" si="0"/>
        <v>67</v>
      </c>
      <c r="D14" s="23" t="s">
        <v>57</v>
      </c>
      <c r="E14" s="16">
        <v>1</v>
      </c>
      <c r="F14" s="16">
        <v>21</v>
      </c>
      <c r="G14" s="16">
        <v>44</v>
      </c>
      <c r="H14" s="16">
        <v>1</v>
      </c>
      <c r="I14" s="16">
        <v>4276</v>
      </c>
      <c r="J14" s="34">
        <f t="shared" si="1"/>
        <v>4106</v>
      </c>
      <c r="K14" s="16">
        <v>893</v>
      </c>
      <c r="L14" s="16">
        <v>3213</v>
      </c>
    </row>
    <row r="15" spans="1:12" x14ac:dyDescent="0.2">
      <c r="B15" s="1" t="s">
        <v>188</v>
      </c>
      <c r="C15" s="15">
        <f t="shared" si="0"/>
        <v>74</v>
      </c>
      <c r="D15" s="23" t="s">
        <v>57</v>
      </c>
      <c r="E15" s="16">
        <v>1</v>
      </c>
      <c r="F15" s="16">
        <v>22</v>
      </c>
      <c r="G15" s="16">
        <v>50</v>
      </c>
      <c r="H15" s="16">
        <v>1</v>
      </c>
      <c r="I15" s="16">
        <v>4597</v>
      </c>
      <c r="J15" s="34">
        <f t="shared" si="1"/>
        <v>4325</v>
      </c>
      <c r="K15" s="16">
        <v>937</v>
      </c>
      <c r="L15" s="16">
        <v>3388</v>
      </c>
    </row>
    <row r="16" spans="1:12" x14ac:dyDescent="0.2">
      <c r="B16" s="1" t="s">
        <v>189</v>
      </c>
      <c r="C16" s="15">
        <f t="shared" si="0"/>
        <v>77</v>
      </c>
      <c r="D16" s="23" t="s">
        <v>57</v>
      </c>
      <c r="E16" s="16">
        <v>1</v>
      </c>
      <c r="F16" s="16">
        <v>23</v>
      </c>
      <c r="G16" s="16">
        <v>52</v>
      </c>
      <c r="H16" s="16">
        <v>1</v>
      </c>
      <c r="I16" s="16">
        <v>4757</v>
      </c>
      <c r="J16" s="34">
        <f t="shared" si="1"/>
        <v>4420</v>
      </c>
      <c r="K16" s="16">
        <v>927</v>
      </c>
      <c r="L16" s="16">
        <v>3493</v>
      </c>
    </row>
    <row r="17" spans="2:12" x14ac:dyDescent="0.2">
      <c r="B17" s="1" t="s">
        <v>190</v>
      </c>
      <c r="C17" s="15">
        <f t="shared" si="0"/>
        <v>79</v>
      </c>
      <c r="D17" s="37" t="s">
        <v>57</v>
      </c>
      <c r="E17" s="34">
        <v>1</v>
      </c>
      <c r="F17" s="34">
        <v>23</v>
      </c>
      <c r="G17" s="34">
        <v>54</v>
      </c>
      <c r="H17" s="34">
        <v>1</v>
      </c>
      <c r="I17" s="34">
        <v>4847</v>
      </c>
      <c r="J17" s="34">
        <f t="shared" si="1"/>
        <v>4612</v>
      </c>
      <c r="K17" s="34">
        <v>973</v>
      </c>
      <c r="L17" s="34">
        <v>3639</v>
      </c>
    </row>
    <row r="18" spans="2:12" x14ac:dyDescent="0.2">
      <c r="B18" s="3" t="s">
        <v>191</v>
      </c>
      <c r="C18" s="17">
        <f>SUM(D18:H18)</f>
        <v>80</v>
      </c>
      <c r="D18" s="38" t="s">
        <v>57</v>
      </c>
      <c r="E18" s="28">
        <f t="shared" ref="E18:L18" si="2">E20+E21+E22+E23</f>
        <v>1</v>
      </c>
      <c r="F18" s="28">
        <f t="shared" si="2"/>
        <v>23</v>
      </c>
      <c r="G18" s="28">
        <f t="shared" si="2"/>
        <v>55</v>
      </c>
      <c r="H18" s="28">
        <f t="shared" si="2"/>
        <v>1</v>
      </c>
      <c r="I18" s="28">
        <f t="shared" si="2"/>
        <v>4897</v>
      </c>
      <c r="J18" s="28">
        <f t="shared" si="2"/>
        <v>4711</v>
      </c>
      <c r="K18" s="28">
        <f t="shared" si="2"/>
        <v>974</v>
      </c>
      <c r="L18" s="28">
        <f t="shared" si="2"/>
        <v>3737</v>
      </c>
    </row>
    <row r="19" spans="2:12" x14ac:dyDescent="0.2">
      <c r="C19" s="7"/>
      <c r="D19" s="16"/>
      <c r="E19" s="16"/>
      <c r="F19" s="16"/>
      <c r="G19" s="16"/>
      <c r="H19" s="16"/>
      <c r="I19" s="16"/>
      <c r="K19" s="16"/>
      <c r="L19" s="16"/>
    </row>
    <row r="20" spans="2:12" x14ac:dyDescent="0.2">
      <c r="B20" s="1" t="s">
        <v>192</v>
      </c>
      <c r="C20" s="15">
        <f>SUM(D20:H20)</f>
        <v>14</v>
      </c>
      <c r="D20" s="23" t="s">
        <v>57</v>
      </c>
      <c r="E20" s="23" t="s">
        <v>57</v>
      </c>
      <c r="F20" s="16">
        <v>11</v>
      </c>
      <c r="G20" s="16">
        <v>3</v>
      </c>
      <c r="H20" s="23" t="s">
        <v>57</v>
      </c>
      <c r="I20" s="16">
        <v>960</v>
      </c>
      <c r="J20" s="34">
        <f>K20+L20</f>
        <v>903</v>
      </c>
      <c r="K20" s="16">
        <v>275</v>
      </c>
      <c r="L20" s="16">
        <v>628</v>
      </c>
    </row>
    <row r="21" spans="2:12" x14ac:dyDescent="0.2">
      <c r="B21" s="1" t="s">
        <v>193</v>
      </c>
      <c r="C21" s="15">
        <f>SUM(D21:H21)</f>
        <v>57</v>
      </c>
      <c r="D21" s="23" t="s">
        <v>57</v>
      </c>
      <c r="E21" s="23" t="s">
        <v>57</v>
      </c>
      <c r="F21" s="16">
        <v>11</v>
      </c>
      <c r="G21" s="16">
        <v>46</v>
      </c>
      <c r="H21" s="23" t="s">
        <v>57</v>
      </c>
      <c r="I21" s="16">
        <v>3535</v>
      </c>
      <c r="J21" s="34">
        <f>K21+L21</f>
        <v>3547</v>
      </c>
      <c r="K21" s="16">
        <v>644</v>
      </c>
      <c r="L21" s="16">
        <v>2903</v>
      </c>
    </row>
    <row r="22" spans="2:12" x14ac:dyDescent="0.2">
      <c r="B22" s="1" t="s">
        <v>194</v>
      </c>
      <c r="C22" s="15">
        <f>SUM(D22:H22)</f>
        <v>8</v>
      </c>
      <c r="D22" s="23" t="s">
        <v>57</v>
      </c>
      <c r="E22" s="16">
        <v>1</v>
      </c>
      <c r="F22" s="16">
        <v>1</v>
      </c>
      <c r="G22" s="16">
        <v>6</v>
      </c>
      <c r="H22" s="23" t="s">
        <v>57</v>
      </c>
      <c r="I22" s="16">
        <v>312</v>
      </c>
      <c r="J22" s="34">
        <f>K22+L22</f>
        <v>261</v>
      </c>
      <c r="K22" s="16">
        <v>55</v>
      </c>
      <c r="L22" s="16">
        <v>206</v>
      </c>
    </row>
    <row r="23" spans="2:12" x14ac:dyDescent="0.2">
      <c r="B23" s="1" t="s">
        <v>195</v>
      </c>
      <c r="C23" s="15">
        <f>SUM(D23:H23)</f>
        <v>1</v>
      </c>
      <c r="D23" s="37" t="s">
        <v>57</v>
      </c>
      <c r="E23" s="37" t="s">
        <v>57</v>
      </c>
      <c r="F23" s="37" t="s">
        <v>57</v>
      </c>
      <c r="G23" s="37" t="s">
        <v>57</v>
      </c>
      <c r="H23" s="16">
        <v>1</v>
      </c>
      <c r="I23" s="16">
        <v>90</v>
      </c>
      <c r="J23" s="37" t="s">
        <v>57</v>
      </c>
      <c r="K23" s="37" t="s">
        <v>57</v>
      </c>
      <c r="L23" s="37" t="s">
        <v>57</v>
      </c>
    </row>
    <row r="24" spans="2:12" ht="18" thickBot="1" x14ac:dyDescent="0.25">
      <c r="B24" s="4"/>
      <c r="C24" s="19"/>
      <c r="D24" s="20"/>
      <c r="E24" s="20"/>
      <c r="F24" s="20"/>
      <c r="G24" s="20"/>
      <c r="H24" s="20"/>
      <c r="I24" s="20"/>
      <c r="J24" s="20"/>
      <c r="K24" s="20"/>
      <c r="L24" s="20"/>
    </row>
    <row r="25" spans="2:12" x14ac:dyDescent="0.2">
      <c r="C25" s="1" t="s">
        <v>196</v>
      </c>
    </row>
    <row r="72" spans="1:1" x14ac:dyDescent="0.2">
      <c r="A72" s="1"/>
    </row>
    <row r="73" spans="1:1" x14ac:dyDescent="0.2">
      <c r="A73" s="28"/>
    </row>
  </sheetData>
  <phoneticPr fontId="2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B19" sqref="B19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7" spans="1:12" ht="18" thickBot="1" x14ac:dyDescent="0.25">
      <c r="B7" s="4"/>
      <c r="C7" s="5" t="s">
        <v>197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D8" s="10"/>
      <c r="E8" s="10"/>
      <c r="F8" s="9" t="s">
        <v>183</v>
      </c>
      <c r="G8" s="10"/>
      <c r="H8" s="10"/>
      <c r="I8" s="12"/>
      <c r="J8" s="12"/>
      <c r="K8" s="10"/>
      <c r="L8" s="10"/>
    </row>
    <row r="9" spans="1:12" x14ac:dyDescent="0.2">
      <c r="B9" s="1" t="s">
        <v>136</v>
      </c>
      <c r="C9" s="12" t="s">
        <v>184</v>
      </c>
      <c r="D9" s="7"/>
      <c r="E9" s="7"/>
      <c r="F9" s="7"/>
      <c r="G9" s="7"/>
      <c r="H9" s="7"/>
      <c r="I9" s="12" t="s">
        <v>185</v>
      </c>
      <c r="J9" s="12" t="s">
        <v>198</v>
      </c>
      <c r="K9" s="7"/>
      <c r="L9" s="7"/>
    </row>
    <row r="10" spans="1:12" x14ac:dyDescent="0.2">
      <c r="B10" s="10"/>
      <c r="C10" s="8"/>
      <c r="D10" s="14" t="s">
        <v>140</v>
      </c>
      <c r="E10" s="14" t="s">
        <v>141</v>
      </c>
      <c r="F10" s="13" t="s">
        <v>199</v>
      </c>
      <c r="G10" s="13" t="s">
        <v>200</v>
      </c>
      <c r="H10" s="13" t="s">
        <v>9</v>
      </c>
      <c r="I10" s="8"/>
      <c r="J10" s="13" t="s">
        <v>201</v>
      </c>
      <c r="K10" s="14" t="s">
        <v>146</v>
      </c>
      <c r="L10" s="14" t="s">
        <v>169</v>
      </c>
    </row>
    <row r="11" spans="1:12" x14ac:dyDescent="0.2">
      <c r="C11" s="33" t="s">
        <v>147</v>
      </c>
      <c r="D11" s="26" t="s">
        <v>147</v>
      </c>
      <c r="E11" s="26" t="s">
        <v>147</v>
      </c>
      <c r="F11" s="26" t="s">
        <v>147</v>
      </c>
      <c r="G11" s="26" t="s">
        <v>147</v>
      </c>
      <c r="H11" s="26" t="s">
        <v>147</v>
      </c>
      <c r="I11" s="26" t="s">
        <v>78</v>
      </c>
      <c r="J11" s="26" t="s">
        <v>78</v>
      </c>
      <c r="K11" s="26" t="s">
        <v>78</v>
      </c>
      <c r="L11" s="26" t="s">
        <v>78</v>
      </c>
    </row>
    <row r="12" spans="1:12" x14ac:dyDescent="0.2">
      <c r="B12" s="1" t="s">
        <v>148</v>
      </c>
      <c r="C12" s="15">
        <f t="shared" ref="C12:C17" si="0">SUM(D12:H12)</f>
        <v>382</v>
      </c>
      <c r="D12" s="23" t="s">
        <v>57</v>
      </c>
      <c r="E12" s="16">
        <v>3</v>
      </c>
      <c r="F12" s="16">
        <v>310</v>
      </c>
      <c r="G12" s="16">
        <v>59</v>
      </c>
      <c r="H12" s="16">
        <v>10</v>
      </c>
      <c r="I12" s="16">
        <v>23581</v>
      </c>
      <c r="J12" s="16">
        <v>19325</v>
      </c>
      <c r="K12" s="23" t="s">
        <v>202</v>
      </c>
      <c r="L12" s="23" t="s">
        <v>202</v>
      </c>
    </row>
    <row r="13" spans="1:12" x14ac:dyDescent="0.2">
      <c r="B13" s="1" t="s">
        <v>186</v>
      </c>
      <c r="C13" s="15">
        <f t="shared" si="0"/>
        <v>380</v>
      </c>
      <c r="D13" s="23" t="s">
        <v>57</v>
      </c>
      <c r="E13" s="16">
        <v>3</v>
      </c>
      <c r="F13" s="16">
        <v>308</v>
      </c>
      <c r="G13" s="16">
        <v>59</v>
      </c>
      <c r="H13" s="16">
        <v>10</v>
      </c>
      <c r="I13" s="16">
        <v>23376</v>
      </c>
      <c r="J13" s="16">
        <v>18919</v>
      </c>
      <c r="K13" s="23" t="s">
        <v>202</v>
      </c>
      <c r="L13" s="23" t="s">
        <v>202</v>
      </c>
    </row>
    <row r="14" spans="1:12" x14ac:dyDescent="0.2">
      <c r="B14" s="1" t="s">
        <v>187</v>
      </c>
      <c r="C14" s="15">
        <f t="shared" si="0"/>
        <v>433</v>
      </c>
      <c r="D14" s="23" t="s">
        <v>57</v>
      </c>
      <c r="E14" s="16">
        <v>3</v>
      </c>
      <c r="F14" s="16">
        <v>361</v>
      </c>
      <c r="G14" s="16">
        <v>59</v>
      </c>
      <c r="H14" s="16">
        <v>10</v>
      </c>
      <c r="I14" s="16">
        <v>25371</v>
      </c>
      <c r="J14" s="16">
        <v>19746</v>
      </c>
      <c r="K14" s="23" t="s">
        <v>202</v>
      </c>
      <c r="L14" s="23" t="s">
        <v>202</v>
      </c>
    </row>
    <row r="15" spans="1:12" x14ac:dyDescent="0.2">
      <c r="B15" s="1" t="s">
        <v>188</v>
      </c>
      <c r="C15" s="15">
        <f t="shared" si="0"/>
        <v>419</v>
      </c>
      <c r="D15" s="23" t="s">
        <v>57</v>
      </c>
      <c r="E15" s="16">
        <v>3</v>
      </c>
      <c r="F15" s="16">
        <v>347</v>
      </c>
      <c r="G15" s="16">
        <v>59</v>
      </c>
      <c r="H15" s="16">
        <v>10</v>
      </c>
      <c r="I15" s="16">
        <v>25136</v>
      </c>
      <c r="J15" s="16">
        <v>19292</v>
      </c>
      <c r="K15" s="23" t="s">
        <v>202</v>
      </c>
      <c r="L15" s="23" t="s">
        <v>202</v>
      </c>
    </row>
    <row r="16" spans="1:12" x14ac:dyDescent="0.2">
      <c r="B16" s="1" t="s">
        <v>189</v>
      </c>
      <c r="C16" s="15">
        <f t="shared" si="0"/>
        <v>419</v>
      </c>
      <c r="D16" s="23" t="s">
        <v>57</v>
      </c>
      <c r="E16" s="16">
        <v>3</v>
      </c>
      <c r="F16" s="16">
        <v>344</v>
      </c>
      <c r="G16" s="16">
        <v>61</v>
      </c>
      <c r="H16" s="16">
        <v>11</v>
      </c>
      <c r="I16" s="16">
        <v>25281</v>
      </c>
      <c r="J16" s="16">
        <v>20015</v>
      </c>
      <c r="K16" s="23" t="s">
        <v>202</v>
      </c>
      <c r="L16" s="23" t="s">
        <v>202</v>
      </c>
    </row>
    <row r="17" spans="2:12" x14ac:dyDescent="0.2">
      <c r="B17" s="1" t="s">
        <v>190</v>
      </c>
      <c r="C17" s="15">
        <f t="shared" si="0"/>
        <v>428</v>
      </c>
      <c r="D17" s="26" t="s">
        <v>57</v>
      </c>
      <c r="E17" s="34">
        <v>3</v>
      </c>
      <c r="F17" s="34">
        <v>348</v>
      </c>
      <c r="G17" s="34">
        <v>67</v>
      </c>
      <c r="H17" s="34">
        <v>10</v>
      </c>
      <c r="I17" s="34">
        <v>25176</v>
      </c>
      <c r="J17" s="34">
        <v>18197</v>
      </c>
      <c r="K17" s="26" t="s">
        <v>203</v>
      </c>
      <c r="L17" s="26" t="s">
        <v>203</v>
      </c>
    </row>
    <row r="18" spans="2:12" x14ac:dyDescent="0.2">
      <c r="B18" s="3" t="s">
        <v>191</v>
      </c>
      <c r="C18" s="17">
        <f>SUM(C20:C30)</f>
        <v>424</v>
      </c>
      <c r="D18" s="35" t="s">
        <v>57</v>
      </c>
      <c r="E18" s="28">
        <f t="shared" ref="E18:J18" si="1">SUM(E20:E30)</f>
        <v>3</v>
      </c>
      <c r="F18" s="28">
        <f t="shared" si="1"/>
        <v>345</v>
      </c>
      <c r="G18" s="28">
        <f t="shared" si="1"/>
        <v>67</v>
      </c>
      <c r="H18" s="28">
        <f t="shared" si="1"/>
        <v>9</v>
      </c>
      <c r="I18" s="28">
        <f t="shared" si="1"/>
        <v>25159</v>
      </c>
      <c r="J18" s="28">
        <f t="shared" si="1"/>
        <v>19136</v>
      </c>
      <c r="K18" s="35" t="s">
        <v>203</v>
      </c>
      <c r="L18" s="35" t="s">
        <v>203</v>
      </c>
    </row>
    <row r="19" spans="2:12" x14ac:dyDescent="0.2">
      <c r="C19" s="7"/>
      <c r="D19" s="16"/>
      <c r="E19" s="16"/>
      <c r="F19" s="16"/>
      <c r="G19" s="16"/>
      <c r="H19" s="16"/>
      <c r="I19" s="16"/>
      <c r="K19" s="16"/>
      <c r="L19" s="16"/>
    </row>
    <row r="20" spans="2:12" x14ac:dyDescent="0.2">
      <c r="B20" s="1" t="s">
        <v>204</v>
      </c>
      <c r="C20" s="15">
        <f t="shared" ref="C20:C26" si="2">SUM(D20:H20)</f>
        <v>9</v>
      </c>
      <c r="D20" s="23" t="s">
        <v>57</v>
      </c>
      <c r="E20" s="23" t="s">
        <v>57</v>
      </c>
      <c r="F20" s="39">
        <v>6</v>
      </c>
      <c r="G20" s="23" t="s">
        <v>57</v>
      </c>
      <c r="H20" s="39">
        <v>3</v>
      </c>
      <c r="I20" s="39">
        <v>79</v>
      </c>
      <c r="J20" s="23" t="s">
        <v>57</v>
      </c>
      <c r="K20" s="23" t="s">
        <v>57</v>
      </c>
      <c r="L20" s="23" t="s">
        <v>57</v>
      </c>
    </row>
    <row r="21" spans="2:12" x14ac:dyDescent="0.2">
      <c r="B21" s="1" t="s">
        <v>205</v>
      </c>
      <c r="C21" s="15">
        <f t="shared" si="2"/>
        <v>1</v>
      </c>
      <c r="D21" s="23" t="s">
        <v>57</v>
      </c>
      <c r="E21" s="23" t="s">
        <v>57</v>
      </c>
      <c r="F21" s="23" t="s">
        <v>57</v>
      </c>
      <c r="G21" s="39">
        <v>1</v>
      </c>
      <c r="H21" s="23" t="s">
        <v>57</v>
      </c>
      <c r="I21" s="39">
        <v>40</v>
      </c>
      <c r="J21" s="39">
        <v>26</v>
      </c>
      <c r="K21" s="39">
        <v>17</v>
      </c>
      <c r="L21" s="39">
        <v>9</v>
      </c>
    </row>
    <row r="22" spans="2:12" x14ac:dyDescent="0.2">
      <c r="B22" s="1" t="s">
        <v>206</v>
      </c>
      <c r="C22" s="15">
        <f t="shared" si="2"/>
        <v>5</v>
      </c>
      <c r="D22" s="23" t="s">
        <v>57</v>
      </c>
      <c r="E22" s="39">
        <v>2</v>
      </c>
      <c r="F22" s="39">
        <v>1</v>
      </c>
      <c r="G22" s="23" t="s">
        <v>57</v>
      </c>
      <c r="H22" s="39">
        <v>2</v>
      </c>
      <c r="I22" s="39">
        <v>100</v>
      </c>
      <c r="J22" s="39">
        <v>80</v>
      </c>
      <c r="K22" s="23" t="s">
        <v>202</v>
      </c>
      <c r="L22" s="23" t="s">
        <v>202</v>
      </c>
    </row>
    <row r="23" spans="2:12" x14ac:dyDescent="0.2">
      <c r="B23" s="21" t="s">
        <v>207</v>
      </c>
      <c r="C23" s="15"/>
      <c r="D23" s="23"/>
      <c r="E23" s="39"/>
      <c r="F23" s="39"/>
      <c r="G23" s="23"/>
      <c r="H23" s="39"/>
      <c r="I23" s="39"/>
      <c r="J23" s="39"/>
      <c r="K23" s="23"/>
      <c r="L23" s="23"/>
    </row>
    <row r="24" spans="2:12" x14ac:dyDescent="0.2">
      <c r="B24" s="1" t="s">
        <v>208</v>
      </c>
      <c r="C24" s="15">
        <f t="shared" si="2"/>
        <v>282</v>
      </c>
      <c r="D24" s="23" t="s">
        <v>57</v>
      </c>
      <c r="E24" s="23" t="s">
        <v>57</v>
      </c>
      <c r="F24" s="39">
        <v>218</v>
      </c>
      <c r="G24" s="39">
        <v>61</v>
      </c>
      <c r="H24" s="39">
        <v>3</v>
      </c>
      <c r="I24" s="39">
        <v>24520</v>
      </c>
      <c r="J24" s="39">
        <v>18691</v>
      </c>
      <c r="K24" s="26" t="s">
        <v>203</v>
      </c>
      <c r="L24" s="26" t="s">
        <v>203</v>
      </c>
    </row>
    <row r="25" spans="2:12" x14ac:dyDescent="0.2">
      <c r="B25" s="1" t="s">
        <v>209</v>
      </c>
      <c r="C25" s="15">
        <f t="shared" si="2"/>
        <v>7</v>
      </c>
      <c r="D25" s="23" t="s">
        <v>57</v>
      </c>
      <c r="E25" s="23" t="s">
        <v>57</v>
      </c>
      <c r="F25" s="39">
        <v>1</v>
      </c>
      <c r="G25" s="39">
        <v>5</v>
      </c>
      <c r="H25" s="40">
        <v>1</v>
      </c>
      <c r="I25" s="39">
        <v>370</v>
      </c>
      <c r="J25" s="39">
        <v>315</v>
      </c>
      <c r="K25" s="39">
        <v>169</v>
      </c>
      <c r="L25" s="39">
        <v>146</v>
      </c>
    </row>
    <row r="26" spans="2:12" x14ac:dyDescent="0.2">
      <c r="B26" s="1" t="s">
        <v>210</v>
      </c>
      <c r="C26" s="15">
        <f t="shared" si="2"/>
        <v>1</v>
      </c>
      <c r="D26" s="26" t="s">
        <v>57</v>
      </c>
      <c r="E26" s="39">
        <v>1</v>
      </c>
      <c r="F26" s="23" t="s">
        <v>57</v>
      </c>
      <c r="G26" s="23" t="s">
        <v>57</v>
      </c>
      <c r="H26" s="23" t="s">
        <v>57</v>
      </c>
      <c r="I26" s="39">
        <v>50</v>
      </c>
      <c r="J26" s="39">
        <v>24</v>
      </c>
      <c r="K26" s="39">
        <v>18</v>
      </c>
      <c r="L26" s="39">
        <v>6</v>
      </c>
    </row>
    <row r="27" spans="2:12" x14ac:dyDescent="0.2">
      <c r="B27" s="1" t="s">
        <v>211</v>
      </c>
      <c r="C27" s="15">
        <f>SUM(D27:H27)</f>
        <v>119</v>
      </c>
      <c r="D27" s="23" t="s">
        <v>57</v>
      </c>
      <c r="E27" s="23" t="s">
        <v>57</v>
      </c>
      <c r="F27" s="39">
        <v>119</v>
      </c>
      <c r="G27" s="23" t="s">
        <v>57</v>
      </c>
      <c r="H27" s="23" t="s">
        <v>57</v>
      </c>
      <c r="I27" s="23" t="s">
        <v>57</v>
      </c>
      <c r="J27" s="23" t="s">
        <v>57</v>
      </c>
      <c r="K27" s="23" t="s">
        <v>57</v>
      </c>
      <c r="L27" s="23" t="s">
        <v>57</v>
      </c>
    </row>
    <row r="28" spans="2:12" x14ac:dyDescent="0.2">
      <c r="B28" s="1" t="s">
        <v>212</v>
      </c>
      <c r="C28" s="33" t="s">
        <v>57</v>
      </c>
      <c r="D28" s="23" t="s">
        <v>57</v>
      </c>
      <c r="E28" s="23" t="s">
        <v>57</v>
      </c>
      <c r="F28" s="23" t="s">
        <v>57</v>
      </c>
      <c r="G28" s="23" t="s">
        <v>57</v>
      </c>
      <c r="H28" s="23" t="s">
        <v>57</v>
      </c>
      <c r="I28" s="23" t="s">
        <v>57</v>
      </c>
      <c r="J28" s="23" t="s">
        <v>57</v>
      </c>
      <c r="K28" s="23" t="s">
        <v>57</v>
      </c>
      <c r="L28" s="23" t="s">
        <v>57</v>
      </c>
    </row>
    <row r="29" spans="2:12" x14ac:dyDescent="0.2">
      <c r="B29" s="1" t="s">
        <v>213</v>
      </c>
      <c r="C29" s="33" t="s">
        <v>57</v>
      </c>
      <c r="D29" s="23" t="s">
        <v>57</v>
      </c>
      <c r="E29" s="23" t="s">
        <v>57</v>
      </c>
      <c r="F29" s="23" t="s">
        <v>57</v>
      </c>
      <c r="G29" s="23" t="s">
        <v>57</v>
      </c>
      <c r="H29" s="23" t="s">
        <v>57</v>
      </c>
      <c r="I29" s="23" t="s">
        <v>57</v>
      </c>
      <c r="J29" s="23" t="s">
        <v>57</v>
      </c>
      <c r="K29" s="23" t="s">
        <v>57</v>
      </c>
      <c r="L29" s="23" t="s">
        <v>57</v>
      </c>
    </row>
    <row r="30" spans="2:12" x14ac:dyDescent="0.2">
      <c r="B30" s="1" t="s">
        <v>214</v>
      </c>
      <c r="C30" s="33" t="s">
        <v>57</v>
      </c>
      <c r="D30" s="26" t="s">
        <v>57</v>
      </c>
      <c r="E30" s="26" t="s">
        <v>57</v>
      </c>
      <c r="F30" s="26" t="s">
        <v>57</v>
      </c>
      <c r="G30" s="26" t="s">
        <v>57</v>
      </c>
      <c r="H30" s="26" t="s">
        <v>57</v>
      </c>
      <c r="I30" s="26" t="s">
        <v>57</v>
      </c>
      <c r="J30" s="26" t="s">
        <v>57</v>
      </c>
      <c r="K30" s="26" t="s">
        <v>57</v>
      </c>
      <c r="L30" s="26" t="s">
        <v>57</v>
      </c>
    </row>
    <row r="31" spans="2:12" ht="18" thickBot="1" x14ac:dyDescent="0.25">
      <c r="B31" s="4"/>
      <c r="C31" s="19"/>
      <c r="D31" s="20"/>
      <c r="E31" s="20"/>
      <c r="F31" s="20"/>
      <c r="G31" s="20"/>
      <c r="H31" s="20"/>
      <c r="I31" s="20"/>
      <c r="J31" s="20"/>
      <c r="K31" s="20"/>
      <c r="L31" s="20"/>
    </row>
    <row r="32" spans="2:12" x14ac:dyDescent="0.2">
      <c r="B32" s="1" t="s">
        <v>215</v>
      </c>
      <c r="D32" s="1" t="s">
        <v>216</v>
      </c>
    </row>
    <row r="33" spans="4:4" x14ac:dyDescent="0.2">
      <c r="D33" s="1" t="s">
        <v>217</v>
      </c>
    </row>
    <row r="52" spans="2:12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2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72" spans="1:1" x14ac:dyDescent="0.2">
      <c r="A72" s="1"/>
    </row>
    <row r="73" spans="1:1" x14ac:dyDescent="0.2">
      <c r="A73" s="28"/>
    </row>
  </sheetData>
  <phoneticPr fontId="2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3"/>
  <sheetViews>
    <sheetView showGridLines="0" zoomScale="75" workbookViewId="0">
      <selection activeCell="I29" sqref="I29"/>
    </sheetView>
  </sheetViews>
  <sheetFormatPr defaultColWidth="10.875" defaultRowHeight="17.25" x14ac:dyDescent="0.2"/>
  <cols>
    <col min="1" max="1" width="13.375" style="2" customWidth="1"/>
    <col min="2" max="2" width="22.125" style="2" customWidth="1"/>
    <col min="3" max="3" width="12.125" style="2" customWidth="1"/>
    <col min="4" max="6" width="10.875" style="2"/>
    <col min="7" max="8" width="9.625" style="2" customWidth="1"/>
    <col min="9" max="10" width="12.125" style="2" customWidth="1"/>
    <col min="11" max="256" width="10.875" style="2"/>
    <col min="257" max="257" width="13.375" style="2" customWidth="1"/>
    <col min="258" max="258" width="22.125" style="2" customWidth="1"/>
    <col min="259" max="259" width="12.125" style="2" customWidth="1"/>
    <col min="260" max="262" width="10.875" style="2"/>
    <col min="263" max="264" width="9.625" style="2" customWidth="1"/>
    <col min="265" max="266" width="12.125" style="2" customWidth="1"/>
    <col min="267" max="512" width="10.875" style="2"/>
    <col min="513" max="513" width="13.375" style="2" customWidth="1"/>
    <col min="514" max="514" width="22.125" style="2" customWidth="1"/>
    <col min="515" max="515" width="12.125" style="2" customWidth="1"/>
    <col min="516" max="518" width="10.875" style="2"/>
    <col min="519" max="520" width="9.625" style="2" customWidth="1"/>
    <col min="521" max="522" width="12.125" style="2" customWidth="1"/>
    <col min="523" max="768" width="10.875" style="2"/>
    <col min="769" max="769" width="13.375" style="2" customWidth="1"/>
    <col min="770" max="770" width="22.125" style="2" customWidth="1"/>
    <col min="771" max="771" width="12.125" style="2" customWidth="1"/>
    <col min="772" max="774" width="10.875" style="2"/>
    <col min="775" max="776" width="9.625" style="2" customWidth="1"/>
    <col min="777" max="778" width="12.125" style="2" customWidth="1"/>
    <col min="779" max="1024" width="10.875" style="2"/>
    <col min="1025" max="1025" width="13.375" style="2" customWidth="1"/>
    <col min="1026" max="1026" width="22.125" style="2" customWidth="1"/>
    <col min="1027" max="1027" width="12.125" style="2" customWidth="1"/>
    <col min="1028" max="1030" width="10.875" style="2"/>
    <col min="1031" max="1032" width="9.625" style="2" customWidth="1"/>
    <col min="1033" max="1034" width="12.125" style="2" customWidth="1"/>
    <col min="1035" max="1280" width="10.875" style="2"/>
    <col min="1281" max="1281" width="13.375" style="2" customWidth="1"/>
    <col min="1282" max="1282" width="22.125" style="2" customWidth="1"/>
    <col min="1283" max="1283" width="12.125" style="2" customWidth="1"/>
    <col min="1284" max="1286" width="10.875" style="2"/>
    <col min="1287" max="1288" width="9.625" style="2" customWidth="1"/>
    <col min="1289" max="1290" width="12.125" style="2" customWidth="1"/>
    <col min="1291" max="1536" width="10.875" style="2"/>
    <col min="1537" max="1537" width="13.375" style="2" customWidth="1"/>
    <col min="1538" max="1538" width="22.125" style="2" customWidth="1"/>
    <col min="1539" max="1539" width="12.125" style="2" customWidth="1"/>
    <col min="1540" max="1542" width="10.875" style="2"/>
    <col min="1543" max="1544" width="9.625" style="2" customWidth="1"/>
    <col min="1545" max="1546" width="12.125" style="2" customWidth="1"/>
    <col min="1547" max="1792" width="10.875" style="2"/>
    <col min="1793" max="1793" width="13.375" style="2" customWidth="1"/>
    <col min="1794" max="1794" width="22.125" style="2" customWidth="1"/>
    <col min="1795" max="1795" width="12.125" style="2" customWidth="1"/>
    <col min="1796" max="1798" width="10.875" style="2"/>
    <col min="1799" max="1800" width="9.625" style="2" customWidth="1"/>
    <col min="1801" max="1802" width="12.125" style="2" customWidth="1"/>
    <col min="1803" max="2048" width="10.875" style="2"/>
    <col min="2049" max="2049" width="13.375" style="2" customWidth="1"/>
    <col min="2050" max="2050" width="22.125" style="2" customWidth="1"/>
    <col min="2051" max="2051" width="12.125" style="2" customWidth="1"/>
    <col min="2052" max="2054" width="10.875" style="2"/>
    <col min="2055" max="2056" width="9.625" style="2" customWidth="1"/>
    <col min="2057" max="2058" width="12.125" style="2" customWidth="1"/>
    <col min="2059" max="2304" width="10.875" style="2"/>
    <col min="2305" max="2305" width="13.375" style="2" customWidth="1"/>
    <col min="2306" max="2306" width="22.125" style="2" customWidth="1"/>
    <col min="2307" max="2307" width="12.125" style="2" customWidth="1"/>
    <col min="2308" max="2310" width="10.875" style="2"/>
    <col min="2311" max="2312" width="9.625" style="2" customWidth="1"/>
    <col min="2313" max="2314" width="12.125" style="2" customWidth="1"/>
    <col min="2315" max="2560" width="10.875" style="2"/>
    <col min="2561" max="2561" width="13.375" style="2" customWidth="1"/>
    <col min="2562" max="2562" width="22.125" style="2" customWidth="1"/>
    <col min="2563" max="2563" width="12.125" style="2" customWidth="1"/>
    <col min="2564" max="2566" width="10.875" style="2"/>
    <col min="2567" max="2568" width="9.625" style="2" customWidth="1"/>
    <col min="2569" max="2570" width="12.125" style="2" customWidth="1"/>
    <col min="2571" max="2816" width="10.875" style="2"/>
    <col min="2817" max="2817" width="13.375" style="2" customWidth="1"/>
    <col min="2818" max="2818" width="22.125" style="2" customWidth="1"/>
    <col min="2819" max="2819" width="12.125" style="2" customWidth="1"/>
    <col min="2820" max="2822" width="10.875" style="2"/>
    <col min="2823" max="2824" width="9.625" style="2" customWidth="1"/>
    <col min="2825" max="2826" width="12.125" style="2" customWidth="1"/>
    <col min="2827" max="3072" width="10.875" style="2"/>
    <col min="3073" max="3073" width="13.375" style="2" customWidth="1"/>
    <col min="3074" max="3074" width="22.125" style="2" customWidth="1"/>
    <col min="3075" max="3075" width="12.125" style="2" customWidth="1"/>
    <col min="3076" max="3078" width="10.875" style="2"/>
    <col min="3079" max="3080" width="9.625" style="2" customWidth="1"/>
    <col min="3081" max="3082" width="12.125" style="2" customWidth="1"/>
    <col min="3083" max="3328" width="10.875" style="2"/>
    <col min="3329" max="3329" width="13.375" style="2" customWidth="1"/>
    <col min="3330" max="3330" width="22.125" style="2" customWidth="1"/>
    <col min="3331" max="3331" width="12.125" style="2" customWidth="1"/>
    <col min="3332" max="3334" width="10.875" style="2"/>
    <col min="3335" max="3336" width="9.625" style="2" customWidth="1"/>
    <col min="3337" max="3338" width="12.125" style="2" customWidth="1"/>
    <col min="3339" max="3584" width="10.875" style="2"/>
    <col min="3585" max="3585" width="13.375" style="2" customWidth="1"/>
    <col min="3586" max="3586" width="22.125" style="2" customWidth="1"/>
    <col min="3587" max="3587" width="12.125" style="2" customWidth="1"/>
    <col min="3588" max="3590" width="10.875" style="2"/>
    <col min="3591" max="3592" width="9.625" style="2" customWidth="1"/>
    <col min="3593" max="3594" width="12.125" style="2" customWidth="1"/>
    <col min="3595" max="3840" width="10.875" style="2"/>
    <col min="3841" max="3841" width="13.375" style="2" customWidth="1"/>
    <col min="3842" max="3842" width="22.125" style="2" customWidth="1"/>
    <col min="3843" max="3843" width="12.125" style="2" customWidth="1"/>
    <col min="3844" max="3846" width="10.875" style="2"/>
    <col min="3847" max="3848" width="9.625" style="2" customWidth="1"/>
    <col min="3849" max="3850" width="12.125" style="2" customWidth="1"/>
    <col min="3851" max="4096" width="10.875" style="2"/>
    <col min="4097" max="4097" width="13.375" style="2" customWidth="1"/>
    <col min="4098" max="4098" width="22.125" style="2" customWidth="1"/>
    <col min="4099" max="4099" width="12.125" style="2" customWidth="1"/>
    <col min="4100" max="4102" width="10.875" style="2"/>
    <col min="4103" max="4104" width="9.625" style="2" customWidth="1"/>
    <col min="4105" max="4106" width="12.125" style="2" customWidth="1"/>
    <col min="4107" max="4352" width="10.875" style="2"/>
    <col min="4353" max="4353" width="13.375" style="2" customWidth="1"/>
    <col min="4354" max="4354" width="22.125" style="2" customWidth="1"/>
    <col min="4355" max="4355" width="12.125" style="2" customWidth="1"/>
    <col min="4356" max="4358" width="10.875" style="2"/>
    <col min="4359" max="4360" width="9.625" style="2" customWidth="1"/>
    <col min="4361" max="4362" width="12.125" style="2" customWidth="1"/>
    <col min="4363" max="4608" width="10.875" style="2"/>
    <col min="4609" max="4609" width="13.375" style="2" customWidth="1"/>
    <col min="4610" max="4610" width="22.125" style="2" customWidth="1"/>
    <col min="4611" max="4611" width="12.125" style="2" customWidth="1"/>
    <col min="4612" max="4614" width="10.875" style="2"/>
    <col min="4615" max="4616" width="9.625" style="2" customWidth="1"/>
    <col min="4617" max="4618" width="12.125" style="2" customWidth="1"/>
    <col min="4619" max="4864" width="10.875" style="2"/>
    <col min="4865" max="4865" width="13.375" style="2" customWidth="1"/>
    <col min="4866" max="4866" width="22.125" style="2" customWidth="1"/>
    <col min="4867" max="4867" width="12.125" style="2" customWidth="1"/>
    <col min="4868" max="4870" width="10.875" style="2"/>
    <col min="4871" max="4872" width="9.625" style="2" customWidth="1"/>
    <col min="4873" max="4874" width="12.125" style="2" customWidth="1"/>
    <col min="4875" max="5120" width="10.875" style="2"/>
    <col min="5121" max="5121" width="13.375" style="2" customWidth="1"/>
    <col min="5122" max="5122" width="22.125" style="2" customWidth="1"/>
    <col min="5123" max="5123" width="12.125" style="2" customWidth="1"/>
    <col min="5124" max="5126" width="10.875" style="2"/>
    <col min="5127" max="5128" width="9.625" style="2" customWidth="1"/>
    <col min="5129" max="5130" width="12.125" style="2" customWidth="1"/>
    <col min="5131" max="5376" width="10.875" style="2"/>
    <col min="5377" max="5377" width="13.375" style="2" customWidth="1"/>
    <col min="5378" max="5378" width="22.125" style="2" customWidth="1"/>
    <col min="5379" max="5379" width="12.125" style="2" customWidth="1"/>
    <col min="5380" max="5382" width="10.875" style="2"/>
    <col min="5383" max="5384" width="9.625" style="2" customWidth="1"/>
    <col min="5385" max="5386" width="12.125" style="2" customWidth="1"/>
    <col min="5387" max="5632" width="10.875" style="2"/>
    <col min="5633" max="5633" width="13.375" style="2" customWidth="1"/>
    <col min="5634" max="5634" width="22.125" style="2" customWidth="1"/>
    <col min="5635" max="5635" width="12.125" style="2" customWidth="1"/>
    <col min="5636" max="5638" width="10.875" style="2"/>
    <col min="5639" max="5640" width="9.625" style="2" customWidth="1"/>
    <col min="5641" max="5642" width="12.125" style="2" customWidth="1"/>
    <col min="5643" max="5888" width="10.875" style="2"/>
    <col min="5889" max="5889" width="13.375" style="2" customWidth="1"/>
    <col min="5890" max="5890" width="22.125" style="2" customWidth="1"/>
    <col min="5891" max="5891" width="12.125" style="2" customWidth="1"/>
    <col min="5892" max="5894" width="10.875" style="2"/>
    <col min="5895" max="5896" width="9.625" style="2" customWidth="1"/>
    <col min="5897" max="5898" width="12.125" style="2" customWidth="1"/>
    <col min="5899" max="6144" width="10.875" style="2"/>
    <col min="6145" max="6145" width="13.375" style="2" customWidth="1"/>
    <col min="6146" max="6146" width="22.125" style="2" customWidth="1"/>
    <col min="6147" max="6147" width="12.125" style="2" customWidth="1"/>
    <col min="6148" max="6150" width="10.875" style="2"/>
    <col min="6151" max="6152" width="9.625" style="2" customWidth="1"/>
    <col min="6153" max="6154" width="12.125" style="2" customWidth="1"/>
    <col min="6155" max="6400" width="10.875" style="2"/>
    <col min="6401" max="6401" width="13.375" style="2" customWidth="1"/>
    <col min="6402" max="6402" width="22.125" style="2" customWidth="1"/>
    <col min="6403" max="6403" width="12.125" style="2" customWidth="1"/>
    <col min="6404" max="6406" width="10.875" style="2"/>
    <col min="6407" max="6408" width="9.625" style="2" customWidth="1"/>
    <col min="6409" max="6410" width="12.125" style="2" customWidth="1"/>
    <col min="6411" max="6656" width="10.875" style="2"/>
    <col min="6657" max="6657" width="13.375" style="2" customWidth="1"/>
    <col min="6658" max="6658" width="22.125" style="2" customWidth="1"/>
    <col min="6659" max="6659" width="12.125" style="2" customWidth="1"/>
    <col min="6660" max="6662" width="10.875" style="2"/>
    <col min="6663" max="6664" width="9.625" style="2" customWidth="1"/>
    <col min="6665" max="6666" width="12.125" style="2" customWidth="1"/>
    <col min="6667" max="6912" width="10.875" style="2"/>
    <col min="6913" max="6913" width="13.375" style="2" customWidth="1"/>
    <col min="6914" max="6914" width="22.125" style="2" customWidth="1"/>
    <col min="6915" max="6915" width="12.125" style="2" customWidth="1"/>
    <col min="6916" max="6918" width="10.875" style="2"/>
    <col min="6919" max="6920" width="9.625" style="2" customWidth="1"/>
    <col min="6921" max="6922" width="12.125" style="2" customWidth="1"/>
    <col min="6923" max="7168" width="10.875" style="2"/>
    <col min="7169" max="7169" width="13.375" style="2" customWidth="1"/>
    <col min="7170" max="7170" width="22.125" style="2" customWidth="1"/>
    <col min="7171" max="7171" width="12.125" style="2" customWidth="1"/>
    <col min="7172" max="7174" width="10.875" style="2"/>
    <col min="7175" max="7176" width="9.625" style="2" customWidth="1"/>
    <col min="7177" max="7178" width="12.125" style="2" customWidth="1"/>
    <col min="7179" max="7424" width="10.875" style="2"/>
    <col min="7425" max="7425" width="13.375" style="2" customWidth="1"/>
    <col min="7426" max="7426" width="22.125" style="2" customWidth="1"/>
    <col min="7427" max="7427" width="12.125" style="2" customWidth="1"/>
    <col min="7428" max="7430" width="10.875" style="2"/>
    <col min="7431" max="7432" width="9.625" style="2" customWidth="1"/>
    <col min="7433" max="7434" width="12.125" style="2" customWidth="1"/>
    <col min="7435" max="7680" width="10.875" style="2"/>
    <col min="7681" max="7681" width="13.375" style="2" customWidth="1"/>
    <col min="7682" max="7682" width="22.125" style="2" customWidth="1"/>
    <col min="7683" max="7683" width="12.125" style="2" customWidth="1"/>
    <col min="7684" max="7686" width="10.875" style="2"/>
    <col min="7687" max="7688" width="9.625" style="2" customWidth="1"/>
    <col min="7689" max="7690" width="12.125" style="2" customWidth="1"/>
    <col min="7691" max="7936" width="10.875" style="2"/>
    <col min="7937" max="7937" width="13.375" style="2" customWidth="1"/>
    <col min="7938" max="7938" width="22.125" style="2" customWidth="1"/>
    <col min="7939" max="7939" width="12.125" style="2" customWidth="1"/>
    <col min="7940" max="7942" width="10.875" style="2"/>
    <col min="7943" max="7944" width="9.625" style="2" customWidth="1"/>
    <col min="7945" max="7946" width="12.125" style="2" customWidth="1"/>
    <col min="7947" max="8192" width="10.875" style="2"/>
    <col min="8193" max="8193" width="13.375" style="2" customWidth="1"/>
    <col min="8194" max="8194" width="22.125" style="2" customWidth="1"/>
    <col min="8195" max="8195" width="12.125" style="2" customWidth="1"/>
    <col min="8196" max="8198" width="10.875" style="2"/>
    <col min="8199" max="8200" width="9.625" style="2" customWidth="1"/>
    <col min="8201" max="8202" width="12.125" style="2" customWidth="1"/>
    <col min="8203" max="8448" width="10.875" style="2"/>
    <col min="8449" max="8449" width="13.375" style="2" customWidth="1"/>
    <col min="8450" max="8450" width="22.125" style="2" customWidth="1"/>
    <col min="8451" max="8451" width="12.125" style="2" customWidth="1"/>
    <col min="8452" max="8454" width="10.875" style="2"/>
    <col min="8455" max="8456" width="9.625" style="2" customWidth="1"/>
    <col min="8457" max="8458" width="12.125" style="2" customWidth="1"/>
    <col min="8459" max="8704" width="10.875" style="2"/>
    <col min="8705" max="8705" width="13.375" style="2" customWidth="1"/>
    <col min="8706" max="8706" width="22.125" style="2" customWidth="1"/>
    <col min="8707" max="8707" width="12.125" style="2" customWidth="1"/>
    <col min="8708" max="8710" width="10.875" style="2"/>
    <col min="8711" max="8712" width="9.625" style="2" customWidth="1"/>
    <col min="8713" max="8714" width="12.125" style="2" customWidth="1"/>
    <col min="8715" max="8960" width="10.875" style="2"/>
    <col min="8961" max="8961" width="13.375" style="2" customWidth="1"/>
    <col min="8962" max="8962" width="22.125" style="2" customWidth="1"/>
    <col min="8963" max="8963" width="12.125" style="2" customWidth="1"/>
    <col min="8964" max="8966" width="10.875" style="2"/>
    <col min="8967" max="8968" width="9.625" style="2" customWidth="1"/>
    <col min="8969" max="8970" width="12.125" style="2" customWidth="1"/>
    <col min="8971" max="9216" width="10.875" style="2"/>
    <col min="9217" max="9217" width="13.375" style="2" customWidth="1"/>
    <col min="9218" max="9218" width="22.125" style="2" customWidth="1"/>
    <col min="9219" max="9219" width="12.125" style="2" customWidth="1"/>
    <col min="9220" max="9222" width="10.875" style="2"/>
    <col min="9223" max="9224" width="9.625" style="2" customWidth="1"/>
    <col min="9225" max="9226" width="12.125" style="2" customWidth="1"/>
    <col min="9227" max="9472" width="10.875" style="2"/>
    <col min="9473" max="9473" width="13.375" style="2" customWidth="1"/>
    <col min="9474" max="9474" width="22.125" style="2" customWidth="1"/>
    <col min="9475" max="9475" width="12.125" style="2" customWidth="1"/>
    <col min="9476" max="9478" width="10.875" style="2"/>
    <col min="9479" max="9480" width="9.625" style="2" customWidth="1"/>
    <col min="9481" max="9482" width="12.125" style="2" customWidth="1"/>
    <col min="9483" max="9728" width="10.875" style="2"/>
    <col min="9729" max="9729" width="13.375" style="2" customWidth="1"/>
    <col min="9730" max="9730" width="22.125" style="2" customWidth="1"/>
    <col min="9731" max="9731" width="12.125" style="2" customWidth="1"/>
    <col min="9732" max="9734" width="10.875" style="2"/>
    <col min="9735" max="9736" width="9.625" style="2" customWidth="1"/>
    <col min="9737" max="9738" width="12.125" style="2" customWidth="1"/>
    <col min="9739" max="9984" width="10.875" style="2"/>
    <col min="9985" max="9985" width="13.375" style="2" customWidth="1"/>
    <col min="9986" max="9986" width="22.125" style="2" customWidth="1"/>
    <col min="9987" max="9987" width="12.125" style="2" customWidth="1"/>
    <col min="9988" max="9990" width="10.875" style="2"/>
    <col min="9991" max="9992" width="9.625" style="2" customWidth="1"/>
    <col min="9993" max="9994" width="12.125" style="2" customWidth="1"/>
    <col min="9995" max="10240" width="10.875" style="2"/>
    <col min="10241" max="10241" width="13.375" style="2" customWidth="1"/>
    <col min="10242" max="10242" width="22.125" style="2" customWidth="1"/>
    <col min="10243" max="10243" width="12.125" style="2" customWidth="1"/>
    <col min="10244" max="10246" width="10.875" style="2"/>
    <col min="10247" max="10248" width="9.625" style="2" customWidth="1"/>
    <col min="10249" max="10250" width="12.125" style="2" customWidth="1"/>
    <col min="10251" max="10496" width="10.875" style="2"/>
    <col min="10497" max="10497" width="13.375" style="2" customWidth="1"/>
    <col min="10498" max="10498" width="22.125" style="2" customWidth="1"/>
    <col min="10499" max="10499" width="12.125" style="2" customWidth="1"/>
    <col min="10500" max="10502" width="10.875" style="2"/>
    <col min="10503" max="10504" width="9.625" style="2" customWidth="1"/>
    <col min="10505" max="10506" width="12.125" style="2" customWidth="1"/>
    <col min="10507" max="10752" width="10.875" style="2"/>
    <col min="10753" max="10753" width="13.375" style="2" customWidth="1"/>
    <col min="10754" max="10754" width="22.125" style="2" customWidth="1"/>
    <col min="10755" max="10755" width="12.125" style="2" customWidth="1"/>
    <col min="10756" max="10758" width="10.875" style="2"/>
    <col min="10759" max="10760" width="9.625" style="2" customWidth="1"/>
    <col min="10761" max="10762" width="12.125" style="2" customWidth="1"/>
    <col min="10763" max="11008" width="10.875" style="2"/>
    <col min="11009" max="11009" width="13.375" style="2" customWidth="1"/>
    <col min="11010" max="11010" width="22.125" style="2" customWidth="1"/>
    <col min="11011" max="11011" width="12.125" style="2" customWidth="1"/>
    <col min="11012" max="11014" width="10.875" style="2"/>
    <col min="11015" max="11016" width="9.625" style="2" customWidth="1"/>
    <col min="11017" max="11018" width="12.125" style="2" customWidth="1"/>
    <col min="11019" max="11264" width="10.875" style="2"/>
    <col min="11265" max="11265" width="13.375" style="2" customWidth="1"/>
    <col min="11266" max="11266" width="22.125" style="2" customWidth="1"/>
    <col min="11267" max="11267" width="12.125" style="2" customWidth="1"/>
    <col min="11268" max="11270" width="10.875" style="2"/>
    <col min="11271" max="11272" width="9.625" style="2" customWidth="1"/>
    <col min="11273" max="11274" width="12.125" style="2" customWidth="1"/>
    <col min="11275" max="11520" width="10.875" style="2"/>
    <col min="11521" max="11521" width="13.375" style="2" customWidth="1"/>
    <col min="11522" max="11522" width="22.125" style="2" customWidth="1"/>
    <col min="11523" max="11523" width="12.125" style="2" customWidth="1"/>
    <col min="11524" max="11526" width="10.875" style="2"/>
    <col min="11527" max="11528" width="9.625" style="2" customWidth="1"/>
    <col min="11529" max="11530" width="12.125" style="2" customWidth="1"/>
    <col min="11531" max="11776" width="10.875" style="2"/>
    <col min="11777" max="11777" width="13.375" style="2" customWidth="1"/>
    <col min="11778" max="11778" width="22.125" style="2" customWidth="1"/>
    <col min="11779" max="11779" width="12.125" style="2" customWidth="1"/>
    <col min="11780" max="11782" width="10.875" style="2"/>
    <col min="11783" max="11784" width="9.625" style="2" customWidth="1"/>
    <col min="11785" max="11786" width="12.125" style="2" customWidth="1"/>
    <col min="11787" max="12032" width="10.875" style="2"/>
    <col min="12033" max="12033" width="13.375" style="2" customWidth="1"/>
    <col min="12034" max="12034" width="22.125" style="2" customWidth="1"/>
    <col min="12035" max="12035" width="12.125" style="2" customWidth="1"/>
    <col min="12036" max="12038" width="10.875" style="2"/>
    <col min="12039" max="12040" width="9.625" style="2" customWidth="1"/>
    <col min="12041" max="12042" width="12.125" style="2" customWidth="1"/>
    <col min="12043" max="12288" width="10.875" style="2"/>
    <col min="12289" max="12289" width="13.375" style="2" customWidth="1"/>
    <col min="12290" max="12290" width="22.125" style="2" customWidth="1"/>
    <col min="12291" max="12291" width="12.125" style="2" customWidth="1"/>
    <col min="12292" max="12294" width="10.875" style="2"/>
    <col min="12295" max="12296" width="9.625" style="2" customWidth="1"/>
    <col min="12297" max="12298" width="12.125" style="2" customWidth="1"/>
    <col min="12299" max="12544" width="10.875" style="2"/>
    <col min="12545" max="12545" width="13.375" style="2" customWidth="1"/>
    <col min="12546" max="12546" width="22.125" style="2" customWidth="1"/>
    <col min="12547" max="12547" width="12.125" style="2" customWidth="1"/>
    <col min="12548" max="12550" width="10.875" style="2"/>
    <col min="12551" max="12552" width="9.625" style="2" customWidth="1"/>
    <col min="12553" max="12554" width="12.125" style="2" customWidth="1"/>
    <col min="12555" max="12800" width="10.875" style="2"/>
    <col min="12801" max="12801" width="13.375" style="2" customWidth="1"/>
    <col min="12802" max="12802" width="22.125" style="2" customWidth="1"/>
    <col min="12803" max="12803" width="12.125" style="2" customWidth="1"/>
    <col min="12804" max="12806" width="10.875" style="2"/>
    <col min="12807" max="12808" width="9.625" style="2" customWidth="1"/>
    <col min="12809" max="12810" width="12.125" style="2" customWidth="1"/>
    <col min="12811" max="13056" width="10.875" style="2"/>
    <col min="13057" max="13057" width="13.375" style="2" customWidth="1"/>
    <col min="13058" max="13058" width="22.125" style="2" customWidth="1"/>
    <col min="13059" max="13059" width="12.125" style="2" customWidth="1"/>
    <col min="13060" max="13062" width="10.875" style="2"/>
    <col min="13063" max="13064" width="9.625" style="2" customWidth="1"/>
    <col min="13065" max="13066" width="12.125" style="2" customWidth="1"/>
    <col min="13067" max="13312" width="10.875" style="2"/>
    <col min="13313" max="13313" width="13.375" style="2" customWidth="1"/>
    <col min="13314" max="13314" width="22.125" style="2" customWidth="1"/>
    <col min="13315" max="13315" width="12.125" style="2" customWidth="1"/>
    <col min="13316" max="13318" width="10.875" style="2"/>
    <col min="13319" max="13320" width="9.625" style="2" customWidth="1"/>
    <col min="13321" max="13322" width="12.125" style="2" customWidth="1"/>
    <col min="13323" max="13568" width="10.875" style="2"/>
    <col min="13569" max="13569" width="13.375" style="2" customWidth="1"/>
    <col min="13570" max="13570" width="22.125" style="2" customWidth="1"/>
    <col min="13571" max="13571" width="12.125" style="2" customWidth="1"/>
    <col min="13572" max="13574" width="10.875" style="2"/>
    <col min="13575" max="13576" width="9.625" style="2" customWidth="1"/>
    <col min="13577" max="13578" width="12.125" style="2" customWidth="1"/>
    <col min="13579" max="13824" width="10.875" style="2"/>
    <col min="13825" max="13825" width="13.375" style="2" customWidth="1"/>
    <col min="13826" max="13826" width="22.125" style="2" customWidth="1"/>
    <col min="13827" max="13827" width="12.125" style="2" customWidth="1"/>
    <col min="13828" max="13830" width="10.875" style="2"/>
    <col min="13831" max="13832" width="9.625" style="2" customWidth="1"/>
    <col min="13833" max="13834" width="12.125" style="2" customWidth="1"/>
    <col min="13835" max="14080" width="10.875" style="2"/>
    <col min="14081" max="14081" width="13.375" style="2" customWidth="1"/>
    <col min="14082" max="14082" width="22.125" style="2" customWidth="1"/>
    <col min="14083" max="14083" width="12.125" style="2" customWidth="1"/>
    <col min="14084" max="14086" width="10.875" style="2"/>
    <col min="14087" max="14088" width="9.625" style="2" customWidth="1"/>
    <col min="14089" max="14090" width="12.125" style="2" customWidth="1"/>
    <col min="14091" max="14336" width="10.875" style="2"/>
    <col min="14337" max="14337" width="13.375" style="2" customWidth="1"/>
    <col min="14338" max="14338" width="22.125" style="2" customWidth="1"/>
    <col min="14339" max="14339" width="12.125" style="2" customWidth="1"/>
    <col min="14340" max="14342" width="10.875" style="2"/>
    <col min="14343" max="14344" width="9.625" style="2" customWidth="1"/>
    <col min="14345" max="14346" width="12.125" style="2" customWidth="1"/>
    <col min="14347" max="14592" width="10.875" style="2"/>
    <col min="14593" max="14593" width="13.375" style="2" customWidth="1"/>
    <col min="14594" max="14594" width="22.125" style="2" customWidth="1"/>
    <col min="14595" max="14595" width="12.125" style="2" customWidth="1"/>
    <col min="14596" max="14598" width="10.875" style="2"/>
    <col min="14599" max="14600" width="9.625" style="2" customWidth="1"/>
    <col min="14601" max="14602" width="12.125" style="2" customWidth="1"/>
    <col min="14603" max="14848" width="10.875" style="2"/>
    <col min="14849" max="14849" width="13.375" style="2" customWidth="1"/>
    <col min="14850" max="14850" width="22.125" style="2" customWidth="1"/>
    <col min="14851" max="14851" width="12.125" style="2" customWidth="1"/>
    <col min="14852" max="14854" width="10.875" style="2"/>
    <col min="14855" max="14856" width="9.625" style="2" customWidth="1"/>
    <col min="14857" max="14858" width="12.125" style="2" customWidth="1"/>
    <col min="14859" max="15104" width="10.875" style="2"/>
    <col min="15105" max="15105" width="13.375" style="2" customWidth="1"/>
    <col min="15106" max="15106" width="22.125" style="2" customWidth="1"/>
    <col min="15107" max="15107" width="12.125" style="2" customWidth="1"/>
    <col min="15108" max="15110" width="10.875" style="2"/>
    <col min="15111" max="15112" width="9.625" style="2" customWidth="1"/>
    <col min="15113" max="15114" width="12.125" style="2" customWidth="1"/>
    <col min="15115" max="15360" width="10.875" style="2"/>
    <col min="15361" max="15361" width="13.375" style="2" customWidth="1"/>
    <col min="15362" max="15362" width="22.125" style="2" customWidth="1"/>
    <col min="15363" max="15363" width="12.125" style="2" customWidth="1"/>
    <col min="15364" max="15366" width="10.875" style="2"/>
    <col min="15367" max="15368" width="9.625" style="2" customWidth="1"/>
    <col min="15369" max="15370" width="12.125" style="2" customWidth="1"/>
    <col min="15371" max="15616" width="10.875" style="2"/>
    <col min="15617" max="15617" width="13.375" style="2" customWidth="1"/>
    <col min="15618" max="15618" width="22.125" style="2" customWidth="1"/>
    <col min="15619" max="15619" width="12.125" style="2" customWidth="1"/>
    <col min="15620" max="15622" width="10.875" style="2"/>
    <col min="15623" max="15624" width="9.625" style="2" customWidth="1"/>
    <col min="15625" max="15626" width="12.125" style="2" customWidth="1"/>
    <col min="15627" max="15872" width="10.875" style="2"/>
    <col min="15873" max="15873" width="13.375" style="2" customWidth="1"/>
    <col min="15874" max="15874" width="22.125" style="2" customWidth="1"/>
    <col min="15875" max="15875" width="12.125" style="2" customWidth="1"/>
    <col min="15876" max="15878" width="10.875" style="2"/>
    <col min="15879" max="15880" width="9.625" style="2" customWidth="1"/>
    <col min="15881" max="15882" width="12.125" style="2" customWidth="1"/>
    <col min="15883" max="16128" width="10.875" style="2"/>
    <col min="16129" max="16129" width="13.375" style="2" customWidth="1"/>
    <col min="16130" max="16130" width="22.125" style="2" customWidth="1"/>
    <col min="16131" max="16131" width="12.125" style="2" customWidth="1"/>
    <col min="16132" max="16134" width="10.875" style="2"/>
    <col min="16135" max="16136" width="9.625" style="2" customWidth="1"/>
    <col min="16137" max="16138" width="12.125" style="2" customWidth="1"/>
    <col min="16139" max="16384" width="10.875" style="2"/>
  </cols>
  <sheetData>
    <row r="1" spans="1:12" x14ac:dyDescent="0.2">
      <c r="A1" s="1"/>
    </row>
    <row r="7" spans="1:12" ht="18" thickBot="1" x14ac:dyDescent="0.25">
      <c r="B7" s="4"/>
      <c r="C7" s="5" t="s">
        <v>218</v>
      </c>
      <c r="D7" s="4"/>
      <c r="E7" s="4"/>
      <c r="F7" s="4"/>
      <c r="G7" s="4"/>
      <c r="H7" s="4"/>
      <c r="I7" s="4"/>
      <c r="J7" s="4"/>
      <c r="K7" s="4"/>
      <c r="L7" s="4"/>
    </row>
    <row r="8" spans="1:12" x14ac:dyDescent="0.2">
      <c r="C8" s="7"/>
      <c r="D8" s="10"/>
      <c r="E8" s="10"/>
      <c r="F8" s="9" t="s">
        <v>183</v>
      </c>
      <c r="G8" s="10"/>
      <c r="H8" s="10"/>
      <c r="I8" s="7"/>
      <c r="J8" s="7"/>
      <c r="K8" s="10"/>
      <c r="L8" s="10"/>
    </row>
    <row r="9" spans="1:12" x14ac:dyDescent="0.2">
      <c r="B9" s="1" t="s">
        <v>136</v>
      </c>
      <c r="C9" s="12" t="s">
        <v>184</v>
      </c>
      <c r="D9" s="7"/>
      <c r="E9" s="7"/>
      <c r="F9" s="7"/>
      <c r="G9" s="7"/>
      <c r="H9" s="7"/>
      <c r="I9" s="12" t="s">
        <v>185</v>
      </c>
      <c r="J9" s="12" t="s">
        <v>219</v>
      </c>
      <c r="K9" s="7"/>
      <c r="L9" s="7"/>
    </row>
    <row r="10" spans="1:12" x14ac:dyDescent="0.2">
      <c r="B10" s="10"/>
      <c r="C10" s="8"/>
      <c r="D10" s="14" t="s">
        <v>140</v>
      </c>
      <c r="E10" s="14" t="s">
        <v>141</v>
      </c>
      <c r="F10" s="14" t="s">
        <v>142</v>
      </c>
      <c r="G10" s="14" t="s">
        <v>143</v>
      </c>
      <c r="H10" s="13" t="s">
        <v>9</v>
      </c>
      <c r="I10" s="8"/>
      <c r="J10" s="13" t="s">
        <v>184</v>
      </c>
      <c r="K10" s="14" t="s">
        <v>146</v>
      </c>
      <c r="L10" s="14" t="s">
        <v>169</v>
      </c>
    </row>
    <row r="11" spans="1:12" x14ac:dyDescent="0.2">
      <c r="C11" s="33" t="s">
        <v>147</v>
      </c>
      <c r="D11" s="26" t="s">
        <v>147</v>
      </c>
      <c r="E11" s="26" t="s">
        <v>147</v>
      </c>
      <c r="F11" s="26" t="s">
        <v>147</v>
      </c>
      <c r="G11" s="26" t="s">
        <v>147</v>
      </c>
      <c r="H11" s="26" t="s">
        <v>147</v>
      </c>
      <c r="I11" s="26" t="s">
        <v>220</v>
      </c>
      <c r="J11" s="26" t="s">
        <v>78</v>
      </c>
      <c r="K11" s="26" t="s">
        <v>78</v>
      </c>
      <c r="L11" s="26" t="s">
        <v>78</v>
      </c>
    </row>
    <row r="12" spans="1:12" x14ac:dyDescent="0.2">
      <c r="B12" s="1" t="s">
        <v>148</v>
      </c>
      <c r="C12" s="15">
        <f t="shared" ref="C12:C17" si="0">SUM(D12:H12)</f>
        <v>4</v>
      </c>
      <c r="D12" s="23" t="s">
        <v>57</v>
      </c>
      <c r="E12" s="23" t="s">
        <v>57</v>
      </c>
      <c r="F12" s="16">
        <v>1</v>
      </c>
      <c r="G12" s="16">
        <v>3</v>
      </c>
      <c r="H12" s="23" t="s">
        <v>57</v>
      </c>
      <c r="I12" s="16">
        <v>250</v>
      </c>
      <c r="J12" s="34">
        <f>K12+L12</f>
        <v>243</v>
      </c>
      <c r="K12" s="16">
        <v>130</v>
      </c>
      <c r="L12" s="16">
        <v>113</v>
      </c>
    </row>
    <row r="13" spans="1:12" x14ac:dyDescent="0.2">
      <c r="B13" s="1" t="s">
        <v>186</v>
      </c>
      <c r="C13" s="15">
        <f t="shared" si="0"/>
        <v>4</v>
      </c>
      <c r="D13" s="23" t="s">
        <v>57</v>
      </c>
      <c r="E13" s="23" t="s">
        <v>57</v>
      </c>
      <c r="F13" s="16">
        <v>1</v>
      </c>
      <c r="G13" s="16">
        <v>3</v>
      </c>
      <c r="H13" s="23" t="s">
        <v>57</v>
      </c>
      <c r="I13" s="16">
        <v>589</v>
      </c>
      <c r="J13" s="34">
        <f>K13+L13</f>
        <v>233</v>
      </c>
      <c r="K13" s="16">
        <v>125</v>
      </c>
      <c r="L13" s="16">
        <v>108</v>
      </c>
    </row>
    <row r="14" spans="1:12" x14ac:dyDescent="0.2">
      <c r="B14" s="1" t="s">
        <v>187</v>
      </c>
      <c r="C14" s="15">
        <f t="shared" si="0"/>
        <v>4</v>
      </c>
      <c r="D14" s="23" t="s">
        <v>57</v>
      </c>
      <c r="E14" s="23" t="s">
        <v>57</v>
      </c>
      <c r="F14" s="16">
        <v>1</v>
      </c>
      <c r="G14" s="16">
        <v>3</v>
      </c>
      <c r="H14" s="23" t="s">
        <v>57</v>
      </c>
      <c r="I14" s="16">
        <v>600</v>
      </c>
      <c r="J14" s="34">
        <f>K14+L14</f>
        <v>246</v>
      </c>
      <c r="K14" s="16">
        <v>135</v>
      </c>
      <c r="L14" s="16">
        <v>111</v>
      </c>
    </row>
    <row r="15" spans="1:12" x14ac:dyDescent="0.2">
      <c r="B15" s="1" t="s">
        <v>188</v>
      </c>
      <c r="C15" s="15">
        <f t="shared" si="0"/>
        <v>4</v>
      </c>
      <c r="D15" s="23" t="s">
        <v>57</v>
      </c>
      <c r="E15" s="23" t="s">
        <v>57</v>
      </c>
      <c r="F15" s="16">
        <v>1</v>
      </c>
      <c r="G15" s="16">
        <v>3</v>
      </c>
      <c r="H15" s="23" t="s">
        <v>57</v>
      </c>
      <c r="I15" s="16">
        <v>600</v>
      </c>
      <c r="J15" s="34">
        <f>K15+L15</f>
        <v>241</v>
      </c>
      <c r="K15" s="16">
        <v>132</v>
      </c>
      <c r="L15" s="16">
        <v>109</v>
      </c>
    </row>
    <row r="16" spans="1:12" x14ac:dyDescent="0.2">
      <c r="B16" s="1" t="s">
        <v>189</v>
      </c>
      <c r="C16" s="15">
        <f t="shared" si="0"/>
        <v>4</v>
      </c>
      <c r="D16" s="23" t="s">
        <v>57</v>
      </c>
      <c r="E16" s="23" t="s">
        <v>57</v>
      </c>
      <c r="F16" s="16">
        <v>1</v>
      </c>
      <c r="G16" s="16">
        <v>3</v>
      </c>
      <c r="H16" s="23" t="s">
        <v>57</v>
      </c>
      <c r="I16" s="16">
        <v>600</v>
      </c>
      <c r="J16" s="34">
        <f>K16+L16</f>
        <v>239</v>
      </c>
      <c r="K16" s="16">
        <v>132</v>
      </c>
      <c r="L16" s="16">
        <v>107</v>
      </c>
    </row>
    <row r="17" spans="2:12" x14ac:dyDescent="0.2">
      <c r="B17" s="1" t="s">
        <v>190</v>
      </c>
      <c r="C17" s="15">
        <f t="shared" si="0"/>
        <v>4</v>
      </c>
      <c r="D17" s="23" t="s">
        <v>57</v>
      </c>
      <c r="E17" s="23" t="s">
        <v>57</v>
      </c>
      <c r="F17" s="34">
        <v>1</v>
      </c>
      <c r="G17" s="34">
        <v>3</v>
      </c>
      <c r="H17" s="23" t="s">
        <v>57</v>
      </c>
      <c r="I17" s="34">
        <v>600</v>
      </c>
      <c r="J17" s="34">
        <v>237</v>
      </c>
      <c r="K17" s="34">
        <v>133</v>
      </c>
      <c r="L17" s="34">
        <v>104</v>
      </c>
    </row>
    <row r="18" spans="2:12" x14ac:dyDescent="0.2">
      <c r="B18" s="3" t="s">
        <v>191</v>
      </c>
      <c r="C18" s="17">
        <f>C20+C21</f>
        <v>4</v>
      </c>
      <c r="D18" s="36" t="s">
        <v>57</v>
      </c>
      <c r="E18" s="36" t="s">
        <v>57</v>
      </c>
      <c r="F18" s="28">
        <f>F20+F21</f>
        <v>1</v>
      </c>
      <c r="G18" s="28">
        <f>G20+G21</f>
        <v>3</v>
      </c>
      <c r="H18" s="36" t="s">
        <v>57</v>
      </c>
      <c r="I18" s="28">
        <f>I20+I21</f>
        <v>600</v>
      </c>
      <c r="J18" s="28">
        <f>J20+J21</f>
        <v>238</v>
      </c>
      <c r="K18" s="28">
        <f>K20+K21</f>
        <v>134</v>
      </c>
      <c r="L18" s="28">
        <f>L20+L21</f>
        <v>104</v>
      </c>
    </row>
    <row r="19" spans="2:12" x14ac:dyDescent="0.2">
      <c r="C19" s="7"/>
      <c r="D19" s="16"/>
      <c r="E19" s="16"/>
      <c r="F19" s="16"/>
      <c r="G19" s="16"/>
      <c r="H19" s="16"/>
      <c r="I19" s="16"/>
      <c r="K19" s="16"/>
      <c r="L19" s="16"/>
    </row>
    <row r="20" spans="2:12" x14ac:dyDescent="0.2">
      <c r="B20" s="1" t="s">
        <v>221</v>
      </c>
      <c r="C20" s="15">
        <f>SUM(D20:H20)</f>
        <v>2</v>
      </c>
      <c r="D20" s="23" t="s">
        <v>57</v>
      </c>
      <c r="E20" s="23" t="s">
        <v>57</v>
      </c>
      <c r="F20" s="16">
        <v>1</v>
      </c>
      <c r="G20" s="16">
        <v>1</v>
      </c>
      <c r="H20" s="23" t="s">
        <v>57</v>
      </c>
      <c r="I20" s="16">
        <v>250</v>
      </c>
      <c r="J20" s="34">
        <f>K20+L20</f>
        <v>238</v>
      </c>
      <c r="K20" s="16">
        <v>134</v>
      </c>
      <c r="L20" s="16">
        <v>104</v>
      </c>
    </row>
    <row r="21" spans="2:12" x14ac:dyDescent="0.2">
      <c r="B21" s="1" t="s">
        <v>222</v>
      </c>
      <c r="C21" s="15">
        <f>SUM(D21:H21)</f>
        <v>2</v>
      </c>
      <c r="D21" s="23" t="s">
        <v>57</v>
      </c>
      <c r="E21" s="23" t="s">
        <v>57</v>
      </c>
      <c r="F21" s="23" t="s">
        <v>57</v>
      </c>
      <c r="G21" s="16">
        <v>2</v>
      </c>
      <c r="H21" s="23" t="s">
        <v>57</v>
      </c>
      <c r="I21" s="16">
        <v>350</v>
      </c>
      <c r="J21" s="23" t="s">
        <v>57</v>
      </c>
      <c r="K21" s="23" t="s">
        <v>57</v>
      </c>
      <c r="L21" s="23" t="s">
        <v>57</v>
      </c>
    </row>
    <row r="22" spans="2:12" ht="18" thickBot="1" x14ac:dyDescent="0.25">
      <c r="B22" s="29"/>
      <c r="C22" s="19"/>
      <c r="D22" s="29"/>
      <c r="E22" s="29"/>
      <c r="F22" s="4"/>
      <c r="G22" s="29"/>
      <c r="H22" s="29"/>
      <c r="I22" s="29"/>
      <c r="J22" s="29"/>
      <c r="K22" s="29"/>
      <c r="L22" s="29"/>
    </row>
    <row r="23" spans="2:12" x14ac:dyDescent="0.2">
      <c r="B23" s="28"/>
      <c r="C23" s="1" t="s">
        <v>29</v>
      </c>
      <c r="D23" s="28"/>
      <c r="E23" s="28"/>
      <c r="F23" s="1" t="s">
        <v>223</v>
      </c>
      <c r="G23" s="28"/>
      <c r="H23" s="28"/>
      <c r="I23" s="28"/>
      <c r="J23" s="28"/>
      <c r="K23" s="28"/>
      <c r="L23" s="28"/>
    </row>
    <row r="24" spans="2:12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72" spans="1:1" x14ac:dyDescent="0.2">
      <c r="A72" s="1"/>
    </row>
    <row r="73" spans="1:1" x14ac:dyDescent="0.2">
      <c r="A73" s="28"/>
    </row>
  </sheetData>
  <phoneticPr fontId="2"/>
  <pageMargins left="0.4" right="0.54" top="0.56999999999999995" bottom="0.59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43</vt:i4>
      </vt:variant>
    </vt:vector>
  </HeadingPairs>
  <TitlesOfParts>
    <vt:vector size="66" baseType="lpstr">
      <vt:lpstr>S01社保</vt:lpstr>
      <vt:lpstr>S02社保</vt:lpstr>
      <vt:lpstr>S03生保</vt:lpstr>
      <vt:lpstr>S04生保</vt:lpstr>
      <vt:lpstr>S05町村</vt:lpstr>
      <vt:lpstr>S06A施設</vt:lpstr>
      <vt:lpstr>S06B施設</vt:lpstr>
      <vt:lpstr>S06C施設</vt:lpstr>
      <vt:lpstr>S06D施設</vt:lpstr>
      <vt:lpstr>S07手帳</vt:lpstr>
      <vt:lpstr>S08A政府</vt:lpstr>
      <vt:lpstr>S08B政府</vt:lpstr>
      <vt:lpstr>S08C政府</vt:lpstr>
      <vt:lpstr>S09国民</vt:lpstr>
      <vt:lpstr>S10厚生</vt:lpstr>
      <vt:lpstr>S11労災</vt:lpstr>
      <vt:lpstr>S12雇用</vt:lpstr>
      <vt:lpstr>S13船員</vt:lpstr>
      <vt:lpstr>S14船員</vt:lpstr>
      <vt:lpstr>S15船員</vt:lpstr>
      <vt:lpstr>S16町村</vt:lpstr>
      <vt:lpstr>S17厚生</vt:lpstr>
      <vt:lpstr>S18国保</vt:lpstr>
      <vt:lpstr>S01社保!Print_Area</vt:lpstr>
      <vt:lpstr>S02社保!Print_Area</vt:lpstr>
      <vt:lpstr>S03生保!Print_Area</vt:lpstr>
      <vt:lpstr>S04生保!Print_Area</vt:lpstr>
      <vt:lpstr>S05町村!Print_Area</vt:lpstr>
      <vt:lpstr>S06A施設!Print_Area</vt:lpstr>
      <vt:lpstr>S06B施設!Print_Area</vt:lpstr>
      <vt:lpstr>S06C施設!Print_Area</vt:lpstr>
      <vt:lpstr>S06D施設!Print_Area</vt:lpstr>
      <vt:lpstr>S07手帳!Print_Area</vt:lpstr>
      <vt:lpstr>S08A政府!Print_Area</vt:lpstr>
      <vt:lpstr>S08C政府!Print_Area</vt:lpstr>
      <vt:lpstr>S09国民!Print_Area</vt:lpstr>
      <vt:lpstr>S10厚生!Print_Area</vt:lpstr>
      <vt:lpstr>S11労災!Print_Area</vt:lpstr>
      <vt:lpstr>S12雇用!Print_Area</vt:lpstr>
      <vt:lpstr>S13船員!Print_Area</vt:lpstr>
      <vt:lpstr>S14船員!Print_Area</vt:lpstr>
      <vt:lpstr>S15船員!Print_Area</vt:lpstr>
      <vt:lpstr>S16町村!Print_Area</vt:lpstr>
      <vt:lpstr>S17厚生!Print_Area</vt:lpstr>
      <vt:lpstr>S18国保!Print_Area</vt:lpstr>
      <vt:lpstr>S01社保!Print_Area_MI</vt:lpstr>
      <vt:lpstr>S03生保!Print_Area_MI</vt:lpstr>
      <vt:lpstr>S04生保!Print_Area_MI</vt:lpstr>
      <vt:lpstr>S05町村!Print_Area_MI</vt:lpstr>
      <vt:lpstr>S06A施設!Print_Area_MI</vt:lpstr>
      <vt:lpstr>S06B施設!Print_Area_MI</vt:lpstr>
      <vt:lpstr>S06C施設!Print_Area_MI</vt:lpstr>
      <vt:lpstr>S06D施設!Print_Area_MI</vt:lpstr>
      <vt:lpstr>S07手帳!Print_Area_MI</vt:lpstr>
      <vt:lpstr>S08A政府!Print_Area_MI</vt:lpstr>
      <vt:lpstr>S08C政府!Print_Area_MI</vt:lpstr>
      <vt:lpstr>S09国民!Print_Area_MI</vt:lpstr>
      <vt:lpstr>S10厚生!Print_Area_MI</vt:lpstr>
      <vt:lpstr>S11労災!Print_Area_MI</vt:lpstr>
      <vt:lpstr>S12雇用!Print_Area_MI</vt:lpstr>
      <vt:lpstr>S13船員!Print_Area_MI</vt:lpstr>
      <vt:lpstr>S14船員!Print_Area_MI</vt:lpstr>
      <vt:lpstr>S15船員!Print_Area_MI</vt:lpstr>
      <vt:lpstr>S16町村!Print_Area_MI</vt:lpstr>
      <vt:lpstr>S17厚生!Print_Area_MI</vt:lpstr>
      <vt:lpstr>S18国保!Print_Area_MI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2018-06-22T07:29:25Z</dcterms:created>
  <dcterms:modified xsi:type="dcterms:W3CDTF">2018-06-22T07:35:17Z</dcterms:modified>
</cp:coreProperties>
</file>