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/>
  </bookViews>
  <sheets>
    <sheet name="H01経営" sheetId="8" r:id="rId1"/>
    <sheet name="H02町村" sheetId="9" r:id="rId2"/>
    <sheet name="H03漁船" sheetId="10" r:id="rId3"/>
    <sheet name="H04世帯" sheetId="11" r:id="rId4"/>
    <sheet name="H05就業" sheetId="12" r:id="rId5"/>
    <sheet name="H06漁船" sheetId="13" r:id="rId6"/>
    <sheet name="H07内水" sheetId="14" r:id="rId7"/>
    <sheet name="H08A生産" sheetId="15" r:id="rId8"/>
    <sheet name="H08B生産" sheetId="16" r:id="rId9"/>
    <sheet name="H08C生産" sheetId="17" r:id="rId10"/>
    <sheet name="H08D生産" sheetId="18" r:id="rId11"/>
    <sheet name="H08E生産" sheetId="4" r:id="rId12"/>
    <sheet name="H09町村" sheetId="5" r:id="rId13"/>
    <sheet name="H10金額" sheetId="6" r:id="rId14"/>
    <sheet name="H11加工" sheetId="7" r:id="rId1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xlnm.Print_Area" localSheetId="1">H02町村!$A$1:$L$72</definedName>
    <definedName name="_xlnm.Print_Area" localSheetId="14">H11加工!$A$1:$L$119</definedName>
    <definedName name="Print_Area_MI" localSheetId="0">H01経営!$A$1:$L$71</definedName>
    <definedName name="Print_Area_MI" localSheetId="1">H02町村!$A$1:$L$73</definedName>
    <definedName name="Print_Area_MI" localSheetId="2">H03漁船!$A$1:$J$48</definedName>
    <definedName name="Print_Area_MI" localSheetId="3">H04世帯!$A$1:$J$27</definedName>
    <definedName name="Print_Area_MI" localSheetId="4">H05就業!$A$1:$J$73</definedName>
    <definedName name="Print_Area_MI" localSheetId="5">H06漁船!$A$1:$K$73</definedName>
    <definedName name="Print_Area_MI" localSheetId="6">H07内水!$A$1:$K$73</definedName>
    <definedName name="Print_Area_MI" localSheetId="7">H08A生産!$A$1:$M$31</definedName>
    <definedName name="Print_Area_MI" localSheetId="8">H08B生産!$A$1:$M$47</definedName>
    <definedName name="Print_Area_MI" localSheetId="9">H08C生産!$A$1:$L$117</definedName>
    <definedName name="Print_Area_MI" localSheetId="10">H08D生産!$A$1:$L$33</definedName>
    <definedName name="Print_Area_MI" localSheetId="11">H08E生産!$A$1:$L$31</definedName>
    <definedName name="Print_Area_MI" localSheetId="12">H09町村!$A$1:$L$42</definedName>
    <definedName name="Print_Area_MI" localSheetId="13">H10金額!$A$1:$K$66</definedName>
    <definedName name="Print_Area_MI" localSheetId="14">H11加工!$A$1:$L$120</definedName>
  </definedNames>
  <calcPr calcId="145621"/>
</workbook>
</file>

<file path=xl/calcChain.xml><?xml version="1.0" encoding="utf-8"?>
<calcChain xmlns="http://schemas.openxmlformats.org/spreadsheetml/2006/main">
  <c r="E30" i="18" l="1"/>
  <c r="E29" i="18"/>
  <c r="E28" i="18"/>
  <c r="E27" i="18"/>
  <c r="E25" i="18"/>
  <c r="E24" i="18"/>
  <c r="E23" i="18"/>
  <c r="L21" i="18"/>
  <c r="K21" i="18"/>
  <c r="J21" i="18"/>
  <c r="I21" i="18"/>
  <c r="H21" i="18"/>
  <c r="G21" i="18"/>
  <c r="E21" i="18" s="1"/>
  <c r="F21" i="18"/>
  <c r="E20" i="18"/>
  <c r="E19" i="18"/>
  <c r="E18" i="18"/>
  <c r="E16" i="18"/>
  <c r="E15" i="18"/>
  <c r="E14" i="18"/>
  <c r="E13" i="18"/>
  <c r="F111" i="17"/>
  <c r="E111" i="17"/>
  <c r="E109" i="17"/>
  <c r="I64" i="17"/>
  <c r="L12" i="17"/>
  <c r="K12" i="17"/>
  <c r="J12" i="17"/>
  <c r="I12" i="17"/>
  <c r="H12" i="17"/>
  <c r="G12" i="17"/>
  <c r="F12" i="17"/>
  <c r="E12" i="17"/>
  <c r="I41" i="16"/>
  <c r="M36" i="16"/>
  <c r="L36" i="16"/>
  <c r="K36" i="16"/>
  <c r="J36" i="16"/>
  <c r="I36" i="16"/>
  <c r="H36" i="16"/>
  <c r="G36" i="16"/>
  <c r="F36" i="16"/>
  <c r="E36" i="16"/>
  <c r="I29" i="16"/>
  <c r="I28" i="16"/>
  <c r="I27" i="16"/>
  <c r="H27" i="16"/>
  <c r="I19" i="16"/>
  <c r="H19" i="16"/>
  <c r="H14" i="16" s="1"/>
  <c r="H12" i="16" s="1"/>
  <c r="I15" i="16"/>
  <c r="M14" i="16"/>
  <c r="M12" i="16" s="1"/>
  <c r="L14" i="16"/>
  <c r="L12" i="16" s="1"/>
  <c r="K14" i="16"/>
  <c r="K12" i="16" s="1"/>
  <c r="J14" i="16"/>
  <c r="J12" i="16" s="1"/>
  <c r="I14" i="16"/>
  <c r="I12" i="16" s="1"/>
  <c r="G14" i="16"/>
  <c r="F14" i="16"/>
  <c r="E14" i="16"/>
  <c r="G12" i="16"/>
  <c r="F12" i="16"/>
  <c r="E12" i="16"/>
  <c r="E29" i="15"/>
  <c r="E28" i="15"/>
  <c r="M26" i="15"/>
  <c r="J26" i="15"/>
  <c r="I26" i="15"/>
  <c r="H26" i="15"/>
  <c r="G26" i="15"/>
  <c r="F26" i="15"/>
  <c r="E26" i="15"/>
  <c r="D26" i="15"/>
  <c r="M25" i="15"/>
  <c r="E25" i="15"/>
  <c r="D25" i="15"/>
  <c r="M24" i="15"/>
  <c r="E24" i="15"/>
  <c r="D24" i="15"/>
  <c r="M22" i="15"/>
  <c r="E22" i="15"/>
  <c r="D22" i="15" s="1"/>
  <c r="M21" i="15"/>
  <c r="E21" i="15"/>
  <c r="D21" i="15" s="1"/>
  <c r="M20" i="15"/>
  <c r="E20" i="15"/>
  <c r="D20" i="15"/>
  <c r="M18" i="15"/>
  <c r="E18" i="15"/>
  <c r="D18" i="15"/>
  <c r="M17" i="15"/>
  <c r="E17" i="15"/>
  <c r="D17" i="15"/>
  <c r="M16" i="15"/>
  <c r="E16" i="15"/>
  <c r="D16" i="15"/>
  <c r="M15" i="15"/>
  <c r="E15" i="15"/>
  <c r="D15" i="15" s="1"/>
  <c r="H29" i="14"/>
  <c r="H28" i="14"/>
  <c r="H27" i="14"/>
  <c r="H24" i="14"/>
  <c r="H23" i="14"/>
  <c r="H22" i="14"/>
  <c r="H21" i="14"/>
  <c r="H18" i="14"/>
  <c r="E18" i="14"/>
  <c r="H17" i="14"/>
  <c r="H16" i="14"/>
  <c r="H14" i="14"/>
  <c r="H13" i="14"/>
  <c r="H12" i="14"/>
  <c r="G70" i="13"/>
  <c r="G69" i="13"/>
  <c r="G68" i="13"/>
  <c r="G67" i="13"/>
  <c r="G65" i="13"/>
  <c r="G64" i="13"/>
  <c r="G62" i="13"/>
  <c r="G61" i="13"/>
  <c r="G60" i="13"/>
  <c r="G59" i="13"/>
  <c r="G58" i="13"/>
  <c r="G54" i="13"/>
  <c r="G51" i="13"/>
  <c r="G50" i="13"/>
  <c r="G49" i="13"/>
  <c r="K45" i="13"/>
  <c r="J45" i="13"/>
  <c r="I45" i="13"/>
  <c r="H45" i="13"/>
  <c r="G45" i="13"/>
  <c r="F45" i="13"/>
  <c r="E45" i="13"/>
  <c r="D45" i="13"/>
  <c r="C45" i="13"/>
  <c r="D38" i="13"/>
  <c r="D37" i="13"/>
  <c r="D36" i="13"/>
  <c r="D35" i="13"/>
  <c r="D34" i="13"/>
  <c r="D33" i="13"/>
  <c r="D32" i="13"/>
  <c r="D30" i="13"/>
  <c r="D29" i="13"/>
  <c r="D28" i="13"/>
  <c r="D27" i="13"/>
  <c r="D26" i="13"/>
  <c r="D24" i="13"/>
  <c r="D23" i="13"/>
  <c r="D22" i="13"/>
  <c r="D20" i="13"/>
  <c r="D19" i="13"/>
  <c r="D18" i="13"/>
  <c r="D17" i="13"/>
  <c r="D16" i="13"/>
  <c r="D13" i="13" s="1"/>
  <c r="D15" i="13"/>
  <c r="K13" i="13"/>
  <c r="J13" i="13"/>
  <c r="I13" i="13"/>
  <c r="H13" i="13"/>
  <c r="G13" i="13"/>
  <c r="F13" i="13"/>
  <c r="E13" i="13"/>
  <c r="C13" i="13"/>
  <c r="C67" i="12"/>
  <c r="C66" i="12"/>
  <c r="C65" i="12"/>
  <c r="C63" i="12"/>
  <c r="C62" i="12"/>
  <c r="C61" i="12"/>
  <c r="E51" i="12"/>
  <c r="C51" i="12"/>
  <c r="E50" i="12"/>
  <c r="C50" i="12"/>
  <c r="J48" i="12"/>
  <c r="I48" i="12"/>
  <c r="H48" i="12"/>
  <c r="G48" i="12"/>
  <c r="F48" i="12"/>
  <c r="E48" i="12"/>
  <c r="D48" i="12"/>
  <c r="C48" i="12"/>
  <c r="E38" i="12"/>
  <c r="E25" i="12" s="1"/>
  <c r="C38" i="12"/>
  <c r="C25" i="12" s="1"/>
  <c r="E37" i="12"/>
  <c r="E35" i="12" s="1"/>
  <c r="C37" i="12"/>
  <c r="C24" i="12" s="1"/>
  <c r="C22" i="12" s="1"/>
  <c r="J35" i="12"/>
  <c r="I35" i="12"/>
  <c r="H35" i="12"/>
  <c r="G35" i="12"/>
  <c r="F35" i="12"/>
  <c r="D35" i="12"/>
  <c r="J25" i="12"/>
  <c r="I25" i="12"/>
  <c r="H25" i="12"/>
  <c r="G25" i="12"/>
  <c r="F25" i="12"/>
  <c r="D25" i="12"/>
  <c r="D22" i="12" s="1"/>
  <c r="J24" i="12"/>
  <c r="J22" i="12" s="1"/>
  <c r="I24" i="12"/>
  <c r="I22" i="12" s="1"/>
  <c r="H24" i="12"/>
  <c r="H22" i="12" s="1"/>
  <c r="G24" i="12"/>
  <c r="G22" i="12" s="1"/>
  <c r="F24" i="12"/>
  <c r="F22" i="12" s="1"/>
  <c r="E24" i="12"/>
  <c r="D24" i="12"/>
  <c r="H24" i="11"/>
  <c r="F24" i="11"/>
  <c r="C24" i="11"/>
  <c r="C21" i="11" s="1"/>
  <c r="H23" i="11"/>
  <c r="F23" i="11"/>
  <c r="C23" i="11"/>
  <c r="J21" i="11"/>
  <c r="I21" i="11"/>
  <c r="H21" i="11"/>
  <c r="G21" i="11"/>
  <c r="F21" i="11"/>
  <c r="E21" i="11"/>
  <c r="D21" i="11"/>
  <c r="F20" i="11"/>
  <c r="C20" i="11"/>
  <c r="F19" i="11"/>
  <c r="C19" i="11"/>
  <c r="F18" i="11"/>
  <c r="C18" i="11"/>
  <c r="F17" i="11"/>
  <c r="C17" i="11"/>
  <c r="F15" i="11"/>
  <c r="C15" i="11"/>
  <c r="F14" i="11"/>
  <c r="C14" i="11"/>
  <c r="F13" i="11"/>
  <c r="C13" i="11"/>
  <c r="F12" i="11"/>
  <c r="C12" i="11"/>
  <c r="I43" i="10"/>
  <c r="G43" i="10"/>
  <c r="F43" i="10"/>
  <c r="E43" i="10"/>
  <c r="D43" i="10"/>
  <c r="E27" i="10"/>
  <c r="C27" i="10"/>
  <c r="E26" i="10"/>
  <c r="C26" i="10"/>
  <c r="J24" i="10"/>
  <c r="I24" i="10"/>
  <c r="H24" i="10"/>
  <c r="G24" i="10"/>
  <c r="F24" i="10"/>
  <c r="E24" i="10"/>
  <c r="D24" i="10"/>
  <c r="C24" i="10"/>
  <c r="E23" i="10"/>
  <c r="C23" i="10"/>
  <c r="E22" i="10"/>
  <c r="C22" i="10"/>
  <c r="E21" i="10"/>
  <c r="C21" i="10" s="1"/>
  <c r="E20" i="10"/>
  <c r="C20" i="10" s="1"/>
  <c r="E18" i="10"/>
  <c r="C18" i="10"/>
  <c r="E17" i="10"/>
  <c r="C17" i="10"/>
  <c r="E16" i="10"/>
  <c r="C16" i="10" s="1"/>
  <c r="E15" i="10"/>
  <c r="C15" i="10"/>
  <c r="E14" i="10"/>
  <c r="C14" i="10"/>
  <c r="F70" i="9"/>
  <c r="C70" i="9"/>
  <c r="F69" i="9"/>
  <c r="E69" i="9"/>
  <c r="C69" i="9"/>
  <c r="H68" i="9"/>
  <c r="F68" i="9"/>
  <c r="E68" i="9"/>
  <c r="C68" i="9"/>
  <c r="F67" i="9"/>
  <c r="E67" i="9"/>
  <c r="C67" i="9"/>
  <c r="F66" i="9"/>
  <c r="C66" i="9"/>
  <c r="F65" i="9"/>
  <c r="E65" i="9"/>
  <c r="C65" i="9"/>
  <c r="E64" i="9"/>
  <c r="C64" i="9"/>
  <c r="F63" i="9"/>
  <c r="E63" i="9"/>
  <c r="C63" i="9" s="1"/>
  <c r="E62" i="9"/>
  <c r="D62" i="9"/>
  <c r="C62" i="9"/>
  <c r="L61" i="9"/>
  <c r="F61" i="9"/>
  <c r="E61" i="9"/>
  <c r="C61" i="9"/>
  <c r="F60" i="9"/>
  <c r="E60" i="9"/>
  <c r="C60" i="9"/>
  <c r="E59" i="9"/>
  <c r="C59" i="9"/>
  <c r="F58" i="9"/>
  <c r="C58" i="9"/>
  <c r="F57" i="9"/>
  <c r="C57" i="9"/>
  <c r="F56" i="9"/>
  <c r="F47" i="9" s="1"/>
  <c r="E56" i="9"/>
  <c r="E47" i="9" s="1"/>
  <c r="C56" i="9"/>
  <c r="C54" i="9"/>
  <c r="C53" i="9"/>
  <c r="C52" i="9"/>
  <c r="C51" i="9"/>
  <c r="C50" i="9"/>
  <c r="C49" i="9"/>
  <c r="L47" i="9"/>
  <c r="K47" i="9"/>
  <c r="J47" i="9"/>
  <c r="I47" i="9"/>
  <c r="H47" i="9"/>
  <c r="G47" i="9"/>
  <c r="D47" i="9"/>
  <c r="D37" i="9"/>
  <c r="C37" i="9"/>
  <c r="D36" i="9"/>
  <c r="C36" i="9"/>
  <c r="D35" i="9"/>
  <c r="C35" i="9"/>
  <c r="D34" i="9"/>
  <c r="C34" i="9"/>
  <c r="D33" i="9"/>
  <c r="C33" i="9" s="1"/>
  <c r="D32" i="9"/>
  <c r="C32" i="9"/>
  <c r="D31" i="9"/>
  <c r="C31" i="9"/>
  <c r="D30" i="9"/>
  <c r="C30" i="9"/>
  <c r="D29" i="9"/>
  <c r="C29" i="9" s="1"/>
  <c r="D28" i="9"/>
  <c r="C28" i="9"/>
  <c r="D27" i="9"/>
  <c r="C27" i="9"/>
  <c r="D26" i="9"/>
  <c r="C26" i="9"/>
  <c r="D25" i="9"/>
  <c r="C25" i="9"/>
  <c r="D24" i="9"/>
  <c r="C24" i="9"/>
  <c r="D23" i="9"/>
  <c r="C23" i="9"/>
  <c r="D21" i="9"/>
  <c r="C21" i="9" s="1"/>
  <c r="D20" i="9"/>
  <c r="C20" i="9"/>
  <c r="D19" i="9"/>
  <c r="C19" i="9"/>
  <c r="D18" i="9"/>
  <c r="C18" i="9"/>
  <c r="D17" i="9"/>
  <c r="C17" i="9" s="1"/>
  <c r="D16" i="9"/>
  <c r="C16" i="9"/>
  <c r="L14" i="9"/>
  <c r="K14" i="9"/>
  <c r="J14" i="9"/>
  <c r="I14" i="9"/>
  <c r="H14" i="9"/>
  <c r="G14" i="9"/>
  <c r="F14" i="9"/>
  <c r="E14" i="9"/>
  <c r="L65" i="8"/>
  <c r="K65" i="8"/>
  <c r="J65" i="8"/>
  <c r="I65" i="8"/>
  <c r="H65" i="8"/>
  <c r="G65" i="8"/>
  <c r="F65" i="8"/>
  <c r="E65" i="8"/>
  <c r="D65" i="8"/>
  <c r="C65" i="8"/>
  <c r="L54" i="8"/>
  <c r="C34" i="8" s="1"/>
  <c r="C49" i="8"/>
  <c r="C48" i="8"/>
  <c r="L46" i="8"/>
  <c r="K46" i="8"/>
  <c r="J46" i="8"/>
  <c r="I46" i="8"/>
  <c r="H46" i="8"/>
  <c r="G46" i="8"/>
  <c r="F46" i="8"/>
  <c r="D46" i="8"/>
  <c r="C46" i="8" s="1"/>
  <c r="C45" i="8"/>
  <c r="C44" i="8"/>
  <c r="C43" i="8"/>
  <c r="C41" i="8"/>
  <c r="C39" i="8"/>
  <c r="C38" i="8"/>
  <c r="C37" i="8"/>
  <c r="C36" i="8"/>
  <c r="C35" i="8"/>
  <c r="C26" i="8"/>
  <c r="C25" i="8"/>
  <c r="L23" i="8"/>
  <c r="K23" i="8"/>
  <c r="J23" i="8"/>
  <c r="I23" i="8"/>
  <c r="H23" i="8"/>
  <c r="D23" i="8"/>
  <c r="C23" i="8"/>
  <c r="C22" i="8"/>
  <c r="C21" i="8"/>
  <c r="C20" i="8"/>
  <c r="C19" i="8"/>
  <c r="D17" i="8"/>
  <c r="C17" i="8"/>
  <c r="D16" i="8"/>
  <c r="C16" i="8"/>
  <c r="D15" i="8"/>
  <c r="C15" i="8" s="1"/>
  <c r="D14" i="8"/>
  <c r="C14" i="8"/>
  <c r="D13" i="8"/>
  <c r="C13" i="8"/>
  <c r="D12" i="8"/>
  <c r="C12" i="8"/>
  <c r="L110" i="7"/>
  <c r="K110" i="7"/>
  <c r="J110" i="7"/>
  <c r="I110" i="7"/>
  <c r="H110" i="7"/>
  <c r="G110" i="7"/>
  <c r="F110" i="7"/>
  <c r="E110" i="7"/>
  <c r="L101" i="7"/>
  <c r="K101" i="7"/>
  <c r="J101" i="7"/>
  <c r="I101" i="7"/>
  <c r="H101" i="7"/>
  <c r="G101" i="7"/>
  <c r="F101" i="7"/>
  <c r="E101" i="7"/>
  <c r="F98" i="7"/>
  <c r="F93" i="7" s="1"/>
  <c r="E98" i="7"/>
  <c r="E93" i="7" s="1"/>
  <c r="L93" i="7"/>
  <c r="K93" i="7"/>
  <c r="J93" i="7"/>
  <c r="I93" i="7"/>
  <c r="I12" i="7" s="1"/>
  <c r="H93" i="7"/>
  <c r="G93" i="7"/>
  <c r="L86" i="7"/>
  <c r="K86" i="7"/>
  <c r="J86" i="7"/>
  <c r="I86" i="7"/>
  <c r="H86" i="7"/>
  <c r="G86" i="7"/>
  <c r="F86" i="7"/>
  <c r="E86" i="7"/>
  <c r="L79" i="7"/>
  <c r="K79" i="7"/>
  <c r="J79" i="7"/>
  <c r="I79" i="7"/>
  <c r="H79" i="7"/>
  <c r="G79" i="7"/>
  <c r="F79" i="7"/>
  <c r="E79" i="7"/>
  <c r="L56" i="7"/>
  <c r="L12" i="7" s="1"/>
  <c r="K56" i="7"/>
  <c r="K12" i="7" s="1"/>
  <c r="J56" i="7"/>
  <c r="I56" i="7"/>
  <c r="H56" i="7"/>
  <c r="G56" i="7"/>
  <c r="F56" i="7"/>
  <c r="E56" i="7"/>
  <c r="L50" i="7"/>
  <c r="K50" i="7"/>
  <c r="J50" i="7"/>
  <c r="I50" i="7"/>
  <c r="H50" i="7"/>
  <c r="G50" i="7"/>
  <c r="F50" i="7"/>
  <c r="E50" i="7"/>
  <c r="L46" i="7"/>
  <c r="K46" i="7"/>
  <c r="J46" i="7"/>
  <c r="I46" i="7"/>
  <c r="H46" i="7"/>
  <c r="G46" i="7"/>
  <c r="F31" i="7"/>
  <c r="F22" i="7" s="1"/>
  <c r="E30" i="7"/>
  <c r="E22" i="7" s="1"/>
  <c r="L22" i="7"/>
  <c r="K22" i="7"/>
  <c r="J22" i="7"/>
  <c r="I22" i="7"/>
  <c r="H22" i="7"/>
  <c r="G22" i="7"/>
  <c r="F20" i="7"/>
  <c r="L14" i="7"/>
  <c r="K14" i="7"/>
  <c r="J14" i="7"/>
  <c r="I14" i="7"/>
  <c r="H14" i="7"/>
  <c r="G14" i="7"/>
  <c r="G12" i="7" s="1"/>
  <c r="F14" i="7"/>
  <c r="E14" i="7"/>
  <c r="J12" i="7"/>
  <c r="H12" i="7"/>
  <c r="I63" i="6"/>
  <c r="I62" i="6"/>
  <c r="I60" i="6"/>
  <c r="I59" i="6"/>
  <c r="I57" i="6"/>
  <c r="I56" i="6"/>
  <c r="I55" i="6"/>
  <c r="K53" i="6"/>
  <c r="J53" i="6"/>
  <c r="I53" i="6"/>
  <c r="H53" i="6"/>
  <c r="G53" i="6"/>
  <c r="F53" i="6"/>
  <c r="E53" i="6"/>
  <c r="E15" i="6" s="1"/>
  <c r="I51" i="6"/>
  <c r="I50" i="6"/>
  <c r="I49" i="6"/>
  <c r="I47" i="6"/>
  <c r="I46" i="6"/>
  <c r="I44" i="6"/>
  <c r="I43" i="6"/>
  <c r="I42" i="6"/>
  <c r="I40" i="6"/>
  <c r="I39" i="6"/>
  <c r="I38" i="6"/>
  <c r="I36" i="6"/>
  <c r="I35" i="6"/>
  <c r="I34" i="6"/>
  <c r="I32" i="6"/>
  <c r="I31" i="6"/>
  <c r="I29" i="6"/>
  <c r="I28" i="6"/>
  <c r="I26" i="6"/>
  <c r="I25" i="6"/>
  <c r="I23" i="6"/>
  <c r="I22" i="6"/>
  <c r="I20" i="6"/>
  <c r="I19" i="6"/>
  <c r="K17" i="6"/>
  <c r="K15" i="6" s="1"/>
  <c r="J17" i="6"/>
  <c r="J15" i="6" s="1"/>
  <c r="I15" i="6" s="1"/>
  <c r="I17" i="6"/>
  <c r="H17" i="6"/>
  <c r="H15" i="6" s="1"/>
  <c r="G17" i="6"/>
  <c r="G15" i="6" s="1"/>
  <c r="F17" i="6"/>
  <c r="F15" i="6" s="1"/>
  <c r="E17" i="6"/>
  <c r="E39" i="5"/>
  <c r="D39" i="5"/>
  <c r="E37" i="5"/>
  <c r="D37" i="5"/>
  <c r="E35" i="5"/>
  <c r="D35" i="5"/>
  <c r="E31" i="5"/>
  <c r="D31" i="5"/>
  <c r="E27" i="5"/>
  <c r="D27" i="5"/>
  <c r="E25" i="5"/>
  <c r="D25" i="5"/>
  <c r="E22" i="5"/>
  <c r="D22" i="5"/>
  <c r="E21" i="5"/>
  <c r="D21" i="5"/>
  <c r="E19" i="5"/>
  <c r="D19" i="5"/>
  <c r="E18" i="5"/>
  <c r="D18" i="5"/>
  <c r="E15" i="5"/>
  <c r="E11" i="5" s="1"/>
  <c r="D15" i="5"/>
  <c r="D11" i="5" s="1"/>
  <c r="E13" i="5"/>
  <c r="D13" i="5"/>
  <c r="F11" i="5"/>
  <c r="D29" i="4"/>
  <c r="D28" i="4"/>
  <c r="D27" i="4"/>
  <c r="D26" i="4"/>
  <c r="D24" i="4"/>
  <c r="D23" i="4"/>
  <c r="D22" i="4"/>
  <c r="D21" i="4"/>
  <c r="D19" i="4"/>
  <c r="J18" i="4"/>
  <c r="D18" i="4"/>
  <c r="D16" i="4"/>
  <c r="J15" i="4"/>
  <c r="D15" i="4"/>
  <c r="D14" i="4"/>
  <c r="E22" i="12" l="1"/>
  <c r="C35" i="12"/>
  <c r="C47" i="9"/>
  <c r="C14" i="9"/>
  <c r="D14" i="9"/>
  <c r="E12" i="7"/>
  <c r="F12" i="7"/>
</calcChain>
</file>

<file path=xl/sharedStrings.xml><?xml version="1.0" encoding="utf-8"?>
<sst xmlns="http://schemas.openxmlformats.org/spreadsheetml/2006/main" count="1644" uniqueCount="578">
  <si>
    <t>Ｈ-08 漁業生産量</t>
  </si>
  <si>
    <t>Ｅ．内水面養殖業生産量（主要魚種別）</t>
  </si>
  <si>
    <t>単位：ﾄﾝ</t>
  </si>
  <si>
    <t xml:space="preserve">  収穫量</t>
  </si>
  <si>
    <t xml:space="preserve">  総数</t>
  </si>
  <si>
    <t>あ ゆ</t>
  </si>
  <si>
    <t xml:space="preserve"> ﾃｲﾗﾋﾟｱ</t>
  </si>
  <si>
    <t>ま す</t>
  </si>
  <si>
    <t>うなぎ</t>
  </si>
  <si>
    <t xml:space="preserve"> すっぽん</t>
  </si>
  <si>
    <t xml:space="preserve"> その他</t>
  </si>
  <si>
    <t>昭和45年 1970</t>
  </si>
  <si>
    <t>･･･</t>
  </si>
  <si>
    <t>　　50 　1975</t>
  </si>
  <si>
    <t>　　55　 1980</t>
  </si>
  <si>
    <t>　　60　 1985</t>
  </si>
  <si>
    <t>平成 2   1990</t>
  </si>
  <si>
    <t>　　 3　 1991</t>
  </si>
  <si>
    <t>　　 4　 1992</t>
  </si>
  <si>
    <t>　　 5　 1993</t>
  </si>
  <si>
    <t>　　 6　 1994</t>
  </si>
  <si>
    <t>　　 7　 1995</t>
  </si>
  <si>
    <t>X</t>
    <phoneticPr fontId="4"/>
  </si>
  <si>
    <t>　　 8　 1996</t>
  </si>
  <si>
    <t>　　 9　 1997</t>
  </si>
  <si>
    <t xml:space="preserve"> 　10　 1998</t>
    <phoneticPr fontId="4"/>
  </si>
  <si>
    <t>資料：農林水産省 和歌山統計情報事務所「和歌山農林水産統計年報」</t>
  </si>
  <si>
    <t>Ｈ-09 市町村別海面漁業生産量</t>
  </si>
  <si>
    <t xml:space="preserve"> 1996</t>
  </si>
  <si>
    <t xml:space="preserve"> 1997</t>
  </si>
  <si>
    <t xml:space="preserve"> 1998</t>
  </si>
  <si>
    <t xml:space="preserve"> 平成 8年</t>
  </si>
  <si>
    <t xml:space="preserve"> 平成 9年</t>
  </si>
  <si>
    <t xml:space="preserve"> 平成10年</t>
  </si>
  <si>
    <t>　県   計</t>
  </si>
  <si>
    <t xml:space="preserve"> 和歌山市</t>
  </si>
  <si>
    <t xml:space="preserve"> 海 南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</si>
  <si>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</si>
  <si>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</si>
  <si>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</si>
  <si>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</si>
  <si>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</si>
  <si>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</si>
  <si>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</si>
  <si>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</si>
  <si>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</si>
  <si>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</si>
  <si>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南 部 町</t>
  </si>
  <si>
    <t xml:space="preserve"> 印 南 町</t>
  </si>
  <si>
    <t xml:space="preserve"> 白 浜 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</si>
  <si>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</si>
  <si>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</si>
  <si>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</si>
  <si>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</si>
  <si>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</si>
  <si>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</si>
  <si>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>資料：農林水産省 和歌山統計情報事務所「和歌山県漁業の動き」</t>
    <rPh sb="3" eb="5">
      <t>ノウリン</t>
    </rPh>
    <rPh sb="5" eb="8">
      <t>スイサンショウ</t>
    </rPh>
    <rPh sb="9" eb="12">
      <t>ワカヤマ</t>
    </rPh>
    <rPh sb="12" eb="14">
      <t>トウケイ</t>
    </rPh>
    <rPh sb="14" eb="16">
      <t>ジョウホウ</t>
    </rPh>
    <rPh sb="16" eb="19">
      <t>ジムショ</t>
    </rPh>
    <rPh sb="27" eb="28">
      <t>ウゴ</t>
    </rPh>
    <phoneticPr fontId="4"/>
  </si>
  <si>
    <t>Ｈ-10 海面漁業・養殖業主要漁業種類別生産額</t>
  </si>
  <si>
    <t>「生産額」とは，生産者の手取り価格で評価したものでなく，販売手数料及び</t>
  </si>
  <si>
    <t>輸送費等の販売諸経費を控除せず，また歩もどしを含めないいわゆる産地市場</t>
  </si>
  <si>
    <t>価格で評価したものである。</t>
  </si>
  <si>
    <t xml:space="preserve">          単位:百万円</t>
    <phoneticPr fontId="4"/>
  </si>
  <si>
    <t>1994</t>
  </si>
  <si>
    <t>1995</t>
  </si>
  <si>
    <t>1996</t>
  </si>
  <si>
    <t>1997</t>
  </si>
  <si>
    <t>1998</t>
  </si>
  <si>
    <t xml:space="preserve"> 平成 6年</t>
  </si>
  <si>
    <t xml:space="preserve"> 平成 7年</t>
  </si>
  <si>
    <t>瀬戸内</t>
  </si>
  <si>
    <t>太平洋</t>
  </si>
  <si>
    <t xml:space="preserve">  海面漁業・養殖業</t>
  </si>
  <si>
    <t>海面漁業</t>
  </si>
  <si>
    <t>小型底びき網(縦１種)</t>
  </si>
  <si>
    <t>－</t>
    <phoneticPr fontId="4"/>
  </si>
  <si>
    <t xml:space="preserve">     〃     (その他)</t>
  </si>
  <si>
    <t>中小型１そうまき巾着網</t>
  </si>
  <si>
    <t>中小型２そうまき巾着網</t>
  </si>
  <si>
    <t>その他の中小型まき網</t>
  </si>
  <si>
    <t>さんま棒受網</t>
  </si>
  <si>
    <t>その他の敷網</t>
  </si>
  <si>
    <t>その他の刺網</t>
  </si>
  <si>
    <t>近海かつお一本釣り</t>
  </si>
  <si>
    <t>沿岸かつお一本釣り</t>
  </si>
  <si>
    <t>沿岸いか釣り</t>
  </si>
  <si>
    <t>ひきなわ釣り</t>
  </si>
  <si>
    <t>その他の釣り</t>
  </si>
  <si>
    <t>遠洋まぐろのはえ縄</t>
  </si>
  <si>
    <t>近海まぐろのはえ縄</t>
  </si>
  <si>
    <t>沿岸まぐろのはえ縄</t>
  </si>
  <si>
    <t>その他のはえ縄</t>
  </si>
  <si>
    <t>大型定置網</t>
  </si>
  <si>
    <t>小型定置網</t>
  </si>
  <si>
    <t>地びき網</t>
  </si>
  <si>
    <t>ひき回･ひき寄せ船びき網</t>
  </si>
  <si>
    <t>採貝</t>
  </si>
  <si>
    <t>採藻</t>
  </si>
  <si>
    <t>その他の漁業</t>
  </si>
  <si>
    <t>海面養殖業</t>
  </si>
  <si>
    <t>ぶり類養殖業</t>
  </si>
  <si>
    <t>まだい養殖業</t>
  </si>
  <si>
    <t>その他の魚類養殖業</t>
  </si>
  <si>
    <t>わかめ類養殖業</t>
  </si>
  <si>
    <t>のり類養殖業</t>
  </si>
  <si>
    <t>真珠養殖業</t>
  </si>
  <si>
    <t>その他の養殖業</t>
  </si>
  <si>
    <t>Ｈ-11 水産加工品生産量</t>
  </si>
  <si>
    <t xml:space="preserve">      一度加工された製品を購入し，再加工して製品としたときは，それぞれの品目に計上。</t>
  </si>
  <si>
    <t>1980</t>
  </si>
  <si>
    <t>1985</t>
  </si>
  <si>
    <t>1990</t>
  </si>
  <si>
    <t xml:space="preserve"> 昭和55年</t>
  </si>
  <si>
    <t xml:space="preserve"> 昭和60年</t>
  </si>
  <si>
    <t xml:space="preserve"> 平成 2年</t>
  </si>
  <si>
    <t xml:space="preserve"> 平成10年</t>
    <phoneticPr fontId="4"/>
  </si>
  <si>
    <t xml:space="preserve">  総  数（注）</t>
  </si>
  <si>
    <t>ねり製品</t>
  </si>
  <si>
    <t>ちくわ</t>
  </si>
  <si>
    <t>かまぼこ</t>
  </si>
  <si>
    <t>包装かまぼこ</t>
  </si>
  <si>
    <t>あげかまぼこ</t>
  </si>
  <si>
    <t>その他</t>
  </si>
  <si>
    <t>冷凍水産物</t>
  </si>
  <si>
    <t>びんなが</t>
  </si>
  <si>
    <t>その他のまぐろ類</t>
  </si>
  <si>
    <t>かじき類</t>
  </si>
  <si>
    <t>かつお</t>
  </si>
  <si>
    <t>まいわし</t>
  </si>
  <si>
    <t>その他のいわし類</t>
  </si>
  <si>
    <t>あじ類</t>
  </si>
  <si>
    <t>さば類</t>
  </si>
  <si>
    <t>さんま</t>
  </si>
  <si>
    <t>その他の魚類</t>
  </si>
  <si>
    <t>貝類</t>
  </si>
  <si>
    <t>するめいか</t>
  </si>
  <si>
    <t>その他のいか類</t>
  </si>
  <si>
    <t>その他の水産動物類</t>
  </si>
  <si>
    <t>海産ほ乳類</t>
  </si>
  <si>
    <t>すり身</t>
  </si>
  <si>
    <t>その他の加工品</t>
  </si>
  <si>
    <t>冷凍食品</t>
  </si>
  <si>
    <t>魚介類</t>
  </si>
  <si>
    <t>素干し</t>
  </si>
  <si>
    <t>いわし類</t>
  </si>
  <si>
    <t>塩干</t>
  </si>
  <si>
    <t>かれい類</t>
  </si>
  <si>
    <t>注）焼・味付のりを除く。</t>
  </si>
  <si>
    <t>Ｈ-11 水産加工品生産量－続き－</t>
  </si>
  <si>
    <t xml:space="preserve"> 平成10年</t>
    <phoneticPr fontId="4"/>
  </si>
  <si>
    <t>煮干し</t>
  </si>
  <si>
    <t>しらす</t>
  </si>
  <si>
    <t>いかなご</t>
  </si>
  <si>
    <t>塩蔵</t>
  </si>
  <si>
    <t>節類</t>
  </si>
  <si>
    <t>かつお節</t>
  </si>
  <si>
    <t>かつおなまり節</t>
  </si>
  <si>
    <t>さば節</t>
  </si>
  <si>
    <t>その他の節類</t>
  </si>
  <si>
    <t>けずり節</t>
  </si>
  <si>
    <t>その他の水産加工品(注)</t>
  </si>
  <si>
    <t>水産物つくだ煮</t>
  </si>
  <si>
    <t>さくら干し</t>
  </si>
  <si>
    <t>その他(薫製品含む)</t>
  </si>
  <si>
    <t>焼・味付のり(千枚)</t>
  </si>
  <si>
    <t>油脂</t>
  </si>
  <si>
    <t>飼肥料</t>
  </si>
  <si>
    <t>いわしかす</t>
  </si>
  <si>
    <t>あらかす</t>
  </si>
  <si>
    <t>魚粉</t>
  </si>
  <si>
    <t>Ｈ-01 海面漁業経営体数</t>
  </si>
  <si>
    <t>Ａ．経営組織，専兼業別漁業経営体数</t>
  </si>
  <si>
    <t>（ 1月 1日現在）</t>
  </si>
  <si>
    <t xml:space="preserve"> 官公庁,</t>
  </si>
  <si>
    <t xml:space="preserve">  総 数</t>
  </si>
  <si>
    <t xml:space="preserve">   個人</t>
  </si>
  <si>
    <t>　   　兼業</t>
  </si>
  <si>
    <t xml:space="preserve">  会社</t>
  </si>
  <si>
    <t xml:space="preserve"> 漁業協</t>
  </si>
  <si>
    <t xml:space="preserve"> 漁業生</t>
  </si>
  <si>
    <t xml:space="preserve"> 共同経営</t>
  </si>
  <si>
    <t xml:space="preserve"> 学校,</t>
  </si>
  <si>
    <t xml:space="preserve">  専業</t>
  </si>
  <si>
    <t xml:space="preserve"> 漁業が主</t>
  </si>
  <si>
    <t xml:space="preserve"> 漁業が従</t>
  </si>
  <si>
    <t xml:space="preserve"> 同組合</t>
  </si>
  <si>
    <t xml:space="preserve"> 産組合</t>
  </si>
  <si>
    <t xml:space="preserve"> 試験場</t>
  </si>
  <si>
    <t>昭和40年 1965</t>
  </si>
  <si>
    <t>　　45　 1970</t>
  </si>
  <si>
    <t>　　10　1998</t>
    <phoneticPr fontId="4"/>
  </si>
  <si>
    <t xml:space="preserve">  瀬戸内海区</t>
  </si>
  <si>
    <t>－</t>
    <phoneticPr fontId="4"/>
  </si>
  <si>
    <t xml:space="preserve">  太平洋南区</t>
  </si>
  <si>
    <t>資料：農林水産省 和歌山統計情報事務所「和歌山農林水産統計年報：漁業経営体調査」</t>
  </si>
  <si>
    <t>Ｂ．階層別漁業経営体数</t>
  </si>
  <si>
    <t xml:space="preserve">  漁船</t>
  </si>
  <si>
    <t>漁船使用</t>
  </si>
  <si>
    <t xml:space="preserve">   総 数</t>
  </si>
  <si>
    <t xml:space="preserve">  非使用</t>
  </si>
  <si>
    <t xml:space="preserve">  無動力</t>
  </si>
  <si>
    <t xml:space="preserve"> 1ﾄﾝ未満</t>
  </si>
  <si>
    <t xml:space="preserve">  1～ 3</t>
  </si>
  <si>
    <t xml:space="preserve">  3～5</t>
  </si>
  <si>
    <t xml:space="preserve">  5～10</t>
  </si>
  <si>
    <t xml:space="preserve"> 10～30</t>
  </si>
  <si>
    <t xml:space="preserve"> 30～100</t>
  </si>
  <si>
    <t>100～200</t>
  </si>
  <si>
    <t xml:space="preserve">        └───┤</t>
    <phoneticPr fontId="4"/>
  </si>
  <si>
    <t>　　10  1998</t>
    <phoneticPr fontId="4"/>
  </si>
  <si>
    <t xml:space="preserve">  大型</t>
  </si>
  <si>
    <t xml:space="preserve">  小型</t>
  </si>
  <si>
    <t>　 のり</t>
  </si>
  <si>
    <t>　真珠</t>
  </si>
  <si>
    <t xml:space="preserve"> わかめ</t>
  </si>
  <si>
    <t xml:space="preserve"> ぶり類</t>
  </si>
  <si>
    <t xml:space="preserve">  たい類</t>
  </si>
  <si>
    <t xml:space="preserve"> 200ﾄﾝ～</t>
  </si>
  <si>
    <t xml:space="preserve">  定置網</t>
  </si>
  <si>
    <t xml:space="preserve"> 地びき網</t>
  </si>
  <si>
    <t>　 養殖</t>
  </si>
  <si>
    <t>　養殖</t>
  </si>
  <si>
    <t xml:space="preserve"> の養殖</t>
  </si>
  <si>
    <t>　　 8   1996</t>
  </si>
  <si>
    <t xml:space="preserve">    Ｈ-02 市町村別海面漁業経営体数</t>
  </si>
  <si>
    <t>Ａ．経営組織及び専兼業別</t>
  </si>
  <si>
    <t xml:space="preserve">  個人</t>
  </si>
  <si>
    <t xml:space="preserve">     兼  業</t>
  </si>
  <si>
    <t>共同経営</t>
  </si>
  <si>
    <t>専 業</t>
  </si>
  <si>
    <t>漁業が主</t>
  </si>
  <si>
    <t>漁業が従</t>
  </si>
  <si>
    <t>1993年11.1</t>
  </si>
  <si>
    <t>資料：県統計課「第９次漁業センサス調査結果概要」</t>
  </si>
  <si>
    <t>Ｂ．経営体階層別</t>
  </si>
  <si>
    <t xml:space="preserve">  漁船使用</t>
  </si>
  <si>
    <t xml:space="preserve"> 漁船</t>
  </si>
  <si>
    <t xml:space="preserve"> 注)</t>
  </si>
  <si>
    <t xml:space="preserve">   以上</t>
  </si>
  <si>
    <t xml:space="preserve"> 大型</t>
  </si>
  <si>
    <t xml:space="preserve"> 小型</t>
  </si>
  <si>
    <t>海面養殖</t>
  </si>
  <si>
    <t xml:space="preserve"> 非使用</t>
  </si>
  <si>
    <t xml:space="preserve"> 3ﾄﾝ未満</t>
  </si>
  <si>
    <t xml:space="preserve">  3～30</t>
  </si>
  <si>
    <t>30～100</t>
  </si>
  <si>
    <t xml:space="preserve">  100ﾄﾝ</t>
  </si>
  <si>
    <t xml:space="preserve"> 定置網</t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</si>
  <si>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</si>
  <si>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</si>
  <si>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</si>
  <si>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</si>
  <si>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</si>
  <si>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 xml:space="preserve">   注）無動力漁船使用を含む。</t>
  </si>
  <si>
    <t>　</t>
  </si>
  <si>
    <t>Ｈ-03 保有漁船隻数（海面漁業）</t>
  </si>
  <si>
    <t xml:space="preserve">        （ 1月 1日現在）</t>
  </si>
  <si>
    <t>「保有漁船」とは，調査日前１年間に海面漁業生産に使用した漁船で，調査日</t>
  </si>
  <si>
    <t>現在保有している漁船をいう。</t>
  </si>
  <si>
    <t xml:space="preserve">     動力船</t>
  </si>
  <si>
    <t xml:space="preserve">   漁船</t>
  </si>
  <si>
    <t xml:space="preserve"> 無動力船,</t>
  </si>
  <si>
    <t>動力船</t>
  </si>
  <si>
    <t>ﾄﾝ</t>
  </si>
  <si>
    <t>　 総隻数</t>
  </si>
  <si>
    <t xml:space="preserve"> 船外機付船</t>
  </si>
  <si>
    <t>合計</t>
  </si>
  <si>
    <t xml:space="preserve">  1ﾄﾝ未満</t>
  </si>
  <si>
    <t xml:space="preserve">    1～3</t>
  </si>
  <si>
    <t xml:space="preserve">    3～5</t>
  </si>
  <si>
    <t xml:space="preserve">    5～10</t>
  </si>
  <si>
    <t xml:space="preserve">  10～20</t>
  </si>
  <si>
    <t>隻</t>
  </si>
  <si>
    <t>　　10　1998</t>
    <phoneticPr fontId="4"/>
  </si>
  <si>
    <t xml:space="preserve">  動力船</t>
  </si>
  <si>
    <t xml:space="preserve">  20～30</t>
  </si>
  <si>
    <t xml:space="preserve">   30～50</t>
  </si>
  <si>
    <t xml:space="preserve">   50～100</t>
  </si>
  <si>
    <t xml:space="preserve">  100～200</t>
  </si>
  <si>
    <t xml:space="preserve">  200～500</t>
  </si>
  <si>
    <t xml:space="preserve"> 500ﾄﾝ以上</t>
  </si>
  <si>
    <t>総ﾄﾝ数</t>
  </si>
  <si>
    <t>　　10  1998</t>
    <phoneticPr fontId="4"/>
  </si>
  <si>
    <t xml:space="preserve"> 資料：農林水産省 和歌山統計情報事務所「和歌山農林水産統計年報：漁業経営体調査」</t>
  </si>
  <si>
    <t>Ｈ-04 海面漁業世帯数及び世帯人員</t>
  </si>
  <si>
    <t xml:space="preserve">        （11月 1日現在）</t>
  </si>
  <si>
    <t xml:space="preserve">  年齢別世帯員数</t>
  </si>
  <si>
    <t xml:space="preserve">  海面漁業</t>
  </si>
  <si>
    <t xml:space="preserve">  自営漁業</t>
  </si>
  <si>
    <t xml:space="preserve">  漁業従事</t>
  </si>
  <si>
    <t xml:space="preserve">   世帯員</t>
  </si>
  <si>
    <t xml:space="preserve">  世帯総数</t>
  </si>
  <si>
    <t xml:space="preserve">  世帯</t>
  </si>
  <si>
    <t xml:space="preserve">  者世帯</t>
  </si>
  <si>
    <t xml:space="preserve">   総  数</t>
  </si>
  <si>
    <t xml:space="preserve">  14歳以下</t>
  </si>
  <si>
    <t xml:space="preserve">  15～39歳</t>
  </si>
  <si>
    <t xml:space="preserve"> 40～59歳</t>
  </si>
  <si>
    <t xml:space="preserve"> 60歳以上</t>
  </si>
  <si>
    <t>戸</t>
  </si>
  <si>
    <t>人</t>
  </si>
  <si>
    <t>昭和50年 1975</t>
  </si>
  <si>
    <t>　　10　1998</t>
    <phoneticPr fontId="4"/>
  </si>
  <si>
    <t>資料：農林水産省 和歌山統計情報事務所「和歌山農林水産統計年報：漁業就業動向調査」</t>
  </si>
  <si>
    <t>Ｈ-05 海面漁業就業者数</t>
  </si>
  <si>
    <t>Ａ．自営・雇われ，性，年齢区分別海面漁業就業者数</t>
  </si>
  <si>
    <t xml:space="preserve">    　 　（11月 1日現在）</t>
  </si>
  <si>
    <t>単位：人</t>
  </si>
  <si>
    <t>（年齢区分別男子就業者）</t>
  </si>
  <si>
    <t>　 総 数</t>
  </si>
  <si>
    <t xml:space="preserve"> 従事日数</t>
  </si>
  <si>
    <t>　 男子計</t>
  </si>
  <si>
    <t xml:space="preserve"> 女子</t>
  </si>
  <si>
    <t xml:space="preserve"> 150日以上</t>
  </si>
  <si>
    <t xml:space="preserve"> 15～24歳</t>
  </si>
  <si>
    <t xml:space="preserve">  25～39歳</t>
  </si>
  <si>
    <t xml:space="preserve">  40～59歳</t>
  </si>
  <si>
    <t xml:space="preserve">  60歳以上</t>
  </si>
  <si>
    <t>海面漁業 就業者数(Ａ＋Ｂ)</t>
  </si>
  <si>
    <t>海面漁業 自営就業者数(Ａ)</t>
  </si>
  <si>
    <t>海面漁業 雇われ就業者数(Ｂ)</t>
  </si>
  <si>
    <t>Ｂ．漁船規模別海面漁業就業者数</t>
  </si>
  <si>
    <t>　    　（11月 1日現在）</t>
  </si>
  <si>
    <t>　　総数</t>
  </si>
  <si>
    <t xml:space="preserve"> 定置網,</t>
  </si>
  <si>
    <t xml:space="preserve"> 漁船非使用</t>
  </si>
  <si>
    <t xml:space="preserve">  5ﾄﾝ未満</t>
  </si>
  <si>
    <t xml:space="preserve">  5～10ﾄﾝ</t>
  </si>
  <si>
    <t xml:space="preserve">  10～50ﾄﾝ</t>
  </si>
  <si>
    <t xml:space="preserve"> 50～100ﾄﾝ</t>
  </si>
  <si>
    <t xml:space="preserve"> 100ﾄﾝ以上</t>
  </si>
  <si>
    <t xml:space="preserve"> 海面養殖</t>
  </si>
  <si>
    <t>昭和60年 1985</t>
  </si>
  <si>
    <t xml:space="preserve">  Ｈ-06 市町村別登録漁船隻数</t>
  </si>
  <si>
    <t xml:space="preserve">  海水動力</t>
  </si>
  <si>
    <t xml:space="preserve"> 海水動力</t>
  </si>
  <si>
    <t xml:space="preserve"> 海水動力漁船(トン数階級別隻数)</t>
  </si>
  <si>
    <t xml:space="preserve">    未満</t>
  </si>
  <si>
    <t xml:space="preserve">  総トン数</t>
  </si>
  <si>
    <t xml:space="preserve"> 総隻数</t>
  </si>
  <si>
    <t xml:space="preserve">  1～3ﾄﾝ</t>
  </si>
  <si>
    <t xml:space="preserve">  3～5ﾄﾝ</t>
  </si>
  <si>
    <t xml:space="preserve"> 5～10ﾄﾝ</t>
  </si>
  <si>
    <t xml:space="preserve"> 10～15ﾄﾝ</t>
  </si>
  <si>
    <t xml:space="preserve"> 15～20ﾄﾝ</t>
  </si>
  <si>
    <t xml:space="preserve"> 20～30ﾄﾝ</t>
  </si>
  <si>
    <t>平成 9年12月末</t>
  </si>
  <si>
    <t xml:space="preserve">    10  </t>
  </si>
  <si>
    <t xml:space="preserve">     海水動力漁船(トン数階級別隻数)</t>
  </si>
  <si>
    <t xml:space="preserve"> 海水無動力</t>
  </si>
  <si>
    <t>(トン数階級別隻数)</t>
  </si>
  <si>
    <t xml:space="preserve">      未満</t>
  </si>
  <si>
    <t xml:space="preserve">     未満</t>
  </si>
  <si>
    <t xml:space="preserve">  ﾄﾝ未満</t>
  </si>
  <si>
    <t xml:space="preserve">    以上</t>
  </si>
  <si>
    <t xml:space="preserve">  30～50ﾄﾝ</t>
  </si>
  <si>
    <t xml:space="preserve"> 100～200</t>
  </si>
  <si>
    <t xml:space="preserve">   200ﾄﾝ</t>
  </si>
  <si>
    <t xml:space="preserve"> 5ﾄﾝ以上</t>
  </si>
  <si>
    <t>資料：県水産課「漁船統計表」</t>
  </si>
  <si>
    <t>Ｈ-07 市町村及び主とする養殖種類別内水面漁業の状況</t>
  </si>
  <si>
    <t xml:space="preserve">       （11月 1日現在）</t>
  </si>
  <si>
    <t xml:space="preserve"> 通常の養殖業従業者</t>
  </si>
  <si>
    <t xml:space="preserve">  経営体数</t>
  </si>
  <si>
    <t>　養殖池数</t>
  </si>
  <si>
    <t>　養殖面積</t>
  </si>
  <si>
    <t>　 総  数</t>
  </si>
  <si>
    <t xml:space="preserve"> １経営体当</t>
  </si>
  <si>
    <t xml:space="preserve">  家  族</t>
  </si>
  <si>
    <t xml:space="preserve">  雇用者</t>
  </si>
  <si>
    <t xml:space="preserve"> り販売金額</t>
  </si>
  <si>
    <t>経営体</t>
  </si>
  <si>
    <t>面</t>
  </si>
  <si>
    <t>ａ</t>
  </si>
  <si>
    <t>万円</t>
  </si>
  <si>
    <t>昭和43年  1968</t>
  </si>
  <si>
    <t xml:space="preserve">    48    1973</t>
  </si>
  <si>
    <t xml:space="preserve">    53    1978</t>
  </si>
  <si>
    <t xml:space="preserve">    58    1983</t>
  </si>
  <si>
    <t xml:space="preserve">    63    1988</t>
  </si>
  <si>
    <t>平成 5   1993</t>
    <phoneticPr fontId="4"/>
  </si>
  <si>
    <t>養殖種の類別</t>
  </si>
  <si>
    <t>主とする養殖の種類別</t>
  </si>
  <si>
    <t xml:space="preserve">  食用</t>
  </si>
  <si>
    <t>にじます</t>
  </si>
  <si>
    <t>－</t>
    <phoneticPr fontId="4"/>
  </si>
  <si>
    <t>他のます類</t>
  </si>
  <si>
    <t>ティラピア</t>
  </si>
  <si>
    <t>あゆ</t>
  </si>
  <si>
    <t>ふな</t>
  </si>
  <si>
    <t>X</t>
    <phoneticPr fontId="4"/>
  </si>
  <si>
    <t>すっぽん</t>
  </si>
  <si>
    <t>　種苗用  あゆ</t>
  </si>
  <si>
    <t>　種苗用  その他</t>
  </si>
  <si>
    <t xml:space="preserve">  鑑賞用 錦鯉</t>
  </si>
  <si>
    <t>市町村別</t>
  </si>
  <si>
    <t xml:space="preserve"> 橋 本 市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</si>
  <si>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</si>
  <si>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</si>
  <si>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</si>
  <si>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</si>
  <si>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</si>
  <si>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</si>
  <si>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岩 出 町</t>
  </si>
  <si>
    <t xml:space="preserve"> かつらぎ町</t>
  </si>
  <si>
    <t xml:space="preserve"> 高野口町</t>
  </si>
  <si>
    <t xml:space="preserve"> 花 園 村</t>
  </si>
  <si>
    <t xml:space="preserve"> 金 屋 町</t>
  </si>
  <si>
    <t xml:space="preserve"> 清 水 町</t>
  </si>
  <si>
    <t xml:space="preserve"> 中 津 村</t>
  </si>
  <si>
    <t xml:space="preserve"> 美 山 村</t>
  </si>
  <si>
    <t xml:space="preserve"> 龍 神 村</t>
  </si>
  <si>
    <t xml:space="preserve"> 中辺路町</t>
  </si>
  <si>
    <t xml:space="preserve"> 大 塔 村</t>
  </si>
  <si>
    <t xml:space="preserve"> 上富田町</t>
  </si>
  <si>
    <t xml:space="preserve"> 古座川町</t>
  </si>
  <si>
    <t>Ａ．漁業生産量 総括表</t>
  </si>
  <si>
    <t xml:space="preserve">    －属人（漁業経営体の所在地による）－</t>
  </si>
  <si>
    <t xml:space="preserve"> 単位：ﾄﾝ</t>
    <phoneticPr fontId="4"/>
  </si>
  <si>
    <t xml:space="preserve"> 海面</t>
  </si>
  <si>
    <t xml:space="preserve">    沿岸漁業</t>
  </si>
  <si>
    <t xml:space="preserve"> 内水面</t>
  </si>
  <si>
    <t xml:space="preserve"> 漁業・</t>
  </si>
  <si>
    <t>遠洋漁業</t>
  </si>
  <si>
    <t xml:space="preserve"> 沖合漁業</t>
  </si>
  <si>
    <t>定置網・</t>
  </si>
  <si>
    <t xml:space="preserve"> 養殖業</t>
  </si>
  <si>
    <t>漁船漁業</t>
  </si>
  <si>
    <t xml:space="preserve"> 漁業</t>
  </si>
  <si>
    <t>昭和50年1975</t>
  </si>
  <si>
    <t>　　55  1980</t>
  </si>
  <si>
    <t>　　60　1985</t>
  </si>
  <si>
    <t>平成 2  1990</t>
  </si>
  <si>
    <t xml:space="preserve"> 5　1993</t>
  </si>
  <si>
    <t xml:space="preserve"> 6　1994</t>
  </si>
  <si>
    <t xml:space="preserve"> 7　1995</t>
  </si>
  <si>
    <t xml:space="preserve"> 8　1996</t>
  </si>
  <si>
    <t xml:space="preserve"> 9　1997</t>
  </si>
  <si>
    <t>10 1998</t>
    <phoneticPr fontId="4"/>
  </si>
  <si>
    <t>－</t>
  </si>
  <si>
    <t>Ｂ．海面漁業・養殖業生産量（主要漁業種類別）</t>
  </si>
  <si>
    <t xml:space="preserve"> 単位：ﾄﾝ</t>
    <phoneticPr fontId="4"/>
  </si>
  <si>
    <t xml:space="preserve">  1985</t>
  </si>
  <si>
    <t xml:space="preserve">  1990</t>
  </si>
  <si>
    <t xml:space="preserve">  1992</t>
  </si>
  <si>
    <t xml:space="preserve">  1993</t>
  </si>
  <si>
    <t xml:space="preserve">  1994</t>
  </si>
  <si>
    <t xml:space="preserve">  1995</t>
  </si>
  <si>
    <t xml:space="preserve">  1996</t>
  </si>
  <si>
    <t xml:space="preserve">  1997</t>
  </si>
  <si>
    <t xml:space="preserve">  1998</t>
  </si>
  <si>
    <t xml:space="preserve"> 昭60年</t>
  </si>
  <si>
    <t xml:space="preserve"> 平 2年</t>
  </si>
  <si>
    <t xml:space="preserve"> 平 4年</t>
  </si>
  <si>
    <t xml:space="preserve"> 平 5年</t>
  </si>
  <si>
    <t xml:space="preserve"> 平 6年</t>
  </si>
  <si>
    <t xml:space="preserve"> 平 7年</t>
  </si>
  <si>
    <t xml:space="preserve"> 平 8年</t>
  </si>
  <si>
    <t xml:space="preserve"> 平 9年</t>
  </si>
  <si>
    <t xml:space="preserve"> 平10年</t>
  </si>
  <si>
    <t>海面漁業・養殖業計(注</t>
  </si>
  <si>
    <t xml:space="preserve"> 海面漁業</t>
  </si>
  <si>
    <t xml:space="preserve">   小型底びき網</t>
  </si>
  <si>
    <t xml:space="preserve">   ひき回･寄せ船びき網</t>
  </si>
  <si>
    <t xml:space="preserve">   地びき網</t>
  </si>
  <si>
    <t xml:space="preserve">   中小型</t>
  </si>
  <si>
    <t xml:space="preserve">   1･2そうまき巾着網</t>
  </si>
  <si>
    <t xml:space="preserve">   その他の中小型まき網</t>
  </si>
  <si>
    <t xml:space="preserve">   刺網</t>
  </si>
  <si>
    <t xml:space="preserve">   敷網</t>
  </si>
  <si>
    <t xml:space="preserve">   大型定置網</t>
  </si>
  <si>
    <t xml:space="preserve">   小型定置網</t>
  </si>
  <si>
    <t xml:space="preserve">   かつお一本釣り</t>
  </si>
  <si>
    <t xml:space="preserve">   その他の釣り</t>
  </si>
  <si>
    <t xml:space="preserve">   まぐろのはえ縄</t>
  </si>
  <si>
    <t xml:space="preserve">   その他のはえ縄</t>
  </si>
  <si>
    <t xml:space="preserve">   採貝</t>
  </si>
  <si>
    <t xml:space="preserve">   採藻</t>
  </si>
  <si>
    <t xml:space="preserve">   その他の漁業</t>
  </si>
  <si>
    <t xml:space="preserve"> 海面養殖業</t>
  </si>
  <si>
    <t xml:space="preserve">   のり類養殖(生)</t>
  </si>
  <si>
    <t xml:space="preserve">   板のり(1,000枚)</t>
  </si>
  <si>
    <t xml:space="preserve">   わかめ類養殖業</t>
  </si>
  <si>
    <t xml:space="preserve">   魚類養殖業</t>
  </si>
  <si>
    <t xml:space="preserve">   水産動物類養殖業</t>
  </si>
  <si>
    <t xml:space="preserve">   貝類養殖業</t>
  </si>
  <si>
    <t xml:space="preserve">   真珠養殖業</t>
  </si>
  <si>
    <t xml:space="preserve"> 注）板のりを除く。</t>
  </si>
  <si>
    <t xml:space="preserve">      資料：農林水産省 和歌山統計情報事務所「和歌山農林水産統計年報」</t>
  </si>
  <si>
    <t xml:space="preserve">   Ｈ-08 漁業生産量</t>
  </si>
  <si>
    <t>Ｃ．海面漁業・養殖業生産量（主要魚種別）</t>
  </si>
  <si>
    <t>－属人－</t>
  </si>
  <si>
    <t xml:space="preserve">   1975</t>
  </si>
  <si>
    <t xml:space="preserve">   1980</t>
  </si>
  <si>
    <t xml:space="preserve">   1985</t>
  </si>
  <si>
    <t xml:space="preserve">   1990</t>
  </si>
  <si>
    <t xml:space="preserve">   1995</t>
  </si>
  <si>
    <t xml:space="preserve">   1996</t>
  </si>
  <si>
    <t xml:space="preserve">   1997</t>
  </si>
  <si>
    <t xml:space="preserve">   1998</t>
  </si>
  <si>
    <t xml:space="preserve"> 昭和50年</t>
  </si>
  <si>
    <t>くろまぐろ</t>
  </si>
  <si>
    <t>めばち</t>
  </si>
  <si>
    <t>きはだ</t>
  </si>
  <si>
    <t>まかじき</t>
  </si>
  <si>
    <t>めかじき</t>
  </si>
  <si>
    <t>くろかじき類</t>
  </si>
  <si>
    <t>その他のかじき類</t>
  </si>
  <si>
    <t>そうだがつお類</t>
  </si>
  <si>
    <t>さめ類</t>
  </si>
  <si>
    <t>うるめいわし</t>
  </si>
  <si>
    <t>かたくちいわし</t>
  </si>
  <si>
    <t>まあじ</t>
  </si>
  <si>
    <t>むろあじ類</t>
  </si>
  <si>
    <t>ぶり類</t>
  </si>
  <si>
    <t>ひらめ</t>
  </si>
  <si>
    <t>にぎす類</t>
  </si>
  <si>
    <t>にべ・ぐち類</t>
  </si>
  <si>
    <t>えそ類</t>
  </si>
  <si>
    <t>いぼだい</t>
  </si>
  <si>
    <t>はも</t>
  </si>
  <si>
    <t>たちうお</t>
  </si>
  <si>
    <t>えい類</t>
  </si>
  <si>
    <t>まだい</t>
  </si>
  <si>
    <t>ちだい,きだい</t>
  </si>
  <si>
    <t>くろだい,へだい</t>
  </si>
  <si>
    <t>いさき</t>
  </si>
  <si>
    <t>さわら類</t>
  </si>
  <si>
    <t>しいら類</t>
  </si>
  <si>
    <t>とびうお類</t>
  </si>
  <si>
    <t>ぼら類</t>
  </si>
  <si>
    <t>すずき類</t>
  </si>
  <si>
    <t>いせえび</t>
  </si>
  <si>
    <t>くるまえび</t>
  </si>
  <si>
    <t>その他のえび類</t>
  </si>
  <si>
    <t>がざみ類</t>
  </si>
  <si>
    <t>その他のかに類</t>
  </si>
  <si>
    <t>Ｃ．海面漁業・養殖業生産量（主要魚種別）－続き－</t>
  </si>
  <si>
    <t>こういか類</t>
  </si>
  <si>
    <t>たこ類</t>
  </si>
  <si>
    <t>うに類</t>
  </si>
  <si>
    <t>なまこ類</t>
  </si>
  <si>
    <t>その他の水産物類</t>
  </si>
  <si>
    <t>あわび類</t>
  </si>
  <si>
    <t>さざえ</t>
  </si>
  <si>
    <t>あさり類</t>
  </si>
  <si>
    <t>その他の貝類</t>
  </si>
  <si>
    <t>わかめ類</t>
  </si>
  <si>
    <t>てんぐさ類</t>
  </si>
  <si>
    <t>その他の海藻類</t>
  </si>
  <si>
    <t>－</t>
    <phoneticPr fontId="4"/>
  </si>
  <si>
    <t>X</t>
  </si>
  <si>
    <t>かき類</t>
  </si>
  <si>
    <t>Ｄ．内水面漁業生産量（主要魚種別）</t>
  </si>
  <si>
    <t>漁獲量</t>
  </si>
  <si>
    <t xml:space="preserve"> その他の</t>
  </si>
  <si>
    <t xml:space="preserve"> その他水</t>
  </si>
  <si>
    <t>総数</t>
  </si>
  <si>
    <t>こい･ふな</t>
    <phoneticPr fontId="4"/>
  </si>
  <si>
    <t>魚 類</t>
  </si>
  <si>
    <t>貝 類</t>
  </si>
  <si>
    <t xml:space="preserve"> 産動物類</t>
  </si>
  <si>
    <t>藻 類</t>
  </si>
  <si>
    <t>平成 3年1991</t>
  </si>
  <si>
    <t xml:space="preserve">     4  1992</t>
  </si>
  <si>
    <t xml:space="preserve">     5  1993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</si>
  <si>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</si>
  <si>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</si>
  <si>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</si>
  <si>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</si>
  <si>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10  1998</t>
    <phoneticPr fontId="4"/>
  </si>
  <si>
    <t>紀ノ川</t>
  </si>
  <si>
    <t>－</t>
    <phoneticPr fontId="4"/>
  </si>
  <si>
    <t>有田川</t>
  </si>
  <si>
    <t>日高川</t>
  </si>
  <si>
    <t>富田川</t>
  </si>
  <si>
    <t>日置川</t>
  </si>
  <si>
    <t>熊野川</t>
  </si>
  <si>
    <t>他の河川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</si>
</sst>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\-#,##0.000"/>
    <numFmt numFmtId="177" formatCode="0.000"/>
  </numFmts>
  <fonts count="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3" fillId="0" borderId="0" xfId="1" applyFont="1" applyProtection="1"/>
    <xf numFmtId="37" fontId="1" fillId="0" borderId="1" xfId="1" applyFont="1" applyBorder="1"/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/>
    <xf numFmtId="37" fontId="3" fillId="0" borderId="3" xfId="1" applyFont="1" applyBorder="1" applyProtection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3" fillId="0" borderId="2" xfId="1" applyFont="1" applyBorder="1" applyProtection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37" fontId="1" fillId="0" borderId="6" xfId="1" applyFont="1" applyBorder="1"/>
    <xf numFmtId="37" fontId="3" fillId="0" borderId="0" xfId="1" applyFont="1" applyBorder="1" applyProtection="1"/>
    <xf numFmtId="37" fontId="1" fillId="0" borderId="2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3" fillId="0" borderId="5" xfId="1" applyFont="1" applyBorder="1" applyProtection="1"/>
    <xf numFmtId="37" fontId="1" fillId="0" borderId="1" xfId="1" applyFont="1" applyBorder="1" applyAlignment="1" applyProtection="1">
      <alignment horizontal="left"/>
    </xf>
    <xf numFmtId="37" fontId="1" fillId="0" borderId="0" xfId="1" applyFont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Border="1" applyProtection="1"/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49" fontId="1" fillId="0" borderId="2" xfId="2" applyNumberFormat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37" fontId="3" fillId="0" borderId="1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Alignment="1" applyProtection="1">
      <alignment horizontal="right"/>
    </xf>
    <xf numFmtId="37" fontId="3" fillId="0" borderId="3" xfId="1" applyFont="1" applyBorder="1" applyAlignment="1" applyProtection="1">
      <alignment horizontal="left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3" xfId="1" applyFont="1" applyBorder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3" fillId="0" borderId="0" xfId="1" applyFont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tabSelected="1" zoomScale="75" workbookViewId="0"/>
  </sheetViews>
  <sheetFormatPr defaultColWidth="10.875" defaultRowHeight="17.25"/>
  <cols>
    <col min="1" max="1" width="13.375" style="2" customWidth="1"/>
    <col min="2" max="2" width="18.375" style="2" customWidth="1"/>
    <col min="3" max="7" width="12.125" style="2" customWidth="1"/>
    <col min="8" max="8" width="9.625" style="2" customWidth="1"/>
    <col min="9" max="10" width="10.875" style="2"/>
    <col min="11" max="11" width="12.125" style="2" customWidth="1"/>
    <col min="12" max="256" width="10.875" style="2"/>
    <col min="257" max="257" width="13.375" style="2" customWidth="1"/>
    <col min="258" max="258" width="18.375" style="2" customWidth="1"/>
    <col min="259" max="263" width="12.125" style="2" customWidth="1"/>
    <col min="264" max="264" width="9.625" style="2" customWidth="1"/>
    <col min="265" max="266" width="10.875" style="2"/>
    <col min="267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9" width="12.125" style="2" customWidth="1"/>
    <col min="520" max="520" width="9.625" style="2" customWidth="1"/>
    <col min="521" max="522" width="10.875" style="2"/>
    <col min="523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5" width="12.125" style="2" customWidth="1"/>
    <col min="776" max="776" width="9.625" style="2" customWidth="1"/>
    <col min="777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31" width="12.125" style="2" customWidth="1"/>
    <col min="1032" max="1032" width="9.625" style="2" customWidth="1"/>
    <col min="1033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7" width="12.125" style="2" customWidth="1"/>
    <col min="1288" max="1288" width="9.625" style="2" customWidth="1"/>
    <col min="1289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43" width="12.125" style="2" customWidth="1"/>
    <col min="1544" max="1544" width="9.625" style="2" customWidth="1"/>
    <col min="1545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9" width="12.125" style="2" customWidth="1"/>
    <col min="1800" max="1800" width="9.625" style="2" customWidth="1"/>
    <col min="1801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5" width="12.125" style="2" customWidth="1"/>
    <col min="2056" max="2056" width="9.625" style="2" customWidth="1"/>
    <col min="2057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11" width="12.125" style="2" customWidth="1"/>
    <col min="2312" max="2312" width="9.625" style="2" customWidth="1"/>
    <col min="2313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7" width="12.125" style="2" customWidth="1"/>
    <col min="2568" max="2568" width="9.625" style="2" customWidth="1"/>
    <col min="2569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23" width="12.125" style="2" customWidth="1"/>
    <col min="2824" max="2824" width="9.625" style="2" customWidth="1"/>
    <col min="2825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9" width="12.125" style="2" customWidth="1"/>
    <col min="3080" max="3080" width="9.625" style="2" customWidth="1"/>
    <col min="3081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5" width="12.125" style="2" customWidth="1"/>
    <col min="3336" max="3336" width="9.625" style="2" customWidth="1"/>
    <col min="3337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91" width="12.125" style="2" customWidth="1"/>
    <col min="3592" max="3592" width="9.625" style="2" customWidth="1"/>
    <col min="3593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7" width="12.125" style="2" customWidth="1"/>
    <col min="3848" max="3848" width="9.625" style="2" customWidth="1"/>
    <col min="3849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103" width="12.125" style="2" customWidth="1"/>
    <col min="4104" max="4104" width="9.625" style="2" customWidth="1"/>
    <col min="4105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9" width="12.125" style="2" customWidth="1"/>
    <col min="4360" max="4360" width="9.625" style="2" customWidth="1"/>
    <col min="4361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5" width="12.125" style="2" customWidth="1"/>
    <col min="4616" max="4616" width="9.625" style="2" customWidth="1"/>
    <col min="4617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71" width="12.125" style="2" customWidth="1"/>
    <col min="4872" max="4872" width="9.625" style="2" customWidth="1"/>
    <col min="4873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7" width="12.125" style="2" customWidth="1"/>
    <col min="5128" max="5128" width="9.625" style="2" customWidth="1"/>
    <col min="5129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83" width="12.125" style="2" customWidth="1"/>
    <col min="5384" max="5384" width="9.625" style="2" customWidth="1"/>
    <col min="5385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9" width="12.125" style="2" customWidth="1"/>
    <col min="5640" max="5640" width="9.625" style="2" customWidth="1"/>
    <col min="5641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5" width="12.125" style="2" customWidth="1"/>
    <col min="5896" max="5896" width="9.625" style="2" customWidth="1"/>
    <col min="5897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51" width="12.125" style="2" customWidth="1"/>
    <col min="6152" max="6152" width="9.625" style="2" customWidth="1"/>
    <col min="6153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7" width="12.125" style="2" customWidth="1"/>
    <col min="6408" max="6408" width="9.625" style="2" customWidth="1"/>
    <col min="6409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63" width="12.125" style="2" customWidth="1"/>
    <col min="6664" max="6664" width="9.625" style="2" customWidth="1"/>
    <col min="6665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9" width="12.125" style="2" customWidth="1"/>
    <col min="6920" max="6920" width="9.625" style="2" customWidth="1"/>
    <col min="6921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5" width="12.125" style="2" customWidth="1"/>
    <col min="7176" max="7176" width="9.625" style="2" customWidth="1"/>
    <col min="7177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31" width="12.125" style="2" customWidth="1"/>
    <col min="7432" max="7432" width="9.625" style="2" customWidth="1"/>
    <col min="7433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7" width="12.125" style="2" customWidth="1"/>
    <col min="7688" max="7688" width="9.625" style="2" customWidth="1"/>
    <col min="7689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43" width="12.125" style="2" customWidth="1"/>
    <col min="7944" max="7944" width="9.625" style="2" customWidth="1"/>
    <col min="7945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9" width="12.125" style="2" customWidth="1"/>
    <col min="8200" max="8200" width="9.625" style="2" customWidth="1"/>
    <col min="8201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5" width="12.125" style="2" customWidth="1"/>
    <col min="8456" max="8456" width="9.625" style="2" customWidth="1"/>
    <col min="8457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11" width="12.125" style="2" customWidth="1"/>
    <col min="8712" max="8712" width="9.625" style="2" customWidth="1"/>
    <col min="8713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7" width="12.125" style="2" customWidth="1"/>
    <col min="8968" max="8968" width="9.625" style="2" customWidth="1"/>
    <col min="8969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23" width="12.125" style="2" customWidth="1"/>
    <col min="9224" max="9224" width="9.625" style="2" customWidth="1"/>
    <col min="9225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9" width="12.125" style="2" customWidth="1"/>
    <col min="9480" max="9480" width="9.625" style="2" customWidth="1"/>
    <col min="9481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5" width="12.125" style="2" customWidth="1"/>
    <col min="9736" max="9736" width="9.625" style="2" customWidth="1"/>
    <col min="9737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91" width="12.125" style="2" customWidth="1"/>
    <col min="9992" max="9992" width="9.625" style="2" customWidth="1"/>
    <col min="9993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7" width="12.125" style="2" customWidth="1"/>
    <col min="10248" max="10248" width="9.625" style="2" customWidth="1"/>
    <col min="10249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503" width="12.125" style="2" customWidth="1"/>
    <col min="10504" max="10504" width="9.625" style="2" customWidth="1"/>
    <col min="10505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9" width="12.125" style="2" customWidth="1"/>
    <col min="10760" max="10760" width="9.625" style="2" customWidth="1"/>
    <col min="10761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5" width="12.125" style="2" customWidth="1"/>
    <col min="11016" max="11016" width="9.625" style="2" customWidth="1"/>
    <col min="11017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71" width="12.125" style="2" customWidth="1"/>
    <col min="11272" max="11272" width="9.625" style="2" customWidth="1"/>
    <col min="11273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7" width="12.125" style="2" customWidth="1"/>
    <col min="11528" max="11528" width="9.625" style="2" customWidth="1"/>
    <col min="11529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83" width="12.125" style="2" customWidth="1"/>
    <col min="11784" max="11784" width="9.625" style="2" customWidth="1"/>
    <col min="11785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9" width="12.125" style="2" customWidth="1"/>
    <col min="12040" max="12040" width="9.625" style="2" customWidth="1"/>
    <col min="12041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5" width="12.125" style="2" customWidth="1"/>
    <col min="12296" max="12296" width="9.625" style="2" customWidth="1"/>
    <col min="12297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51" width="12.125" style="2" customWidth="1"/>
    <col min="12552" max="12552" width="9.625" style="2" customWidth="1"/>
    <col min="12553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7" width="12.125" style="2" customWidth="1"/>
    <col min="12808" max="12808" width="9.625" style="2" customWidth="1"/>
    <col min="12809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63" width="12.125" style="2" customWidth="1"/>
    <col min="13064" max="13064" width="9.625" style="2" customWidth="1"/>
    <col min="13065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9" width="12.125" style="2" customWidth="1"/>
    <col min="13320" max="13320" width="9.625" style="2" customWidth="1"/>
    <col min="13321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5" width="12.125" style="2" customWidth="1"/>
    <col min="13576" max="13576" width="9.625" style="2" customWidth="1"/>
    <col min="13577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31" width="12.125" style="2" customWidth="1"/>
    <col min="13832" max="13832" width="9.625" style="2" customWidth="1"/>
    <col min="13833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7" width="12.125" style="2" customWidth="1"/>
    <col min="14088" max="14088" width="9.625" style="2" customWidth="1"/>
    <col min="14089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43" width="12.125" style="2" customWidth="1"/>
    <col min="14344" max="14344" width="9.625" style="2" customWidth="1"/>
    <col min="14345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9" width="12.125" style="2" customWidth="1"/>
    <col min="14600" max="14600" width="9.625" style="2" customWidth="1"/>
    <col min="14601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5" width="12.125" style="2" customWidth="1"/>
    <col min="14856" max="14856" width="9.625" style="2" customWidth="1"/>
    <col min="14857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11" width="12.125" style="2" customWidth="1"/>
    <col min="15112" max="15112" width="9.625" style="2" customWidth="1"/>
    <col min="15113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7" width="12.125" style="2" customWidth="1"/>
    <col min="15368" max="15368" width="9.625" style="2" customWidth="1"/>
    <col min="15369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23" width="12.125" style="2" customWidth="1"/>
    <col min="15624" max="15624" width="9.625" style="2" customWidth="1"/>
    <col min="15625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9" width="12.125" style="2" customWidth="1"/>
    <col min="15880" max="15880" width="9.625" style="2" customWidth="1"/>
    <col min="15881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5" width="12.125" style="2" customWidth="1"/>
    <col min="16136" max="16136" width="9.625" style="2" customWidth="1"/>
    <col min="16137" max="16138" width="10.875" style="2"/>
    <col min="16139" max="16139" width="12.125" style="2" customWidth="1"/>
    <col min="16140" max="16384" width="10.875" style="2"/>
  </cols>
  <sheetData>
    <row r="1" spans="1:12">
      <c r="A1" s="1"/>
    </row>
    <row r="6" spans="1:12">
      <c r="E6" s="3" t="s">
        <v>169</v>
      </c>
    </row>
    <row r="7" spans="1:12" ht="18" thickBot="1">
      <c r="B7" s="5"/>
      <c r="C7" s="39" t="s">
        <v>170</v>
      </c>
      <c r="D7" s="5"/>
      <c r="E7" s="5"/>
      <c r="F7" s="5"/>
      <c r="G7" s="30" t="s">
        <v>171</v>
      </c>
      <c r="H7" s="5"/>
      <c r="I7" s="5"/>
      <c r="J7" s="5"/>
      <c r="K7" s="5"/>
      <c r="L7" s="5"/>
    </row>
    <row r="8" spans="1:12">
      <c r="C8" s="8"/>
      <c r="D8" s="8"/>
      <c r="E8" s="10"/>
      <c r="F8" s="10"/>
      <c r="G8" s="10"/>
      <c r="H8" s="8"/>
      <c r="I8" s="8"/>
      <c r="J8" s="8"/>
      <c r="K8" s="8"/>
      <c r="L8" s="11" t="s">
        <v>172</v>
      </c>
    </row>
    <row r="9" spans="1:12">
      <c r="C9" s="11" t="s">
        <v>173</v>
      </c>
      <c r="D9" s="11" t="s">
        <v>174</v>
      </c>
      <c r="E9" s="8"/>
      <c r="F9" s="13" t="s">
        <v>175</v>
      </c>
      <c r="G9" s="10"/>
      <c r="H9" s="11" t="s">
        <v>176</v>
      </c>
      <c r="I9" s="11" t="s">
        <v>177</v>
      </c>
      <c r="J9" s="11" t="s">
        <v>178</v>
      </c>
      <c r="K9" s="11" t="s">
        <v>179</v>
      </c>
      <c r="L9" s="11" t="s">
        <v>180</v>
      </c>
    </row>
    <row r="10" spans="1:12">
      <c r="B10" s="10"/>
      <c r="C10" s="40"/>
      <c r="D10" s="40"/>
      <c r="E10" s="13" t="s">
        <v>181</v>
      </c>
      <c r="F10" s="13" t="s">
        <v>182</v>
      </c>
      <c r="G10" s="13" t="s">
        <v>183</v>
      </c>
      <c r="H10" s="40"/>
      <c r="I10" s="13" t="s">
        <v>184</v>
      </c>
      <c r="J10" s="13" t="s">
        <v>185</v>
      </c>
      <c r="K10" s="40"/>
      <c r="L10" s="13" t="s">
        <v>186</v>
      </c>
    </row>
    <row r="11" spans="1:12">
      <c r="C11" s="8"/>
    </row>
    <row r="12" spans="1:12">
      <c r="B12" s="1" t="s">
        <v>187</v>
      </c>
      <c r="C12" s="15">
        <f t="shared" ref="C12:C17" si="0">SUM(D12,H12:L12)</f>
        <v>4661</v>
      </c>
      <c r="D12" s="31">
        <f t="shared" ref="D12:D17" si="1">SUM(E12:G12)</f>
        <v>4542</v>
      </c>
      <c r="E12" s="16">
        <v>1744</v>
      </c>
      <c r="F12" s="16">
        <v>1577</v>
      </c>
      <c r="G12" s="16">
        <v>1221</v>
      </c>
      <c r="H12" s="16">
        <v>13</v>
      </c>
      <c r="I12" s="16">
        <v>27</v>
      </c>
      <c r="J12" s="16">
        <v>16</v>
      </c>
      <c r="K12" s="16">
        <v>60</v>
      </c>
      <c r="L12" s="16">
        <v>3</v>
      </c>
    </row>
    <row r="13" spans="1:12">
      <c r="B13" s="1" t="s">
        <v>188</v>
      </c>
      <c r="C13" s="15">
        <f t="shared" si="0"/>
        <v>4525</v>
      </c>
      <c r="D13" s="31">
        <f t="shared" si="1"/>
        <v>4372</v>
      </c>
      <c r="E13" s="16">
        <v>1410</v>
      </c>
      <c r="F13" s="16">
        <v>1970</v>
      </c>
      <c r="G13" s="16">
        <v>992</v>
      </c>
      <c r="H13" s="16">
        <v>11</v>
      </c>
      <c r="I13" s="16">
        <v>17</v>
      </c>
      <c r="J13" s="16">
        <v>24</v>
      </c>
      <c r="K13" s="16">
        <v>99</v>
      </c>
      <c r="L13" s="16">
        <v>2</v>
      </c>
    </row>
    <row r="14" spans="1:12">
      <c r="B14" s="1" t="s">
        <v>13</v>
      </c>
      <c r="C14" s="15">
        <f t="shared" si="0"/>
        <v>4567</v>
      </c>
      <c r="D14" s="31">
        <f t="shared" si="1"/>
        <v>4404</v>
      </c>
      <c r="E14" s="16">
        <v>1522</v>
      </c>
      <c r="F14" s="16">
        <v>1759</v>
      </c>
      <c r="G14" s="16">
        <v>1123</v>
      </c>
      <c r="H14" s="16">
        <v>11</v>
      </c>
      <c r="I14" s="16">
        <v>8</v>
      </c>
      <c r="J14" s="16">
        <v>18</v>
      </c>
      <c r="K14" s="16">
        <v>124</v>
      </c>
      <c r="L14" s="16">
        <v>2</v>
      </c>
    </row>
    <row r="15" spans="1:12">
      <c r="B15" s="1" t="s">
        <v>14</v>
      </c>
      <c r="C15" s="15">
        <f t="shared" si="0"/>
        <v>4475</v>
      </c>
      <c r="D15" s="31">
        <f t="shared" si="1"/>
        <v>4289</v>
      </c>
      <c r="E15" s="16">
        <v>1722</v>
      </c>
      <c r="F15" s="16">
        <v>1596</v>
      </c>
      <c r="G15" s="16">
        <v>971</v>
      </c>
      <c r="H15" s="16">
        <v>12</v>
      </c>
      <c r="I15" s="16">
        <v>8</v>
      </c>
      <c r="J15" s="16">
        <v>17</v>
      </c>
      <c r="K15" s="16">
        <v>147</v>
      </c>
      <c r="L15" s="16">
        <v>2</v>
      </c>
    </row>
    <row r="16" spans="1:12">
      <c r="B16" s="1" t="s">
        <v>15</v>
      </c>
      <c r="C16" s="15">
        <f t="shared" si="0"/>
        <v>4569</v>
      </c>
      <c r="D16" s="31">
        <f t="shared" si="1"/>
        <v>4363</v>
      </c>
      <c r="E16" s="16">
        <v>1874</v>
      </c>
      <c r="F16" s="16">
        <v>1337</v>
      </c>
      <c r="G16" s="16">
        <v>1152</v>
      </c>
      <c r="H16" s="16">
        <v>11</v>
      </c>
      <c r="I16" s="16">
        <v>10</v>
      </c>
      <c r="J16" s="16">
        <v>11</v>
      </c>
      <c r="K16" s="16">
        <v>172</v>
      </c>
      <c r="L16" s="16">
        <v>2</v>
      </c>
    </row>
    <row r="17" spans="1:13">
      <c r="B17" s="1" t="s">
        <v>16</v>
      </c>
      <c r="C17" s="15">
        <f t="shared" si="0"/>
        <v>4277</v>
      </c>
      <c r="D17" s="31">
        <f t="shared" si="1"/>
        <v>4102</v>
      </c>
      <c r="E17" s="16">
        <v>1314</v>
      </c>
      <c r="F17" s="16">
        <v>1538</v>
      </c>
      <c r="G17" s="16">
        <v>1250</v>
      </c>
      <c r="H17" s="16">
        <v>20</v>
      </c>
      <c r="I17" s="16">
        <v>11</v>
      </c>
      <c r="J17" s="16">
        <v>12</v>
      </c>
      <c r="K17" s="16">
        <v>129</v>
      </c>
      <c r="L17" s="16">
        <v>3</v>
      </c>
    </row>
    <row r="18" spans="1:13">
      <c r="C18" s="8"/>
    </row>
    <row r="19" spans="1:13">
      <c r="B19" s="1" t="s">
        <v>20</v>
      </c>
      <c r="C19" s="15">
        <f>SUM(D19,H19:L19)</f>
        <v>4078</v>
      </c>
      <c r="D19" s="16">
        <v>3903</v>
      </c>
      <c r="E19" s="17" t="s">
        <v>12</v>
      </c>
      <c r="F19" s="17" t="s">
        <v>12</v>
      </c>
      <c r="G19" s="17" t="s">
        <v>12</v>
      </c>
      <c r="H19" s="16">
        <v>32</v>
      </c>
      <c r="I19" s="16">
        <v>12</v>
      </c>
      <c r="J19" s="16">
        <v>15</v>
      </c>
      <c r="K19" s="16">
        <v>112</v>
      </c>
      <c r="L19" s="16">
        <v>4</v>
      </c>
    </row>
    <row r="20" spans="1:13">
      <c r="B20" s="1" t="s">
        <v>21</v>
      </c>
      <c r="C20" s="15">
        <f>SUM(D20,H20:L20)</f>
        <v>3993</v>
      </c>
      <c r="D20" s="16">
        <v>3815</v>
      </c>
      <c r="E20" s="17" t="s">
        <v>12</v>
      </c>
      <c r="F20" s="17" t="s">
        <v>12</v>
      </c>
      <c r="G20" s="17" t="s">
        <v>12</v>
      </c>
      <c r="H20" s="16">
        <v>31</v>
      </c>
      <c r="I20" s="16">
        <v>13</v>
      </c>
      <c r="J20" s="16">
        <v>15</v>
      </c>
      <c r="K20" s="16">
        <v>115</v>
      </c>
      <c r="L20" s="16">
        <v>4</v>
      </c>
    </row>
    <row r="21" spans="1:13">
      <c r="B21" s="1" t="s">
        <v>23</v>
      </c>
      <c r="C21" s="15">
        <f>SUM(D21,H21:L21)</f>
        <v>3905</v>
      </c>
      <c r="D21" s="16">
        <v>3726</v>
      </c>
      <c r="E21" s="17" t="s">
        <v>12</v>
      </c>
      <c r="F21" s="17" t="s">
        <v>12</v>
      </c>
      <c r="G21" s="17" t="s">
        <v>12</v>
      </c>
      <c r="H21" s="16">
        <v>29</v>
      </c>
      <c r="I21" s="16">
        <v>12</v>
      </c>
      <c r="J21" s="16">
        <v>14</v>
      </c>
      <c r="K21" s="16">
        <v>120</v>
      </c>
      <c r="L21" s="16">
        <v>4</v>
      </c>
    </row>
    <row r="22" spans="1:13">
      <c r="B22" s="1" t="s">
        <v>24</v>
      </c>
      <c r="C22" s="15">
        <f>SUM(D22,H22:L22)</f>
        <v>3830</v>
      </c>
      <c r="D22" s="16">
        <v>3650</v>
      </c>
      <c r="E22" s="17" t="s">
        <v>12</v>
      </c>
      <c r="F22" s="17" t="s">
        <v>12</v>
      </c>
      <c r="G22" s="17" t="s">
        <v>12</v>
      </c>
      <c r="H22" s="16">
        <v>28</v>
      </c>
      <c r="I22" s="16">
        <v>11</v>
      </c>
      <c r="J22" s="16">
        <v>13</v>
      </c>
      <c r="K22" s="16">
        <v>124</v>
      </c>
      <c r="L22" s="16">
        <v>4</v>
      </c>
      <c r="M22" s="16"/>
    </row>
    <row r="23" spans="1:13">
      <c r="B23" s="3" t="s">
        <v>189</v>
      </c>
      <c r="C23" s="12">
        <f>SUM(D23,H23:L23)</f>
        <v>3651</v>
      </c>
      <c r="D23" s="4">
        <f>D25+D26</f>
        <v>3510</v>
      </c>
      <c r="E23" s="19" t="s">
        <v>12</v>
      </c>
      <c r="F23" s="19" t="s">
        <v>12</v>
      </c>
      <c r="G23" s="19" t="s">
        <v>12</v>
      </c>
      <c r="H23" s="4">
        <f>H25+H26</f>
        <v>37</v>
      </c>
      <c r="I23" s="4">
        <f>I25+I26</f>
        <v>9</v>
      </c>
      <c r="J23" s="4">
        <f>J25+J26</f>
        <v>10</v>
      </c>
      <c r="K23" s="4">
        <f>K25+K26</f>
        <v>81</v>
      </c>
      <c r="L23" s="4">
        <f>L25+L26</f>
        <v>4</v>
      </c>
    </row>
    <row r="24" spans="1:13">
      <c r="C24" s="8"/>
    </row>
    <row r="25" spans="1:13">
      <c r="B25" s="1" t="s">
        <v>190</v>
      </c>
      <c r="C25" s="15">
        <f>SUM(D25,H25:L25)</f>
        <v>1489</v>
      </c>
      <c r="D25" s="16">
        <v>1428</v>
      </c>
      <c r="E25" s="17" t="s">
        <v>12</v>
      </c>
      <c r="F25" s="17" t="s">
        <v>12</v>
      </c>
      <c r="G25" s="17" t="s">
        <v>12</v>
      </c>
      <c r="H25" s="16">
        <v>5</v>
      </c>
      <c r="I25" s="17" t="s">
        <v>191</v>
      </c>
      <c r="J25" s="16">
        <v>4</v>
      </c>
      <c r="K25" s="16">
        <v>51</v>
      </c>
      <c r="L25" s="16">
        <v>1</v>
      </c>
    </row>
    <row r="26" spans="1:13">
      <c r="B26" s="1" t="s">
        <v>192</v>
      </c>
      <c r="C26" s="15">
        <f>SUM(D26,H26:L26)</f>
        <v>2162</v>
      </c>
      <c r="D26" s="16">
        <v>2082</v>
      </c>
      <c r="E26" s="17" t="s">
        <v>12</v>
      </c>
      <c r="F26" s="17" t="s">
        <v>12</v>
      </c>
      <c r="G26" s="17" t="s">
        <v>12</v>
      </c>
      <c r="H26" s="16">
        <v>32</v>
      </c>
      <c r="I26" s="16">
        <v>9</v>
      </c>
      <c r="J26" s="16">
        <v>6</v>
      </c>
      <c r="K26" s="16">
        <v>30</v>
      </c>
      <c r="L26" s="16">
        <v>3</v>
      </c>
    </row>
    <row r="27" spans="1:13" ht="18" thickBot="1">
      <c r="A27" s="4"/>
      <c r="B27" s="5"/>
      <c r="C27" s="20"/>
      <c r="D27" s="5"/>
      <c r="E27" s="5"/>
      <c r="F27" s="5"/>
      <c r="G27" s="5"/>
      <c r="H27" s="5"/>
      <c r="I27" s="5"/>
      <c r="J27" s="5"/>
      <c r="K27" s="5"/>
      <c r="L27" s="5"/>
    </row>
    <row r="28" spans="1:13">
      <c r="C28" s="1" t="s">
        <v>193</v>
      </c>
    </row>
    <row r="30" spans="1:13" ht="18" thickBot="1">
      <c r="B30" s="5"/>
      <c r="C30" s="39" t="s">
        <v>194</v>
      </c>
      <c r="D30" s="5"/>
      <c r="E30" s="5"/>
      <c r="F30" s="30" t="s">
        <v>171</v>
      </c>
      <c r="G30" s="5"/>
      <c r="H30" s="5"/>
      <c r="I30" s="5"/>
      <c r="J30" s="5"/>
      <c r="K30" s="5"/>
      <c r="L30" s="5"/>
    </row>
    <row r="31" spans="1:13">
      <c r="C31" s="8"/>
      <c r="D31" s="11" t="s">
        <v>195</v>
      </c>
      <c r="E31" s="40"/>
      <c r="F31" s="10"/>
      <c r="G31" s="10"/>
      <c r="H31" s="41" t="s">
        <v>196</v>
      </c>
      <c r="I31" s="10"/>
      <c r="J31" s="10"/>
      <c r="K31" s="10"/>
      <c r="L31" s="10"/>
    </row>
    <row r="32" spans="1:13">
      <c r="B32" s="10"/>
      <c r="C32" s="13" t="s">
        <v>197</v>
      </c>
      <c r="D32" s="13" t="s">
        <v>198</v>
      </c>
      <c r="E32" s="13" t="s">
        <v>199</v>
      </c>
      <c r="F32" s="13" t="s">
        <v>200</v>
      </c>
      <c r="G32" s="13" t="s">
        <v>201</v>
      </c>
      <c r="H32" s="13" t="s">
        <v>202</v>
      </c>
      <c r="I32" s="13" t="s">
        <v>203</v>
      </c>
      <c r="J32" s="13" t="s">
        <v>204</v>
      </c>
      <c r="K32" s="13" t="s">
        <v>205</v>
      </c>
      <c r="L32" s="13" t="s">
        <v>206</v>
      </c>
    </row>
    <row r="33" spans="2:12">
      <c r="C33" s="8"/>
    </row>
    <row r="34" spans="2:12">
      <c r="B34" s="1" t="s">
        <v>187</v>
      </c>
      <c r="C34" s="15">
        <f t="shared" ref="C34:C39" si="2">SUM(D34:L34,C54:L54)</f>
        <v>4661</v>
      </c>
      <c r="D34" s="17" t="s">
        <v>12</v>
      </c>
      <c r="E34" s="16">
        <v>412</v>
      </c>
      <c r="F34" s="16">
        <v>776</v>
      </c>
      <c r="G34" s="16">
        <v>1580</v>
      </c>
      <c r="H34" s="16">
        <v>536</v>
      </c>
      <c r="I34" s="16">
        <v>195</v>
      </c>
      <c r="J34" s="16">
        <v>220</v>
      </c>
      <c r="K34" s="16">
        <v>64</v>
      </c>
      <c r="L34" s="16">
        <v>12</v>
      </c>
    </row>
    <row r="35" spans="2:12">
      <c r="B35" s="1" t="s">
        <v>188</v>
      </c>
      <c r="C35" s="15">
        <f t="shared" si="2"/>
        <v>4525</v>
      </c>
      <c r="D35" s="17" t="s">
        <v>12</v>
      </c>
      <c r="E35" s="16">
        <v>140</v>
      </c>
      <c r="F35" s="16">
        <v>1000</v>
      </c>
      <c r="G35" s="16">
        <v>1711</v>
      </c>
      <c r="H35" s="16">
        <v>651</v>
      </c>
      <c r="I35" s="16">
        <v>200</v>
      </c>
      <c r="J35" s="16">
        <v>302</v>
      </c>
      <c r="K35" s="16">
        <v>54</v>
      </c>
      <c r="L35" s="16">
        <v>12</v>
      </c>
    </row>
    <row r="36" spans="2:12">
      <c r="B36" s="1" t="s">
        <v>13</v>
      </c>
      <c r="C36" s="15">
        <f t="shared" si="2"/>
        <v>4567</v>
      </c>
      <c r="D36" s="16">
        <v>80</v>
      </c>
      <c r="E36" s="16">
        <v>18</v>
      </c>
      <c r="F36" s="16">
        <v>991</v>
      </c>
      <c r="G36" s="16">
        <v>1812</v>
      </c>
      <c r="H36" s="16">
        <v>813</v>
      </c>
      <c r="I36" s="16">
        <v>241</v>
      </c>
      <c r="J36" s="16">
        <v>290</v>
      </c>
      <c r="K36" s="16">
        <v>48</v>
      </c>
      <c r="L36" s="16">
        <v>17</v>
      </c>
    </row>
    <row r="37" spans="2:12">
      <c r="B37" s="1" t="s">
        <v>14</v>
      </c>
      <c r="C37" s="15">
        <f t="shared" si="2"/>
        <v>4475</v>
      </c>
      <c r="D37" s="16">
        <v>75</v>
      </c>
      <c r="E37" s="16">
        <v>7</v>
      </c>
      <c r="F37" s="16">
        <v>802</v>
      </c>
      <c r="G37" s="16">
        <v>1705</v>
      </c>
      <c r="H37" s="16">
        <v>855</v>
      </c>
      <c r="I37" s="16">
        <v>335</v>
      </c>
      <c r="J37" s="16">
        <v>319</v>
      </c>
      <c r="K37" s="16">
        <v>70</v>
      </c>
      <c r="L37" s="16">
        <v>21</v>
      </c>
    </row>
    <row r="38" spans="2:12">
      <c r="B38" s="1" t="s">
        <v>15</v>
      </c>
      <c r="C38" s="15">
        <f t="shared" si="2"/>
        <v>4569</v>
      </c>
      <c r="D38" s="16">
        <v>65</v>
      </c>
      <c r="E38" s="16">
        <v>7</v>
      </c>
      <c r="F38" s="16">
        <v>834</v>
      </c>
      <c r="G38" s="16">
        <v>1624</v>
      </c>
      <c r="H38" s="16">
        <v>968</v>
      </c>
      <c r="I38" s="16">
        <v>418</v>
      </c>
      <c r="J38" s="16">
        <v>321</v>
      </c>
      <c r="K38" s="16">
        <v>46</v>
      </c>
      <c r="L38" s="16">
        <v>28</v>
      </c>
    </row>
    <row r="39" spans="2:12">
      <c r="B39" s="1" t="s">
        <v>16</v>
      </c>
      <c r="C39" s="15">
        <f t="shared" si="2"/>
        <v>4277</v>
      </c>
      <c r="D39" s="16">
        <v>118</v>
      </c>
      <c r="E39" s="16">
        <v>5</v>
      </c>
      <c r="F39" s="16">
        <v>750</v>
      </c>
      <c r="G39" s="16">
        <v>1477</v>
      </c>
      <c r="H39" s="16">
        <v>893</v>
      </c>
      <c r="I39" s="16">
        <v>444</v>
      </c>
      <c r="J39" s="16">
        <v>315</v>
      </c>
      <c r="K39" s="16">
        <v>31</v>
      </c>
      <c r="L39" s="16">
        <v>24</v>
      </c>
    </row>
    <row r="40" spans="2:12">
      <c r="C40" s="8"/>
    </row>
    <row r="41" spans="2:12">
      <c r="B41" s="1" t="s">
        <v>20</v>
      </c>
      <c r="C41" s="15">
        <f>SUM(D41:L41,C61:L61)</f>
        <v>4078</v>
      </c>
      <c r="D41" s="16">
        <v>101</v>
      </c>
      <c r="E41" s="16">
        <v>2</v>
      </c>
      <c r="F41" s="16">
        <v>740</v>
      </c>
      <c r="G41" s="16">
        <v>1321</v>
      </c>
      <c r="H41" s="16">
        <v>880</v>
      </c>
      <c r="I41" s="16">
        <v>475</v>
      </c>
      <c r="J41" s="16">
        <v>301</v>
      </c>
      <c r="K41" s="16">
        <v>28</v>
      </c>
      <c r="L41" s="16">
        <v>23</v>
      </c>
    </row>
    <row r="42" spans="2:12">
      <c r="C42" s="8"/>
      <c r="E42" s="2" t="s">
        <v>207</v>
      </c>
    </row>
    <row r="43" spans="2:12">
      <c r="B43" s="1" t="s">
        <v>21</v>
      </c>
      <c r="C43" s="15">
        <f>SUM(D43:L43,C62:L62)</f>
        <v>3993</v>
      </c>
      <c r="D43" s="16">
        <v>101</v>
      </c>
      <c r="E43" s="17" t="s">
        <v>12</v>
      </c>
      <c r="F43" s="16">
        <v>722</v>
      </c>
      <c r="G43" s="16">
        <v>1292</v>
      </c>
      <c r="H43" s="16">
        <v>856</v>
      </c>
      <c r="I43" s="16">
        <v>472</v>
      </c>
      <c r="J43" s="16">
        <v>286</v>
      </c>
      <c r="K43" s="16">
        <v>30</v>
      </c>
      <c r="L43" s="16">
        <v>19</v>
      </c>
    </row>
    <row r="44" spans="2:12">
      <c r="B44" s="1" t="s">
        <v>23</v>
      </c>
      <c r="C44" s="15">
        <f>SUM(D44:L44,C63:L63)</f>
        <v>3905</v>
      </c>
      <c r="D44" s="16">
        <v>82</v>
      </c>
      <c r="E44" s="17" t="s">
        <v>12</v>
      </c>
      <c r="F44" s="16">
        <v>703</v>
      </c>
      <c r="G44" s="16">
        <v>1244</v>
      </c>
      <c r="H44" s="16">
        <v>849</v>
      </c>
      <c r="I44" s="16">
        <v>494</v>
      </c>
      <c r="J44" s="16">
        <v>277</v>
      </c>
      <c r="K44" s="16">
        <v>31</v>
      </c>
      <c r="L44" s="16">
        <v>17</v>
      </c>
    </row>
    <row r="45" spans="2:12">
      <c r="B45" s="1" t="s">
        <v>24</v>
      </c>
      <c r="C45" s="15">
        <f>SUM(D45:L45,C64:L64)</f>
        <v>3830</v>
      </c>
      <c r="D45" s="16">
        <v>86</v>
      </c>
      <c r="E45" s="17" t="s">
        <v>12</v>
      </c>
      <c r="F45" s="16">
        <v>700</v>
      </c>
      <c r="G45" s="16">
        <v>1191</v>
      </c>
      <c r="H45" s="16">
        <v>841</v>
      </c>
      <c r="I45" s="16">
        <v>491</v>
      </c>
      <c r="J45" s="16">
        <v>276</v>
      </c>
      <c r="K45" s="16">
        <v>34</v>
      </c>
      <c r="L45" s="16">
        <v>16</v>
      </c>
    </row>
    <row r="46" spans="2:12">
      <c r="B46" s="3" t="s">
        <v>208</v>
      </c>
      <c r="C46" s="12">
        <f>SUM(D46:L46,C65:L65)</f>
        <v>3651</v>
      </c>
      <c r="D46" s="4">
        <f>D48+D49</f>
        <v>118</v>
      </c>
      <c r="E46" s="42" t="s">
        <v>12</v>
      </c>
      <c r="F46" s="4">
        <f t="shared" ref="F46:L46" si="3">F48+F49</f>
        <v>637</v>
      </c>
      <c r="G46" s="4">
        <f t="shared" si="3"/>
        <v>1109</v>
      </c>
      <c r="H46" s="4">
        <f t="shared" si="3"/>
        <v>786</v>
      </c>
      <c r="I46" s="4">
        <f t="shared" si="3"/>
        <v>505</v>
      </c>
      <c r="J46" s="4">
        <f t="shared" si="3"/>
        <v>291</v>
      </c>
      <c r="K46" s="4">
        <f t="shared" si="3"/>
        <v>30</v>
      </c>
      <c r="L46" s="4">
        <f t="shared" si="3"/>
        <v>18</v>
      </c>
    </row>
    <row r="47" spans="2:12">
      <c r="C47" s="8"/>
    </row>
    <row r="48" spans="2:12">
      <c r="B48" s="1" t="s">
        <v>190</v>
      </c>
      <c r="C48" s="15">
        <f>SUM(D48:L48,C67:L67)</f>
        <v>1489</v>
      </c>
      <c r="D48" s="16">
        <v>19</v>
      </c>
      <c r="E48" s="17" t="s">
        <v>12</v>
      </c>
      <c r="F48" s="16">
        <v>183</v>
      </c>
      <c r="G48" s="16">
        <v>581</v>
      </c>
      <c r="H48" s="16">
        <v>302</v>
      </c>
      <c r="I48" s="16">
        <v>126</v>
      </c>
      <c r="J48" s="16">
        <v>206</v>
      </c>
      <c r="K48" s="16">
        <v>18</v>
      </c>
      <c r="L48" s="17" t="s">
        <v>191</v>
      </c>
    </row>
    <row r="49" spans="2:12">
      <c r="B49" s="1" t="s">
        <v>192</v>
      </c>
      <c r="C49" s="15">
        <f>SUM(D49:L49,C68:L68)</f>
        <v>2162</v>
      </c>
      <c r="D49" s="16">
        <v>99</v>
      </c>
      <c r="E49" s="17" t="s">
        <v>12</v>
      </c>
      <c r="F49" s="16">
        <v>454</v>
      </c>
      <c r="G49" s="16">
        <v>528</v>
      </c>
      <c r="H49" s="16">
        <v>484</v>
      </c>
      <c r="I49" s="16">
        <v>379</v>
      </c>
      <c r="J49" s="16">
        <v>85</v>
      </c>
      <c r="K49" s="16">
        <v>12</v>
      </c>
      <c r="L49" s="16">
        <v>18</v>
      </c>
    </row>
    <row r="50" spans="2:12" ht="18" thickBot="1">
      <c r="B50" s="5"/>
      <c r="C50" s="20"/>
      <c r="D50" s="5"/>
      <c r="E50" s="5"/>
      <c r="F50" s="5"/>
      <c r="G50" s="5"/>
      <c r="H50" s="5"/>
      <c r="I50" s="5"/>
      <c r="J50" s="5"/>
      <c r="K50" s="5"/>
      <c r="L50" s="5"/>
    </row>
    <row r="51" spans="2:12">
      <c r="C51" s="13" t="s">
        <v>196</v>
      </c>
      <c r="D51" s="11" t="s">
        <v>209</v>
      </c>
      <c r="E51" s="11" t="s">
        <v>210</v>
      </c>
      <c r="F51" s="8"/>
      <c r="G51" s="11" t="s">
        <v>211</v>
      </c>
      <c r="H51" s="11" t="s">
        <v>212</v>
      </c>
      <c r="I51" s="11" t="s">
        <v>213</v>
      </c>
      <c r="J51" s="11" t="s">
        <v>214</v>
      </c>
      <c r="K51" s="11" t="s">
        <v>215</v>
      </c>
      <c r="L51" s="11" t="s">
        <v>10</v>
      </c>
    </row>
    <row r="52" spans="2:12">
      <c r="B52" s="10"/>
      <c r="C52" s="13" t="s">
        <v>216</v>
      </c>
      <c r="D52" s="13" t="s">
        <v>217</v>
      </c>
      <c r="E52" s="13" t="s">
        <v>217</v>
      </c>
      <c r="F52" s="13" t="s">
        <v>218</v>
      </c>
      <c r="G52" s="13" t="s">
        <v>219</v>
      </c>
      <c r="H52" s="13" t="s">
        <v>220</v>
      </c>
      <c r="I52" s="13" t="s">
        <v>220</v>
      </c>
      <c r="J52" s="13" t="s">
        <v>220</v>
      </c>
      <c r="K52" s="13" t="s">
        <v>220</v>
      </c>
      <c r="L52" s="13" t="s">
        <v>221</v>
      </c>
    </row>
    <row r="53" spans="2:12">
      <c r="C53" s="8"/>
    </row>
    <row r="54" spans="2:12">
      <c r="B54" s="1" t="s">
        <v>187</v>
      </c>
      <c r="C54" s="27">
        <v>5</v>
      </c>
      <c r="D54" s="16">
        <v>10</v>
      </c>
      <c r="E54" s="16">
        <v>32</v>
      </c>
      <c r="F54" s="16">
        <v>29</v>
      </c>
      <c r="G54" s="16">
        <v>642</v>
      </c>
      <c r="H54" s="16">
        <v>29</v>
      </c>
      <c r="I54" s="17" t="s">
        <v>12</v>
      </c>
      <c r="J54" s="17" t="s">
        <v>12</v>
      </c>
      <c r="K54" s="17" t="s">
        <v>12</v>
      </c>
      <c r="L54" s="16">
        <f>95+24</f>
        <v>119</v>
      </c>
    </row>
    <row r="55" spans="2:12">
      <c r="B55" s="1" t="s">
        <v>188</v>
      </c>
      <c r="C55" s="27">
        <v>7</v>
      </c>
      <c r="D55" s="16">
        <v>11</v>
      </c>
      <c r="E55" s="16">
        <v>36</v>
      </c>
      <c r="F55" s="16">
        <v>43</v>
      </c>
      <c r="G55" s="16">
        <v>294</v>
      </c>
      <c r="H55" s="16">
        <v>21</v>
      </c>
      <c r="I55" s="17" t="s">
        <v>12</v>
      </c>
      <c r="J55" s="17" t="s">
        <v>12</v>
      </c>
      <c r="K55" s="17" t="s">
        <v>12</v>
      </c>
      <c r="L55" s="16">
        <v>43</v>
      </c>
    </row>
    <row r="56" spans="2:12">
      <c r="B56" s="1" t="s">
        <v>13</v>
      </c>
      <c r="C56" s="27">
        <v>13</v>
      </c>
      <c r="D56" s="16">
        <v>9</v>
      </c>
      <c r="E56" s="16">
        <v>31</v>
      </c>
      <c r="F56" s="16">
        <v>27</v>
      </c>
      <c r="G56" s="16">
        <v>106</v>
      </c>
      <c r="H56" s="16">
        <v>8</v>
      </c>
      <c r="I56" s="16">
        <v>23</v>
      </c>
      <c r="J56" s="16">
        <v>38</v>
      </c>
      <c r="K56" s="17" t="s">
        <v>12</v>
      </c>
      <c r="L56" s="16">
        <v>2</v>
      </c>
    </row>
    <row r="57" spans="2:12">
      <c r="B57" s="1" t="s">
        <v>14</v>
      </c>
      <c r="C57" s="27">
        <v>17</v>
      </c>
      <c r="D57" s="16">
        <v>8</v>
      </c>
      <c r="E57" s="16">
        <v>30</v>
      </c>
      <c r="F57" s="16">
        <v>36</v>
      </c>
      <c r="G57" s="16">
        <v>95</v>
      </c>
      <c r="H57" s="16">
        <v>4</v>
      </c>
      <c r="I57" s="16">
        <v>42</v>
      </c>
      <c r="J57" s="16">
        <v>46</v>
      </c>
      <c r="K57" s="17" t="s">
        <v>12</v>
      </c>
      <c r="L57" s="16">
        <v>8</v>
      </c>
    </row>
    <row r="58" spans="2:12">
      <c r="B58" s="1" t="s">
        <v>15</v>
      </c>
      <c r="C58" s="27">
        <v>23</v>
      </c>
      <c r="D58" s="16">
        <v>10</v>
      </c>
      <c r="E58" s="16">
        <v>33</v>
      </c>
      <c r="F58" s="16">
        <v>30</v>
      </c>
      <c r="G58" s="16">
        <v>57</v>
      </c>
      <c r="H58" s="16">
        <v>3</v>
      </c>
      <c r="I58" s="16">
        <v>39</v>
      </c>
      <c r="J58" s="16">
        <v>17</v>
      </c>
      <c r="K58" s="16">
        <v>37</v>
      </c>
      <c r="L58" s="16">
        <v>9</v>
      </c>
    </row>
    <row r="59" spans="2:12">
      <c r="B59" s="1" t="s">
        <v>16</v>
      </c>
      <c r="C59" s="27">
        <v>23</v>
      </c>
      <c r="D59" s="16">
        <v>10</v>
      </c>
      <c r="E59" s="16">
        <v>33</v>
      </c>
      <c r="F59" s="16">
        <v>26</v>
      </c>
      <c r="G59" s="16">
        <v>21</v>
      </c>
      <c r="H59" s="16">
        <v>3</v>
      </c>
      <c r="I59" s="16">
        <v>31</v>
      </c>
      <c r="J59" s="16">
        <v>9</v>
      </c>
      <c r="K59" s="16">
        <v>53</v>
      </c>
      <c r="L59" s="16">
        <v>11</v>
      </c>
    </row>
    <row r="60" spans="2:12">
      <c r="C60" s="8"/>
    </row>
    <row r="61" spans="2:12">
      <c r="B61" s="1" t="s">
        <v>20</v>
      </c>
      <c r="C61" s="27">
        <v>22</v>
      </c>
      <c r="D61" s="16">
        <v>9</v>
      </c>
      <c r="E61" s="16">
        <v>34</v>
      </c>
      <c r="F61" s="16">
        <v>23</v>
      </c>
      <c r="G61" s="16">
        <v>16</v>
      </c>
      <c r="H61" s="16">
        <v>3</v>
      </c>
      <c r="I61" s="16">
        <v>19</v>
      </c>
      <c r="J61" s="16">
        <v>10</v>
      </c>
      <c r="K61" s="16">
        <v>52</v>
      </c>
      <c r="L61" s="16">
        <v>19</v>
      </c>
    </row>
    <row r="62" spans="2:12">
      <c r="B62" s="1" t="s">
        <v>21</v>
      </c>
      <c r="C62" s="27">
        <v>21</v>
      </c>
      <c r="D62" s="16">
        <v>9</v>
      </c>
      <c r="E62" s="16">
        <v>32</v>
      </c>
      <c r="F62" s="16">
        <v>25</v>
      </c>
      <c r="G62" s="16">
        <v>15</v>
      </c>
      <c r="H62" s="16">
        <v>3</v>
      </c>
      <c r="I62" s="16">
        <v>27</v>
      </c>
      <c r="J62" s="16">
        <v>8</v>
      </c>
      <c r="K62" s="16">
        <v>54</v>
      </c>
      <c r="L62" s="16">
        <v>21</v>
      </c>
    </row>
    <row r="63" spans="2:12">
      <c r="B63" s="1" t="s">
        <v>222</v>
      </c>
      <c r="C63" s="27">
        <v>19</v>
      </c>
      <c r="D63" s="16">
        <v>8</v>
      </c>
      <c r="E63" s="16">
        <v>32</v>
      </c>
      <c r="F63" s="16">
        <v>23</v>
      </c>
      <c r="G63" s="16">
        <v>15</v>
      </c>
      <c r="H63" s="16">
        <v>3</v>
      </c>
      <c r="I63" s="16">
        <v>24</v>
      </c>
      <c r="J63" s="16">
        <v>8</v>
      </c>
      <c r="K63" s="16">
        <v>55</v>
      </c>
      <c r="L63" s="16">
        <v>21</v>
      </c>
    </row>
    <row r="64" spans="2:12">
      <c r="B64" s="1" t="s">
        <v>24</v>
      </c>
      <c r="C64" s="27">
        <v>17</v>
      </c>
      <c r="D64" s="16">
        <v>8</v>
      </c>
      <c r="E64" s="16">
        <v>32</v>
      </c>
      <c r="F64" s="16">
        <v>19</v>
      </c>
      <c r="G64" s="16">
        <v>13</v>
      </c>
      <c r="H64" s="16">
        <v>3</v>
      </c>
      <c r="I64" s="16">
        <v>24</v>
      </c>
      <c r="J64" s="16">
        <v>8</v>
      </c>
      <c r="K64" s="16">
        <v>54</v>
      </c>
      <c r="L64" s="16">
        <v>17</v>
      </c>
    </row>
    <row r="65" spans="1:12">
      <c r="B65" s="3" t="s">
        <v>208</v>
      </c>
      <c r="C65" s="12">
        <f t="shared" ref="C65:L65" si="4">C67+C68</f>
        <v>16</v>
      </c>
      <c r="D65" s="4">
        <f t="shared" si="4"/>
        <v>6</v>
      </c>
      <c r="E65" s="4">
        <f t="shared" si="4"/>
        <v>29</v>
      </c>
      <c r="F65" s="4">
        <f t="shared" si="4"/>
        <v>17</v>
      </c>
      <c r="G65" s="4">
        <f t="shared" si="4"/>
        <v>11</v>
      </c>
      <c r="H65" s="4">
        <f t="shared" si="4"/>
        <v>3</v>
      </c>
      <c r="I65" s="4">
        <f t="shared" si="4"/>
        <v>6</v>
      </c>
      <c r="J65" s="4">
        <f t="shared" si="4"/>
        <v>5</v>
      </c>
      <c r="K65" s="4">
        <f t="shared" si="4"/>
        <v>49</v>
      </c>
      <c r="L65" s="4">
        <f t="shared" si="4"/>
        <v>15</v>
      </c>
    </row>
    <row r="66" spans="1:12">
      <c r="C66" s="12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B67" s="1" t="s">
        <v>190</v>
      </c>
      <c r="C67" s="27">
        <v>2</v>
      </c>
      <c r="D67" s="16">
        <v>3</v>
      </c>
      <c r="E67" s="16">
        <v>17</v>
      </c>
      <c r="F67" s="16">
        <v>6</v>
      </c>
      <c r="G67" s="16">
        <v>11</v>
      </c>
      <c r="H67" s="17" t="s">
        <v>191</v>
      </c>
      <c r="I67" s="16">
        <v>6</v>
      </c>
      <c r="J67" s="16">
        <v>2</v>
      </c>
      <c r="K67" s="16">
        <v>2</v>
      </c>
      <c r="L67" s="16">
        <v>5</v>
      </c>
    </row>
    <row r="68" spans="1:12">
      <c r="B68" s="1" t="s">
        <v>192</v>
      </c>
      <c r="C68" s="27">
        <v>14</v>
      </c>
      <c r="D68" s="16">
        <v>3</v>
      </c>
      <c r="E68" s="16">
        <v>12</v>
      </c>
      <c r="F68" s="16">
        <v>11</v>
      </c>
      <c r="G68" s="17" t="s">
        <v>191</v>
      </c>
      <c r="H68" s="16">
        <v>3</v>
      </c>
      <c r="I68" s="17" t="s">
        <v>191</v>
      </c>
      <c r="J68" s="16">
        <v>3</v>
      </c>
      <c r="K68" s="16">
        <v>47</v>
      </c>
      <c r="L68" s="16">
        <v>10</v>
      </c>
    </row>
    <row r="69" spans="1:12" ht="18" thickBot="1">
      <c r="B69" s="5"/>
      <c r="C69" s="20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C70" s="1" t="s">
        <v>193</v>
      </c>
    </row>
    <row r="71" spans="1:12">
      <c r="A71" s="1"/>
    </row>
  </sheetData>
  <phoneticPr fontId="2"/>
  <pageMargins left="0.23000000000000004" right="0.23000000000000004" top="0.6" bottom="0.53" header="0.51200000000000001" footer="0.51200000000000001"/>
  <pageSetup paperSize="12" scale="75" orientation="portrait" verticalDpi="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zoomScaleNormal="100" workbookViewId="0"/>
  </sheetViews>
  <sheetFormatPr defaultColWidth="10.875" defaultRowHeight="17.25"/>
  <cols>
    <col min="1" max="1" width="13.375" style="2" customWidth="1"/>
    <col min="2" max="2" width="14.625" style="2" customWidth="1"/>
    <col min="3" max="3" width="12.125" style="2" customWidth="1"/>
    <col min="4" max="4" width="10.875" style="2"/>
    <col min="5" max="5" width="12.125" style="2" customWidth="1"/>
    <col min="6" max="256" width="10.875" style="2"/>
    <col min="257" max="257" width="13.375" style="2" customWidth="1"/>
    <col min="258" max="258" width="14.625" style="2" customWidth="1"/>
    <col min="259" max="259" width="12.125" style="2" customWidth="1"/>
    <col min="260" max="260" width="10.875" style="2"/>
    <col min="261" max="261" width="12.125" style="2" customWidth="1"/>
    <col min="262" max="512" width="10.875" style="2"/>
    <col min="513" max="513" width="13.375" style="2" customWidth="1"/>
    <col min="514" max="514" width="14.625" style="2" customWidth="1"/>
    <col min="515" max="515" width="12.125" style="2" customWidth="1"/>
    <col min="516" max="516" width="10.875" style="2"/>
    <col min="517" max="517" width="12.125" style="2" customWidth="1"/>
    <col min="518" max="768" width="10.875" style="2"/>
    <col min="769" max="769" width="13.375" style="2" customWidth="1"/>
    <col min="770" max="770" width="14.625" style="2" customWidth="1"/>
    <col min="771" max="771" width="12.125" style="2" customWidth="1"/>
    <col min="772" max="772" width="10.875" style="2"/>
    <col min="773" max="773" width="12.125" style="2" customWidth="1"/>
    <col min="774" max="1024" width="10.875" style="2"/>
    <col min="1025" max="1025" width="13.375" style="2" customWidth="1"/>
    <col min="1026" max="1026" width="14.625" style="2" customWidth="1"/>
    <col min="1027" max="1027" width="12.125" style="2" customWidth="1"/>
    <col min="1028" max="1028" width="10.875" style="2"/>
    <col min="1029" max="1029" width="12.125" style="2" customWidth="1"/>
    <col min="1030" max="1280" width="10.875" style="2"/>
    <col min="1281" max="1281" width="13.375" style="2" customWidth="1"/>
    <col min="1282" max="1282" width="14.625" style="2" customWidth="1"/>
    <col min="1283" max="1283" width="12.125" style="2" customWidth="1"/>
    <col min="1284" max="1284" width="10.875" style="2"/>
    <col min="1285" max="1285" width="12.125" style="2" customWidth="1"/>
    <col min="1286" max="1536" width="10.875" style="2"/>
    <col min="1537" max="1537" width="13.375" style="2" customWidth="1"/>
    <col min="1538" max="1538" width="14.625" style="2" customWidth="1"/>
    <col min="1539" max="1539" width="12.125" style="2" customWidth="1"/>
    <col min="1540" max="1540" width="10.875" style="2"/>
    <col min="1541" max="1541" width="12.125" style="2" customWidth="1"/>
    <col min="1542" max="1792" width="10.875" style="2"/>
    <col min="1793" max="1793" width="13.375" style="2" customWidth="1"/>
    <col min="1794" max="1794" width="14.625" style="2" customWidth="1"/>
    <col min="1795" max="1795" width="12.125" style="2" customWidth="1"/>
    <col min="1796" max="1796" width="10.875" style="2"/>
    <col min="1797" max="1797" width="12.125" style="2" customWidth="1"/>
    <col min="1798" max="2048" width="10.875" style="2"/>
    <col min="2049" max="2049" width="13.375" style="2" customWidth="1"/>
    <col min="2050" max="2050" width="14.625" style="2" customWidth="1"/>
    <col min="2051" max="2051" width="12.125" style="2" customWidth="1"/>
    <col min="2052" max="2052" width="10.875" style="2"/>
    <col min="2053" max="2053" width="12.125" style="2" customWidth="1"/>
    <col min="2054" max="2304" width="10.875" style="2"/>
    <col min="2305" max="2305" width="13.375" style="2" customWidth="1"/>
    <col min="2306" max="2306" width="14.625" style="2" customWidth="1"/>
    <col min="2307" max="2307" width="12.125" style="2" customWidth="1"/>
    <col min="2308" max="2308" width="10.875" style="2"/>
    <col min="2309" max="2309" width="12.125" style="2" customWidth="1"/>
    <col min="2310" max="2560" width="10.875" style="2"/>
    <col min="2561" max="2561" width="13.375" style="2" customWidth="1"/>
    <col min="2562" max="2562" width="14.625" style="2" customWidth="1"/>
    <col min="2563" max="2563" width="12.125" style="2" customWidth="1"/>
    <col min="2564" max="2564" width="10.875" style="2"/>
    <col min="2565" max="2565" width="12.125" style="2" customWidth="1"/>
    <col min="2566" max="2816" width="10.875" style="2"/>
    <col min="2817" max="2817" width="13.375" style="2" customWidth="1"/>
    <col min="2818" max="2818" width="14.625" style="2" customWidth="1"/>
    <col min="2819" max="2819" width="12.125" style="2" customWidth="1"/>
    <col min="2820" max="2820" width="10.875" style="2"/>
    <col min="2821" max="2821" width="12.125" style="2" customWidth="1"/>
    <col min="2822" max="3072" width="10.875" style="2"/>
    <col min="3073" max="3073" width="13.375" style="2" customWidth="1"/>
    <col min="3074" max="3074" width="14.625" style="2" customWidth="1"/>
    <col min="3075" max="3075" width="12.125" style="2" customWidth="1"/>
    <col min="3076" max="3076" width="10.875" style="2"/>
    <col min="3077" max="3077" width="12.125" style="2" customWidth="1"/>
    <col min="3078" max="3328" width="10.875" style="2"/>
    <col min="3329" max="3329" width="13.375" style="2" customWidth="1"/>
    <col min="3330" max="3330" width="14.625" style="2" customWidth="1"/>
    <col min="3331" max="3331" width="12.125" style="2" customWidth="1"/>
    <col min="3332" max="3332" width="10.875" style="2"/>
    <col min="3333" max="3333" width="12.125" style="2" customWidth="1"/>
    <col min="3334" max="3584" width="10.875" style="2"/>
    <col min="3585" max="3585" width="13.375" style="2" customWidth="1"/>
    <col min="3586" max="3586" width="14.625" style="2" customWidth="1"/>
    <col min="3587" max="3587" width="12.125" style="2" customWidth="1"/>
    <col min="3588" max="3588" width="10.875" style="2"/>
    <col min="3589" max="3589" width="12.125" style="2" customWidth="1"/>
    <col min="3590" max="3840" width="10.875" style="2"/>
    <col min="3841" max="3841" width="13.375" style="2" customWidth="1"/>
    <col min="3842" max="3842" width="14.625" style="2" customWidth="1"/>
    <col min="3843" max="3843" width="12.125" style="2" customWidth="1"/>
    <col min="3844" max="3844" width="10.875" style="2"/>
    <col min="3845" max="3845" width="12.125" style="2" customWidth="1"/>
    <col min="3846" max="4096" width="10.875" style="2"/>
    <col min="4097" max="4097" width="13.375" style="2" customWidth="1"/>
    <col min="4098" max="4098" width="14.625" style="2" customWidth="1"/>
    <col min="4099" max="4099" width="12.125" style="2" customWidth="1"/>
    <col min="4100" max="4100" width="10.875" style="2"/>
    <col min="4101" max="4101" width="12.125" style="2" customWidth="1"/>
    <col min="4102" max="4352" width="10.875" style="2"/>
    <col min="4353" max="4353" width="13.375" style="2" customWidth="1"/>
    <col min="4354" max="4354" width="14.625" style="2" customWidth="1"/>
    <col min="4355" max="4355" width="12.125" style="2" customWidth="1"/>
    <col min="4356" max="4356" width="10.875" style="2"/>
    <col min="4357" max="4357" width="12.125" style="2" customWidth="1"/>
    <col min="4358" max="4608" width="10.875" style="2"/>
    <col min="4609" max="4609" width="13.375" style="2" customWidth="1"/>
    <col min="4610" max="4610" width="14.625" style="2" customWidth="1"/>
    <col min="4611" max="4611" width="12.125" style="2" customWidth="1"/>
    <col min="4612" max="4612" width="10.875" style="2"/>
    <col min="4613" max="4613" width="12.125" style="2" customWidth="1"/>
    <col min="4614" max="4864" width="10.875" style="2"/>
    <col min="4865" max="4865" width="13.375" style="2" customWidth="1"/>
    <col min="4866" max="4866" width="14.625" style="2" customWidth="1"/>
    <col min="4867" max="4867" width="12.125" style="2" customWidth="1"/>
    <col min="4868" max="4868" width="10.875" style="2"/>
    <col min="4869" max="4869" width="12.125" style="2" customWidth="1"/>
    <col min="4870" max="5120" width="10.875" style="2"/>
    <col min="5121" max="5121" width="13.375" style="2" customWidth="1"/>
    <col min="5122" max="5122" width="14.625" style="2" customWidth="1"/>
    <col min="5123" max="5123" width="12.125" style="2" customWidth="1"/>
    <col min="5124" max="5124" width="10.875" style="2"/>
    <col min="5125" max="5125" width="12.125" style="2" customWidth="1"/>
    <col min="5126" max="5376" width="10.875" style="2"/>
    <col min="5377" max="5377" width="13.375" style="2" customWidth="1"/>
    <col min="5378" max="5378" width="14.625" style="2" customWidth="1"/>
    <col min="5379" max="5379" width="12.125" style="2" customWidth="1"/>
    <col min="5380" max="5380" width="10.875" style="2"/>
    <col min="5381" max="5381" width="12.125" style="2" customWidth="1"/>
    <col min="5382" max="5632" width="10.875" style="2"/>
    <col min="5633" max="5633" width="13.375" style="2" customWidth="1"/>
    <col min="5634" max="5634" width="14.625" style="2" customWidth="1"/>
    <col min="5635" max="5635" width="12.125" style="2" customWidth="1"/>
    <col min="5636" max="5636" width="10.875" style="2"/>
    <col min="5637" max="5637" width="12.125" style="2" customWidth="1"/>
    <col min="5638" max="5888" width="10.875" style="2"/>
    <col min="5889" max="5889" width="13.375" style="2" customWidth="1"/>
    <col min="5890" max="5890" width="14.625" style="2" customWidth="1"/>
    <col min="5891" max="5891" width="12.125" style="2" customWidth="1"/>
    <col min="5892" max="5892" width="10.875" style="2"/>
    <col min="5893" max="5893" width="12.125" style="2" customWidth="1"/>
    <col min="5894" max="6144" width="10.875" style="2"/>
    <col min="6145" max="6145" width="13.375" style="2" customWidth="1"/>
    <col min="6146" max="6146" width="14.625" style="2" customWidth="1"/>
    <col min="6147" max="6147" width="12.125" style="2" customWidth="1"/>
    <col min="6148" max="6148" width="10.875" style="2"/>
    <col min="6149" max="6149" width="12.125" style="2" customWidth="1"/>
    <col min="6150" max="6400" width="10.875" style="2"/>
    <col min="6401" max="6401" width="13.375" style="2" customWidth="1"/>
    <col min="6402" max="6402" width="14.625" style="2" customWidth="1"/>
    <col min="6403" max="6403" width="12.125" style="2" customWidth="1"/>
    <col min="6404" max="6404" width="10.875" style="2"/>
    <col min="6405" max="6405" width="12.125" style="2" customWidth="1"/>
    <col min="6406" max="6656" width="10.875" style="2"/>
    <col min="6657" max="6657" width="13.375" style="2" customWidth="1"/>
    <col min="6658" max="6658" width="14.625" style="2" customWidth="1"/>
    <col min="6659" max="6659" width="12.125" style="2" customWidth="1"/>
    <col min="6660" max="6660" width="10.875" style="2"/>
    <col min="6661" max="6661" width="12.125" style="2" customWidth="1"/>
    <col min="6662" max="6912" width="10.875" style="2"/>
    <col min="6913" max="6913" width="13.375" style="2" customWidth="1"/>
    <col min="6914" max="6914" width="14.625" style="2" customWidth="1"/>
    <col min="6915" max="6915" width="12.125" style="2" customWidth="1"/>
    <col min="6916" max="6916" width="10.875" style="2"/>
    <col min="6917" max="6917" width="12.125" style="2" customWidth="1"/>
    <col min="6918" max="7168" width="10.875" style="2"/>
    <col min="7169" max="7169" width="13.375" style="2" customWidth="1"/>
    <col min="7170" max="7170" width="14.625" style="2" customWidth="1"/>
    <col min="7171" max="7171" width="12.125" style="2" customWidth="1"/>
    <col min="7172" max="7172" width="10.875" style="2"/>
    <col min="7173" max="7173" width="12.125" style="2" customWidth="1"/>
    <col min="7174" max="7424" width="10.875" style="2"/>
    <col min="7425" max="7425" width="13.375" style="2" customWidth="1"/>
    <col min="7426" max="7426" width="14.625" style="2" customWidth="1"/>
    <col min="7427" max="7427" width="12.125" style="2" customWidth="1"/>
    <col min="7428" max="7428" width="10.875" style="2"/>
    <col min="7429" max="7429" width="12.125" style="2" customWidth="1"/>
    <col min="7430" max="7680" width="10.875" style="2"/>
    <col min="7681" max="7681" width="13.375" style="2" customWidth="1"/>
    <col min="7682" max="7682" width="14.625" style="2" customWidth="1"/>
    <col min="7683" max="7683" width="12.125" style="2" customWidth="1"/>
    <col min="7684" max="7684" width="10.875" style="2"/>
    <col min="7685" max="7685" width="12.125" style="2" customWidth="1"/>
    <col min="7686" max="7936" width="10.875" style="2"/>
    <col min="7937" max="7937" width="13.375" style="2" customWidth="1"/>
    <col min="7938" max="7938" width="14.625" style="2" customWidth="1"/>
    <col min="7939" max="7939" width="12.125" style="2" customWidth="1"/>
    <col min="7940" max="7940" width="10.875" style="2"/>
    <col min="7941" max="7941" width="12.125" style="2" customWidth="1"/>
    <col min="7942" max="8192" width="10.875" style="2"/>
    <col min="8193" max="8193" width="13.375" style="2" customWidth="1"/>
    <col min="8194" max="8194" width="14.625" style="2" customWidth="1"/>
    <col min="8195" max="8195" width="12.125" style="2" customWidth="1"/>
    <col min="8196" max="8196" width="10.875" style="2"/>
    <col min="8197" max="8197" width="12.125" style="2" customWidth="1"/>
    <col min="8198" max="8448" width="10.875" style="2"/>
    <col min="8449" max="8449" width="13.375" style="2" customWidth="1"/>
    <col min="8450" max="8450" width="14.625" style="2" customWidth="1"/>
    <col min="8451" max="8451" width="12.125" style="2" customWidth="1"/>
    <col min="8452" max="8452" width="10.875" style="2"/>
    <col min="8453" max="8453" width="12.125" style="2" customWidth="1"/>
    <col min="8454" max="8704" width="10.875" style="2"/>
    <col min="8705" max="8705" width="13.375" style="2" customWidth="1"/>
    <col min="8706" max="8706" width="14.625" style="2" customWidth="1"/>
    <col min="8707" max="8707" width="12.125" style="2" customWidth="1"/>
    <col min="8708" max="8708" width="10.875" style="2"/>
    <col min="8709" max="8709" width="12.125" style="2" customWidth="1"/>
    <col min="8710" max="8960" width="10.875" style="2"/>
    <col min="8961" max="8961" width="13.375" style="2" customWidth="1"/>
    <col min="8962" max="8962" width="14.625" style="2" customWidth="1"/>
    <col min="8963" max="8963" width="12.125" style="2" customWidth="1"/>
    <col min="8964" max="8964" width="10.875" style="2"/>
    <col min="8965" max="8965" width="12.125" style="2" customWidth="1"/>
    <col min="8966" max="9216" width="10.875" style="2"/>
    <col min="9217" max="9217" width="13.375" style="2" customWidth="1"/>
    <col min="9218" max="9218" width="14.625" style="2" customWidth="1"/>
    <col min="9219" max="9219" width="12.125" style="2" customWidth="1"/>
    <col min="9220" max="9220" width="10.875" style="2"/>
    <col min="9221" max="9221" width="12.125" style="2" customWidth="1"/>
    <col min="9222" max="9472" width="10.875" style="2"/>
    <col min="9473" max="9473" width="13.375" style="2" customWidth="1"/>
    <col min="9474" max="9474" width="14.625" style="2" customWidth="1"/>
    <col min="9475" max="9475" width="12.125" style="2" customWidth="1"/>
    <col min="9476" max="9476" width="10.875" style="2"/>
    <col min="9477" max="9477" width="12.125" style="2" customWidth="1"/>
    <col min="9478" max="9728" width="10.875" style="2"/>
    <col min="9729" max="9729" width="13.375" style="2" customWidth="1"/>
    <col min="9730" max="9730" width="14.625" style="2" customWidth="1"/>
    <col min="9731" max="9731" width="12.125" style="2" customWidth="1"/>
    <col min="9732" max="9732" width="10.875" style="2"/>
    <col min="9733" max="9733" width="12.125" style="2" customWidth="1"/>
    <col min="9734" max="9984" width="10.875" style="2"/>
    <col min="9985" max="9985" width="13.375" style="2" customWidth="1"/>
    <col min="9986" max="9986" width="14.625" style="2" customWidth="1"/>
    <col min="9987" max="9987" width="12.125" style="2" customWidth="1"/>
    <col min="9988" max="9988" width="10.875" style="2"/>
    <col min="9989" max="9989" width="12.125" style="2" customWidth="1"/>
    <col min="9990" max="10240" width="10.875" style="2"/>
    <col min="10241" max="10241" width="13.375" style="2" customWidth="1"/>
    <col min="10242" max="10242" width="14.625" style="2" customWidth="1"/>
    <col min="10243" max="10243" width="12.125" style="2" customWidth="1"/>
    <col min="10244" max="10244" width="10.875" style="2"/>
    <col min="10245" max="10245" width="12.125" style="2" customWidth="1"/>
    <col min="10246" max="10496" width="10.875" style="2"/>
    <col min="10497" max="10497" width="13.375" style="2" customWidth="1"/>
    <col min="10498" max="10498" width="14.625" style="2" customWidth="1"/>
    <col min="10499" max="10499" width="12.125" style="2" customWidth="1"/>
    <col min="10500" max="10500" width="10.875" style="2"/>
    <col min="10501" max="10501" width="12.125" style="2" customWidth="1"/>
    <col min="10502" max="10752" width="10.875" style="2"/>
    <col min="10753" max="10753" width="13.375" style="2" customWidth="1"/>
    <col min="10754" max="10754" width="14.625" style="2" customWidth="1"/>
    <col min="10755" max="10755" width="12.125" style="2" customWidth="1"/>
    <col min="10756" max="10756" width="10.875" style="2"/>
    <col min="10757" max="10757" width="12.125" style="2" customWidth="1"/>
    <col min="10758" max="11008" width="10.875" style="2"/>
    <col min="11009" max="11009" width="13.375" style="2" customWidth="1"/>
    <col min="11010" max="11010" width="14.625" style="2" customWidth="1"/>
    <col min="11011" max="11011" width="12.125" style="2" customWidth="1"/>
    <col min="11012" max="11012" width="10.875" style="2"/>
    <col min="11013" max="11013" width="12.125" style="2" customWidth="1"/>
    <col min="11014" max="11264" width="10.875" style="2"/>
    <col min="11265" max="11265" width="13.375" style="2" customWidth="1"/>
    <col min="11266" max="11266" width="14.625" style="2" customWidth="1"/>
    <col min="11267" max="11267" width="12.125" style="2" customWidth="1"/>
    <col min="11268" max="11268" width="10.875" style="2"/>
    <col min="11269" max="11269" width="12.125" style="2" customWidth="1"/>
    <col min="11270" max="11520" width="10.875" style="2"/>
    <col min="11521" max="11521" width="13.375" style="2" customWidth="1"/>
    <col min="11522" max="11522" width="14.625" style="2" customWidth="1"/>
    <col min="11523" max="11523" width="12.125" style="2" customWidth="1"/>
    <col min="11524" max="11524" width="10.875" style="2"/>
    <col min="11525" max="11525" width="12.125" style="2" customWidth="1"/>
    <col min="11526" max="11776" width="10.875" style="2"/>
    <col min="11777" max="11777" width="13.375" style="2" customWidth="1"/>
    <col min="11778" max="11778" width="14.625" style="2" customWidth="1"/>
    <col min="11779" max="11779" width="12.125" style="2" customWidth="1"/>
    <col min="11780" max="11780" width="10.875" style="2"/>
    <col min="11781" max="11781" width="12.125" style="2" customWidth="1"/>
    <col min="11782" max="12032" width="10.875" style="2"/>
    <col min="12033" max="12033" width="13.375" style="2" customWidth="1"/>
    <col min="12034" max="12034" width="14.625" style="2" customWidth="1"/>
    <col min="12035" max="12035" width="12.125" style="2" customWidth="1"/>
    <col min="12036" max="12036" width="10.875" style="2"/>
    <col min="12037" max="12037" width="12.125" style="2" customWidth="1"/>
    <col min="12038" max="12288" width="10.875" style="2"/>
    <col min="12289" max="12289" width="13.375" style="2" customWidth="1"/>
    <col min="12290" max="12290" width="14.625" style="2" customWidth="1"/>
    <col min="12291" max="12291" width="12.125" style="2" customWidth="1"/>
    <col min="12292" max="12292" width="10.875" style="2"/>
    <col min="12293" max="12293" width="12.125" style="2" customWidth="1"/>
    <col min="12294" max="12544" width="10.875" style="2"/>
    <col min="12545" max="12545" width="13.375" style="2" customWidth="1"/>
    <col min="12546" max="12546" width="14.625" style="2" customWidth="1"/>
    <col min="12547" max="12547" width="12.125" style="2" customWidth="1"/>
    <col min="12548" max="12548" width="10.875" style="2"/>
    <col min="12549" max="12549" width="12.125" style="2" customWidth="1"/>
    <col min="12550" max="12800" width="10.875" style="2"/>
    <col min="12801" max="12801" width="13.375" style="2" customWidth="1"/>
    <col min="12802" max="12802" width="14.625" style="2" customWidth="1"/>
    <col min="12803" max="12803" width="12.125" style="2" customWidth="1"/>
    <col min="12804" max="12804" width="10.875" style="2"/>
    <col min="12805" max="12805" width="12.125" style="2" customWidth="1"/>
    <col min="12806" max="13056" width="10.875" style="2"/>
    <col min="13057" max="13057" width="13.375" style="2" customWidth="1"/>
    <col min="13058" max="13058" width="14.625" style="2" customWidth="1"/>
    <col min="13059" max="13059" width="12.125" style="2" customWidth="1"/>
    <col min="13060" max="13060" width="10.875" style="2"/>
    <col min="13061" max="13061" width="12.125" style="2" customWidth="1"/>
    <col min="13062" max="13312" width="10.875" style="2"/>
    <col min="13313" max="13313" width="13.375" style="2" customWidth="1"/>
    <col min="13314" max="13314" width="14.625" style="2" customWidth="1"/>
    <col min="13315" max="13315" width="12.125" style="2" customWidth="1"/>
    <col min="13316" max="13316" width="10.875" style="2"/>
    <col min="13317" max="13317" width="12.125" style="2" customWidth="1"/>
    <col min="13318" max="13568" width="10.875" style="2"/>
    <col min="13569" max="13569" width="13.375" style="2" customWidth="1"/>
    <col min="13570" max="13570" width="14.625" style="2" customWidth="1"/>
    <col min="13571" max="13571" width="12.125" style="2" customWidth="1"/>
    <col min="13572" max="13572" width="10.875" style="2"/>
    <col min="13573" max="13573" width="12.125" style="2" customWidth="1"/>
    <col min="13574" max="13824" width="10.875" style="2"/>
    <col min="13825" max="13825" width="13.375" style="2" customWidth="1"/>
    <col min="13826" max="13826" width="14.625" style="2" customWidth="1"/>
    <col min="13827" max="13827" width="12.125" style="2" customWidth="1"/>
    <col min="13828" max="13828" width="10.875" style="2"/>
    <col min="13829" max="13829" width="12.125" style="2" customWidth="1"/>
    <col min="13830" max="14080" width="10.875" style="2"/>
    <col min="14081" max="14081" width="13.375" style="2" customWidth="1"/>
    <col min="14082" max="14082" width="14.625" style="2" customWidth="1"/>
    <col min="14083" max="14083" width="12.125" style="2" customWidth="1"/>
    <col min="14084" max="14084" width="10.875" style="2"/>
    <col min="14085" max="14085" width="12.125" style="2" customWidth="1"/>
    <col min="14086" max="14336" width="10.875" style="2"/>
    <col min="14337" max="14337" width="13.375" style="2" customWidth="1"/>
    <col min="14338" max="14338" width="14.625" style="2" customWidth="1"/>
    <col min="14339" max="14339" width="12.125" style="2" customWidth="1"/>
    <col min="14340" max="14340" width="10.875" style="2"/>
    <col min="14341" max="14341" width="12.125" style="2" customWidth="1"/>
    <col min="14342" max="14592" width="10.875" style="2"/>
    <col min="14593" max="14593" width="13.375" style="2" customWidth="1"/>
    <col min="14594" max="14594" width="14.625" style="2" customWidth="1"/>
    <col min="14595" max="14595" width="12.125" style="2" customWidth="1"/>
    <col min="14596" max="14596" width="10.875" style="2"/>
    <col min="14597" max="14597" width="12.125" style="2" customWidth="1"/>
    <col min="14598" max="14848" width="10.875" style="2"/>
    <col min="14849" max="14849" width="13.375" style="2" customWidth="1"/>
    <col min="14850" max="14850" width="14.625" style="2" customWidth="1"/>
    <col min="14851" max="14851" width="12.125" style="2" customWidth="1"/>
    <col min="14852" max="14852" width="10.875" style="2"/>
    <col min="14853" max="14853" width="12.125" style="2" customWidth="1"/>
    <col min="14854" max="15104" width="10.875" style="2"/>
    <col min="15105" max="15105" width="13.375" style="2" customWidth="1"/>
    <col min="15106" max="15106" width="14.625" style="2" customWidth="1"/>
    <col min="15107" max="15107" width="12.125" style="2" customWidth="1"/>
    <col min="15108" max="15108" width="10.875" style="2"/>
    <col min="15109" max="15109" width="12.125" style="2" customWidth="1"/>
    <col min="15110" max="15360" width="10.875" style="2"/>
    <col min="15361" max="15361" width="13.375" style="2" customWidth="1"/>
    <col min="15362" max="15362" width="14.625" style="2" customWidth="1"/>
    <col min="15363" max="15363" width="12.125" style="2" customWidth="1"/>
    <col min="15364" max="15364" width="10.875" style="2"/>
    <col min="15365" max="15365" width="12.125" style="2" customWidth="1"/>
    <col min="15366" max="15616" width="10.875" style="2"/>
    <col min="15617" max="15617" width="13.375" style="2" customWidth="1"/>
    <col min="15618" max="15618" width="14.625" style="2" customWidth="1"/>
    <col min="15619" max="15619" width="12.125" style="2" customWidth="1"/>
    <col min="15620" max="15620" width="10.875" style="2"/>
    <col min="15621" max="15621" width="12.125" style="2" customWidth="1"/>
    <col min="15622" max="15872" width="10.875" style="2"/>
    <col min="15873" max="15873" width="13.375" style="2" customWidth="1"/>
    <col min="15874" max="15874" width="14.625" style="2" customWidth="1"/>
    <col min="15875" max="15875" width="12.125" style="2" customWidth="1"/>
    <col min="15876" max="15876" width="10.875" style="2"/>
    <col min="15877" max="15877" width="12.125" style="2" customWidth="1"/>
    <col min="15878" max="16128" width="10.875" style="2"/>
    <col min="16129" max="16129" width="13.375" style="2" customWidth="1"/>
    <col min="16130" max="16130" width="14.625" style="2" customWidth="1"/>
    <col min="16131" max="16131" width="12.125" style="2" customWidth="1"/>
    <col min="16132" max="16132" width="10.875" style="2"/>
    <col min="16133" max="16133" width="12.125" style="2" customWidth="1"/>
    <col min="16134" max="16384" width="10.875" style="2"/>
  </cols>
  <sheetData>
    <row r="1" spans="1:12">
      <c r="A1" s="1"/>
    </row>
    <row r="6" spans="1:12">
      <c r="D6" s="3" t="s">
        <v>223</v>
      </c>
    </row>
    <row r="8" spans="1:12" ht="18" thickBot="1">
      <c r="B8" s="5"/>
      <c r="C8" s="39" t="s">
        <v>224</v>
      </c>
      <c r="D8" s="5"/>
      <c r="E8" s="5"/>
      <c r="F8" s="5"/>
      <c r="G8" s="5"/>
      <c r="H8" s="5"/>
      <c r="I8" s="5"/>
      <c r="J8" s="5"/>
      <c r="K8" s="5"/>
      <c r="L8" s="5"/>
    </row>
    <row r="9" spans="1:12">
      <c r="C9" s="8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C10" s="8"/>
      <c r="D10" s="8"/>
      <c r="E10" s="10"/>
      <c r="F10" s="10"/>
      <c r="G10" s="10"/>
      <c r="H10" s="8"/>
      <c r="I10" s="8"/>
      <c r="J10" s="8"/>
      <c r="K10" s="8"/>
      <c r="L10" s="11" t="s">
        <v>172</v>
      </c>
    </row>
    <row r="11" spans="1:12">
      <c r="C11" s="11" t="s">
        <v>173</v>
      </c>
      <c r="D11" s="11" t="s">
        <v>225</v>
      </c>
      <c r="E11" s="8"/>
      <c r="F11" s="13" t="s">
        <v>226</v>
      </c>
      <c r="G11" s="10"/>
      <c r="H11" s="11" t="s">
        <v>176</v>
      </c>
      <c r="I11" s="11" t="s">
        <v>177</v>
      </c>
      <c r="J11" s="11" t="s">
        <v>178</v>
      </c>
      <c r="K11" s="11" t="s">
        <v>227</v>
      </c>
      <c r="L11" s="11" t="s">
        <v>180</v>
      </c>
    </row>
    <row r="12" spans="1:12">
      <c r="B12" s="10"/>
      <c r="C12" s="40"/>
      <c r="D12" s="40"/>
      <c r="E12" s="14" t="s">
        <v>228</v>
      </c>
      <c r="F12" s="13" t="s">
        <v>229</v>
      </c>
      <c r="G12" s="13" t="s">
        <v>230</v>
      </c>
      <c r="H12" s="40"/>
      <c r="I12" s="13" t="s">
        <v>184</v>
      </c>
      <c r="J12" s="13" t="s">
        <v>185</v>
      </c>
      <c r="K12" s="40"/>
      <c r="L12" s="13" t="s">
        <v>186</v>
      </c>
    </row>
    <row r="13" spans="1:12">
      <c r="C13" s="8"/>
    </row>
    <row r="14" spans="1:12">
      <c r="B14" s="3" t="s">
        <v>231</v>
      </c>
      <c r="C14" s="12">
        <f t="shared" ref="C14:L14" si="0">SUM(C16:C37)</f>
        <v>3963</v>
      </c>
      <c r="D14" s="4">
        <f t="shared" si="0"/>
        <v>3803</v>
      </c>
      <c r="E14" s="4">
        <f t="shared" si="0"/>
        <v>1283</v>
      </c>
      <c r="F14" s="4">
        <f t="shared" si="0"/>
        <v>1446</v>
      </c>
      <c r="G14" s="4">
        <f t="shared" si="0"/>
        <v>1074</v>
      </c>
      <c r="H14" s="4">
        <f t="shared" si="0"/>
        <v>33</v>
      </c>
      <c r="I14" s="4">
        <f t="shared" si="0"/>
        <v>11</v>
      </c>
      <c r="J14" s="4">
        <f t="shared" si="0"/>
        <v>11</v>
      </c>
      <c r="K14" s="4">
        <f t="shared" si="0"/>
        <v>102</v>
      </c>
      <c r="L14" s="4">
        <f t="shared" si="0"/>
        <v>3</v>
      </c>
    </row>
    <row r="15" spans="1:12">
      <c r="C15" s="8"/>
    </row>
    <row r="16" spans="1:12">
      <c r="B16" s="1" t="s">
        <v>35</v>
      </c>
      <c r="C16" s="15">
        <f t="shared" ref="C16:C21" si="1">SUM(D16,H16:L16)</f>
        <v>467</v>
      </c>
      <c r="D16" s="31">
        <f t="shared" ref="D16:D21" si="2">SUM(E16:G16)</f>
        <v>463</v>
      </c>
      <c r="E16" s="16">
        <v>180</v>
      </c>
      <c r="F16" s="16">
        <v>195</v>
      </c>
      <c r="G16" s="16">
        <v>88</v>
      </c>
      <c r="H16" s="17" t="s">
        <v>74</v>
      </c>
      <c r="I16" s="17" t="s">
        <v>74</v>
      </c>
      <c r="J16" s="17" t="s">
        <v>74</v>
      </c>
      <c r="K16" s="16">
        <v>4</v>
      </c>
      <c r="L16" s="17" t="s">
        <v>74</v>
      </c>
    </row>
    <row r="17" spans="2:12">
      <c r="B17" s="1" t="s">
        <v>36</v>
      </c>
      <c r="C17" s="15">
        <f t="shared" si="1"/>
        <v>40</v>
      </c>
      <c r="D17" s="31">
        <f t="shared" si="2"/>
        <v>33</v>
      </c>
      <c r="E17" s="16">
        <v>16</v>
      </c>
      <c r="F17" s="16">
        <v>6</v>
      </c>
      <c r="G17" s="16">
        <v>11</v>
      </c>
      <c r="H17" s="17" t="s">
        <v>74</v>
      </c>
      <c r="I17" s="17" t="s">
        <v>74</v>
      </c>
      <c r="J17" s="17" t="s">
        <v>74</v>
      </c>
      <c r="K17" s="16">
        <v>7</v>
      </c>
      <c r="L17" s="17" t="s">
        <v>74</v>
      </c>
    </row>
    <row r="18" spans="2:12">
      <c r="B18" s="1" t="s">
        <v>37</v>
      </c>
      <c r="C18" s="15">
        <f t="shared" si="1"/>
        <v>345</v>
      </c>
      <c r="D18" s="31">
        <f t="shared" si="2"/>
        <v>331</v>
      </c>
      <c r="E18" s="16">
        <v>106</v>
      </c>
      <c r="F18" s="16">
        <v>127</v>
      </c>
      <c r="G18" s="16">
        <v>98</v>
      </c>
      <c r="H18" s="17" t="s">
        <v>74</v>
      </c>
      <c r="I18" s="17" t="s">
        <v>74</v>
      </c>
      <c r="J18" s="17" t="s">
        <v>74</v>
      </c>
      <c r="K18" s="16">
        <v>14</v>
      </c>
      <c r="L18" s="17" t="s">
        <v>74</v>
      </c>
    </row>
    <row r="19" spans="2:12">
      <c r="B19" s="1" t="s">
        <v>38</v>
      </c>
      <c r="C19" s="15">
        <f t="shared" si="1"/>
        <v>211</v>
      </c>
      <c r="D19" s="31">
        <f t="shared" si="2"/>
        <v>203</v>
      </c>
      <c r="E19" s="16">
        <v>21</v>
      </c>
      <c r="F19" s="16">
        <v>46</v>
      </c>
      <c r="G19" s="16">
        <v>136</v>
      </c>
      <c r="H19" s="16">
        <v>1</v>
      </c>
      <c r="I19" s="17" t="s">
        <v>74</v>
      </c>
      <c r="J19" s="16">
        <v>1</v>
      </c>
      <c r="K19" s="16">
        <v>6</v>
      </c>
      <c r="L19" s="17" t="s">
        <v>74</v>
      </c>
    </row>
    <row r="20" spans="2:12">
      <c r="B20" s="1" t="s">
        <v>39</v>
      </c>
      <c r="C20" s="15">
        <f t="shared" si="1"/>
        <v>223</v>
      </c>
      <c r="D20" s="31">
        <f t="shared" si="2"/>
        <v>213</v>
      </c>
      <c r="E20" s="16">
        <v>57</v>
      </c>
      <c r="F20" s="16">
        <v>92</v>
      </c>
      <c r="G20" s="16">
        <v>64</v>
      </c>
      <c r="H20" s="16">
        <v>4</v>
      </c>
      <c r="I20" s="16">
        <v>1</v>
      </c>
      <c r="J20" s="16">
        <v>1</v>
      </c>
      <c r="K20" s="16">
        <v>4</v>
      </c>
      <c r="L20" s="17" t="s">
        <v>74</v>
      </c>
    </row>
    <row r="21" spans="2:12">
      <c r="B21" s="1" t="s">
        <v>40</v>
      </c>
      <c r="C21" s="15">
        <f t="shared" si="1"/>
        <v>83</v>
      </c>
      <c r="D21" s="31">
        <f t="shared" si="2"/>
        <v>83</v>
      </c>
      <c r="E21" s="16">
        <v>45</v>
      </c>
      <c r="F21" s="16">
        <v>18</v>
      </c>
      <c r="G21" s="16">
        <v>20</v>
      </c>
      <c r="H21" s="17" t="s">
        <v>74</v>
      </c>
      <c r="I21" s="17" t="s">
        <v>74</v>
      </c>
      <c r="J21" s="17" t="s">
        <v>74</v>
      </c>
      <c r="K21" s="17" t="s">
        <v>74</v>
      </c>
      <c r="L21" s="17" t="s">
        <v>74</v>
      </c>
    </row>
    <row r="22" spans="2:12">
      <c r="C22" s="8"/>
    </row>
    <row r="23" spans="2:12">
      <c r="B23" s="1" t="s">
        <v>41</v>
      </c>
      <c r="C23" s="15">
        <f t="shared" ref="C23:C37" si="3">SUM(D23,H23:L23)</f>
        <v>160</v>
      </c>
      <c r="D23" s="31">
        <f t="shared" ref="D23:D37" si="4">SUM(E23:G23)</f>
        <v>145</v>
      </c>
      <c r="E23" s="16">
        <v>20</v>
      </c>
      <c r="F23" s="16">
        <v>39</v>
      </c>
      <c r="G23" s="16">
        <v>86</v>
      </c>
      <c r="H23" s="16">
        <v>1</v>
      </c>
      <c r="I23" s="17" t="s">
        <v>74</v>
      </c>
      <c r="J23" s="17" t="s">
        <v>74</v>
      </c>
      <c r="K23" s="16">
        <v>14</v>
      </c>
      <c r="L23" s="17" t="s">
        <v>74</v>
      </c>
    </row>
    <row r="24" spans="2:12">
      <c r="B24" s="1" t="s">
        <v>42</v>
      </c>
      <c r="C24" s="15">
        <f t="shared" si="3"/>
        <v>150</v>
      </c>
      <c r="D24" s="31">
        <f t="shared" si="4"/>
        <v>131</v>
      </c>
      <c r="E24" s="16">
        <v>40</v>
      </c>
      <c r="F24" s="16">
        <v>57</v>
      </c>
      <c r="G24" s="16">
        <v>34</v>
      </c>
      <c r="H24" s="17" t="s">
        <v>74</v>
      </c>
      <c r="I24" s="17" t="s">
        <v>74</v>
      </c>
      <c r="J24" s="16">
        <v>1</v>
      </c>
      <c r="K24" s="16">
        <v>18</v>
      </c>
      <c r="L24" s="17" t="s">
        <v>74</v>
      </c>
    </row>
    <row r="25" spans="2:12">
      <c r="B25" s="1" t="s">
        <v>43</v>
      </c>
      <c r="C25" s="15">
        <f t="shared" si="3"/>
        <v>64</v>
      </c>
      <c r="D25" s="31">
        <f t="shared" si="4"/>
        <v>63</v>
      </c>
      <c r="E25" s="16">
        <v>18</v>
      </c>
      <c r="F25" s="16">
        <v>9</v>
      </c>
      <c r="G25" s="16">
        <v>36</v>
      </c>
      <c r="H25" s="17" t="s">
        <v>74</v>
      </c>
      <c r="I25" s="17" t="s">
        <v>74</v>
      </c>
      <c r="J25" s="16">
        <v>1</v>
      </c>
      <c r="K25" s="17" t="s">
        <v>74</v>
      </c>
      <c r="L25" s="17" t="s">
        <v>74</v>
      </c>
    </row>
    <row r="26" spans="2:12">
      <c r="B26" s="1" t="s">
        <v>44</v>
      </c>
      <c r="C26" s="15">
        <f t="shared" si="3"/>
        <v>114</v>
      </c>
      <c r="D26" s="31">
        <f t="shared" si="4"/>
        <v>108</v>
      </c>
      <c r="E26" s="16">
        <v>32</v>
      </c>
      <c r="F26" s="16">
        <v>42</v>
      </c>
      <c r="G26" s="16">
        <v>34</v>
      </c>
      <c r="H26" s="17" t="s">
        <v>74</v>
      </c>
      <c r="I26" s="16">
        <v>5</v>
      </c>
      <c r="J26" s="17" t="s">
        <v>74</v>
      </c>
      <c r="K26" s="16">
        <v>1</v>
      </c>
      <c r="L26" s="17" t="s">
        <v>74</v>
      </c>
    </row>
    <row r="27" spans="2:12">
      <c r="B27" s="1" t="s">
        <v>45</v>
      </c>
      <c r="C27" s="15">
        <f t="shared" si="3"/>
        <v>167</v>
      </c>
      <c r="D27" s="31">
        <f t="shared" si="4"/>
        <v>159</v>
      </c>
      <c r="E27" s="16">
        <v>24</v>
      </c>
      <c r="F27" s="16">
        <v>54</v>
      </c>
      <c r="G27" s="16">
        <v>81</v>
      </c>
      <c r="H27" s="16">
        <v>3</v>
      </c>
      <c r="I27" s="17" t="s">
        <v>74</v>
      </c>
      <c r="J27" s="17" t="s">
        <v>74</v>
      </c>
      <c r="K27" s="16">
        <v>5</v>
      </c>
      <c r="L27" s="17" t="s">
        <v>74</v>
      </c>
    </row>
    <row r="28" spans="2:12">
      <c r="B28" s="1" t="s">
        <v>46</v>
      </c>
      <c r="C28" s="15">
        <f t="shared" si="3"/>
        <v>267</v>
      </c>
      <c r="D28" s="31">
        <f t="shared" si="4"/>
        <v>261</v>
      </c>
      <c r="E28" s="16">
        <v>66</v>
      </c>
      <c r="F28" s="16">
        <v>134</v>
      </c>
      <c r="G28" s="16">
        <v>61</v>
      </c>
      <c r="H28" s="17" t="s">
        <v>74</v>
      </c>
      <c r="I28" s="17" t="s">
        <v>74</v>
      </c>
      <c r="J28" s="17" t="s">
        <v>74</v>
      </c>
      <c r="K28" s="16">
        <v>6</v>
      </c>
      <c r="L28" s="17" t="s">
        <v>74</v>
      </c>
    </row>
    <row r="29" spans="2:12">
      <c r="B29" s="1" t="s">
        <v>47</v>
      </c>
      <c r="C29" s="15">
        <f t="shared" si="3"/>
        <v>149</v>
      </c>
      <c r="D29" s="31">
        <f t="shared" si="4"/>
        <v>142</v>
      </c>
      <c r="E29" s="16">
        <v>36</v>
      </c>
      <c r="F29" s="16">
        <v>75</v>
      </c>
      <c r="G29" s="16">
        <v>31</v>
      </c>
      <c r="H29" s="17" t="s">
        <v>74</v>
      </c>
      <c r="I29" s="17" t="s">
        <v>74</v>
      </c>
      <c r="J29" s="17" t="s">
        <v>74</v>
      </c>
      <c r="K29" s="16">
        <v>7</v>
      </c>
      <c r="L29" s="17" t="s">
        <v>74</v>
      </c>
    </row>
    <row r="30" spans="2:12">
      <c r="B30" s="1" t="s">
        <v>48</v>
      </c>
      <c r="C30" s="15">
        <f t="shared" si="3"/>
        <v>82</v>
      </c>
      <c r="D30" s="31">
        <f t="shared" si="4"/>
        <v>82</v>
      </c>
      <c r="E30" s="16">
        <v>15</v>
      </c>
      <c r="F30" s="16">
        <v>35</v>
      </c>
      <c r="G30" s="16">
        <v>32</v>
      </c>
      <c r="H30" s="17" t="s">
        <v>74</v>
      </c>
      <c r="I30" s="17" t="s">
        <v>74</v>
      </c>
      <c r="J30" s="17" t="s">
        <v>74</v>
      </c>
      <c r="K30" s="17" t="s">
        <v>74</v>
      </c>
      <c r="L30" s="17" t="s">
        <v>74</v>
      </c>
    </row>
    <row r="31" spans="2:12">
      <c r="B31" s="1" t="s">
        <v>49</v>
      </c>
      <c r="C31" s="15">
        <f t="shared" si="3"/>
        <v>164</v>
      </c>
      <c r="D31" s="31">
        <f t="shared" si="4"/>
        <v>158</v>
      </c>
      <c r="E31" s="16">
        <v>56</v>
      </c>
      <c r="F31" s="16">
        <v>41</v>
      </c>
      <c r="G31" s="16">
        <v>61</v>
      </c>
      <c r="H31" s="16">
        <v>1</v>
      </c>
      <c r="I31" s="16">
        <v>2</v>
      </c>
      <c r="J31" s="17" t="s">
        <v>74</v>
      </c>
      <c r="K31" s="16">
        <v>2</v>
      </c>
      <c r="L31" s="16">
        <v>1</v>
      </c>
    </row>
    <row r="32" spans="2:12">
      <c r="B32" s="1" t="s">
        <v>50</v>
      </c>
      <c r="C32" s="15">
        <f t="shared" si="3"/>
        <v>87</v>
      </c>
      <c r="D32" s="31">
        <f t="shared" si="4"/>
        <v>83</v>
      </c>
      <c r="E32" s="16">
        <v>27</v>
      </c>
      <c r="F32" s="16">
        <v>34</v>
      </c>
      <c r="G32" s="16">
        <v>22</v>
      </c>
      <c r="H32" s="17" t="s">
        <v>74</v>
      </c>
      <c r="I32" s="17" t="s">
        <v>74</v>
      </c>
      <c r="J32" s="17" t="s">
        <v>74</v>
      </c>
      <c r="K32" s="16">
        <v>4</v>
      </c>
      <c r="L32" s="17" t="s">
        <v>74</v>
      </c>
    </row>
    <row r="33" spans="2:12">
      <c r="B33" s="1" t="s">
        <v>51</v>
      </c>
      <c r="C33" s="15">
        <f t="shared" si="3"/>
        <v>224</v>
      </c>
      <c r="D33" s="31">
        <f t="shared" si="4"/>
        <v>222</v>
      </c>
      <c r="E33" s="16">
        <v>87</v>
      </c>
      <c r="F33" s="16">
        <v>97</v>
      </c>
      <c r="G33" s="16">
        <v>38</v>
      </c>
      <c r="H33" s="17" t="s">
        <v>74</v>
      </c>
      <c r="I33" s="17" t="s">
        <v>74</v>
      </c>
      <c r="J33" s="17" t="s">
        <v>74</v>
      </c>
      <c r="K33" s="16">
        <v>2</v>
      </c>
      <c r="L33" s="17" t="s">
        <v>74</v>
      </c>
    </row>
    <row r="34" spans="2:12">
      <c r="B34" s="1" t="s">
        <v>52</v>
      </c>
      <c r="C34" s="15">
        <f t="shared" si="3"/>
        <v>389</v>
      </c>
      <c r="D34" s="31">
        <f t="shared" si="4"/>
        <v>371</v>
      </c>
      <c r="E34" s="16">
        <v>173</v>
      </c>
      <c r="F34" s="16">
        <v>145</v>
      </c>
      <c r="G34" s="16">
        <v>53</v>
      </c>
      <c r="H34" s="16">
        <v>12</v>
      </c>
      <c r="I34" s="17" t="s">
        <v>74</v>
      </c>
      <c r="J34" s="16">
        <v>3</v>
      </c>
      <c r="K34" s="16">
        <v>2</v>
      </c>
      <c r="L34" s="16">
        <v>1</v>
      </c>
    </row>
    <row r="35" spans="2:12">
      <c r="B35" s="1" t="s">
        <v>53</v>
      </c>
      <c r="C35" s="15">
        <f t="shared" si="3"/>
        <v>284</v>
      </c>
      <c r="D35" s="31">
        <f t="shared" si="4"/>
        <v>269</v>
      </c>
      <c r="E35" s="16">
        <v>137</v>
      </c>
      <c r="F35" s="16">
        <v>98</v>
      </c>
      <c r="G35" s="16">
        <v>34</v>
      </c>
      <c r="H35" s="16">
        <v>11</v>
      </c>
      <c r="I35" s="16">
        <v>1</v>
      </c>
      <c r="J35" s="16">
        <v>2</v>
      </c>
      <c r="K35" s="17" t="s">
        <v>74</v>
      </c>
      <c r="L35" s="16">
        <v>1</v>
      </c>
    </row>
    <row r="36" spans="2:12">
      <c r="B36" s="1" t="s">
        <v>54</v>
      </c>
      <c r="C36" s="15">
        <f t="shared" si="3"/>
        <v>125</v>
      </c>
      <c r="D36" s="31">
        <f t="shared" si="4"/>
        <v>122</v>
      </c>
      <c r="E36" s="16">
        <v>64</v>
      </c>
      <c r="F36" s="16">
        <v>40</v>
      </c>
      <c r="G36" s="16">
        <v>18</v>
      </c>
      <c r="H36" s="17" t="s">
        <v>74</v>
      </c>
      <c r="I36" s="16">
        <v>1</v>
      </c>
      <c r="J36" s="16">
        <v>2</v>
      </c>
      <c r="K36" s="17" t="s">
        <v>74</v>
      </c>
      <c r="L36" s="17" t="s">
        <v>74</v>
      </c>
    </row>
    <row r="37" spans="2:12">
      <c r="B37" s="1" t="s">
        <v>55</v>
      </c>
      <c r="C37" s="15">
        <f t="shared" si="3"/>
        <v>168</v>
      </c>
      <c r="D37" s="31">
        <f t="shared" si="4"/>
        <v>161</v>
      </c>
      <c r="E37" s="16">
        <v>63</v>
      </c>
      <c r="F37" s="16">
        <v>62</v>
      </c>
      <c r="G37" s="16">
        <v>36</v>
      </c>
      <c r="H37" s="17" t="s">
        <v>74</v>
      </c>
      <c r="I37" s="16">
        <v>1</v>
      </c>
      <c r="J37" s="17" t="s">
        <v>74</v>
      </c>
      <c r="K37" s="16">
        <v>6</v>
      </c>
      <c r="L37" s="17" t="s">
        <v>74</v>
      </c>
    </row>
    <row r="38" spans="2:12" ht="18" thickBot="1">
      <c r="B38" s="5"/>
      <c r="C38" s="20"/>
      <c r="D38" s="5"/>
      <c r="E38" s="5"/>
      <c r="F38" s="5"/>
      <c r="G38" s="5"/>
      <c r="H38" s="5"/>
      <c r="I38" s="5"/>
      <c r="J38" s="5"/>
      <c r="K38" s="5"/>
      <c r="L38" s="5"/>
    </row>
    <row r="39" spans="2:12">
      <c r="C39" s="1" t="s">
        <v>232</v>
      </c>
    </row>
    <row r="41" spans="2:12" ht="18" thickBot="1">
      <c r="B41" s="5"/>
      <c r="C41" s="39" t="s">
        <v>233</v>
      </c>
      <c r="D41" s="5"/>
      <c r="E41" s="5"/>
      <c r="F41" s="5"/>
      <c r="G41" s="5"/>
      <c r="H41" s="5"/>
      <c r="I41" s="5"/>
      <c r="J41" s="5"/>
      <c r="K41" s="5"/>
      <c r="L41" s="5"/>
    </row>
    <row r="42" spans="2:12">
      <c r="C42" s="8"/>
      <c r="D42" s="10"/>
      <c r="E42" s="10"/>
      <c r="F42" s="10"/>
      <c r="G42" s="10"/>
      <c r="H42" s="10"/>
      <c r="I42" s="10"/>
      <c r="J42" s="10"/>
      <c r="K42" s="10"/>
      <c r="L42" s="10"/>
    </row>
    <row r="43" spans="2:12">
      <c r="C43" s="8"/>
      <c r="D43" s="8"/>
      <c r="E43" s="40"/>
      <c r="F43" s="41" t="s">
        <v>234</v>
      </c>
      <c r="G43" s="10"/>
      <c r="H43" s="10"/>
      <c r="I43" s="8"/>
      <c r="J43" s="8"/>
      <c r="K43" s="8"/>
      <c r="L43" s="8"/>
    </row>
    <row r="44" spans="2:12">
      <c r="C44" s="11" t="s">
        <v>173</v>
      </c>
      <c r="D44" s="11" t="s">
        <v>235</v>
      </c>
      <c r="E44" s="11" t="s">
        <v>236</v>
      </c>
      <c r="F44" s="8"/>
      <c r="G44" s="8"/>
      <c r="H44" s="11" t="s">
        <v>237</v>
      </c>
      <c r="I44" s="11" t="s">
        <v>238</v>
      </c>
      <c r="J44" s="11" t="s">
        <v>239</v>
      </c>
      <c r="K44" s="11" t="s">
        <v>93</v>
      </c>
      <c r="L44" s="11" t="s">
        <v>240</v>
      </c>
    </row>
    <row r="45" spans="2:12">
      <c r="B45" s="10"/>
      <c r="C45" s="40"/>
      <c r="D45" s="13" t="s">
        <v>241</v>
      </c>
      <c r="E45" s="13" t="s">
        <v>242</v>
      </c>
      <c r="F45" s="13" t="s">
        <v>243</v>
      </c>
      <c r="G45" s="13" t="s">
        <v>244</v>
      </c>
      <c r="H45" s="13" t="s">
        <v>245</v>
      </c>
      <c r="I45" s="13" t="s">
        <v>246</v>
      </c>
      <c r="J45" s="13" t="s">
        <v>246</v>
      </c>
      <c r="K45" s="40"/>
      <c r="L45" s="40"/>
    </row>
    <row r="46" spans="2:12">
      <c r="C46" s="8"/>
    </row>
    <row r="47" spans="2:12">
      <c r="B47" s="3" t="s">
        <v>231</v>
      </c>
      <c r="C47" s="12">
        <f t="shared" ref="C47:L47" si="5">SUM(C49:C70)</f>
        <v>3963</v>
      </c>
      <c r="D47" s="4">
        <f t="shared" si="5"/>
        <v>149</v>
      </c>
      <c r="E47" s="4">
        <f t="shared" si="5"/>
        <v>2026</v>
      </c>
      <c r="F47" s="4">
        <f t="shared" si="5"/>
        <v>1540</v>
      </c>
      <c r="G47" s="4">
        <f t="shared" si="5"/>
        <v>26</v>
      </c>
      <c r="H47" s="4">
        <f t="shared" si="5"/>
        <v>46</v>
      </c>
      <c r="I47" s="4">
        <f t="shared" si="5"/>
        <v>8</v>
      </c>
      <c r="J47" s="4">
        <f t="shared" si="5"/>
        <v>37</v>
      </c>
      <c r="K47" s="4">
        <f t="shared" si="5"/>
        <v>21</v>
      </c>
      <c r="L47" s="4">
        <f t="shared" si="5"/>
        <v>110</v>
      </c>
    </row>
    <row r="48" spans="2:12">
      <c r="C48" s="8"/>
    </row>
    <row r="49" spans="2:12">
      <c r="B49" s="1" t="s">
        <v>35</v>
      </c>
      <c r="C49" s="15">
        <f t="shared" ref="C49:C54" si="6">SUM(D49:L49)</f>
        <v>467</v>
      </c>
      <c r="D49" s="17" t="s">
        <v>74</v>
      </c>
      <c r="E49" s="16">
        <v>248</v>
      </c>
      <c r="F49" s="16">
        <v>199</v>
      </c>
      <c r="G49" s="16">
        <v>3</v>
      </c>
      <c r="H49" s="17" t="s">
        <v>74</v>
      </c>
      <c r="I49" s="17" t="s">
        <v>74</v>
      </c>
      <c r="J49" s="16">
        <v>1</v>
      </c>
      <c r="K49" s="17" t="s">
        <v>74</v>
      </c>
      <c r="L49" s="16">
        <v>16</v>
      </c>
    </row>
    <row r="50" spans="2:12">
      <c r="B50" s="1" t="s">
        <v>36</v>
      </c>
      <c r="C50" s="15">
        <f t="shared" si="6"/>
        <v>40</v>
      </c>
      <c r="D50" s="17" t="s">
        <v>74</v>
      </c>
      <c r="E50" s="16">
        <v>30</v>
      </c>
      <c r="F50" s="16">
        <v>9</v>
      </c>
      <c r="G50" s="17" t="s">
        <v>74</v>
      </c>
      <c r="H50" s="17" t="s">
        <v>74</v>
      </c>
      <c r="I50" s="17" t="s">
        <v>74</v>
      </c>
      <c r="J50" s="17" t="s">
        <v>74</v>
      </c>
      <c r="K50" s="17" t="s">
        <v>74</v>
      </c>
      <c r="L50" s="16">
        <v>1</v>
      </c>
    </row>
    <row r="51" spans="2:12">
      <c r="B51" s="1" t="s">
        <v>37</v>
      </c>
      <c r="C51" s="15">
        <f t="shared" si="6"/>
        <v>345</v>
      </c>
      <c r="D51" s="17" t="s">
        <v>74</v>
      </c>
      <c r="E51" s="16">
        <v>156</v>
      </c>
      <c r="F51" s="16">
        <v>174</v>
      </c>
      <c r="G51" s="16">
        <v>11</v>
      </c>
      <c r="H51" s="17" t="s">
        <v>74</v>
      </c>
      <c r="I51" s="16">
        <v>3</v>
      </c>
      <c r="J51" s="17" t="s">
        <v>74</v>
      </c>
      <c r="K51" s="17" t="s">
        <v>74</v>
      </c>
      <c r="L51" s="16">
        <v>1</v>
      </c>
    </row>
    <row r="52" spans="2:12">
      <c r="B52" s="1" t="s">
        <v>38</v>
      </c>
      <c r="C52" s="15">
        <f t="shared" si="6"/>
        <v>211</v>
      </c>
      <c r="D52" s="16">
        <v>12</v>
      </c>
      <c r="E52" s="16">
        <v>143</v>
      </c>
      <c r="F52" s="16">
        <v>53</v>
      </c>
      <c r="G52" s="17" t="s">
        <v>74</v>
      </c>
      <c r="H52" s="16">
        <v>1</v>
      </c>
      <c r="I52" s="17" t="s">
        <v>74</v>
      </c>
      <c r="J52" s="17" t="s">
        <v>74</v>
      </c>
      <c r="K52" s="16">
        <v>1</v>
      </c>
      <c r="L52" s="16">
        <v>1</v>
      </c>
    </row>
    <row r="53" spans="2:12">
      <c r="B53" s="1" t="s">
        <v>39</v>
      </c>
      <c r="C53" s="15">
        <f t="shared" si="6"/>
        <v>223</v>
      </c>
      <c r="D53" s="16">
        <v>1</v>
      </c>
      <c r="E53" s="16">
        <v>92</v>
      </c>
      <c r="F53" s="16">
        <v>118</v>
      </c>
      <c r="G53" s="16">
        <v>1</v>
      </c>
      <c r="H53" s="16">
        <v>6</v>
      </c>
      <c r="I53" s="17" t="s">
        <v>74</v>
      </c>
      <c r="J53" s="17" t="s">
        <v>74</v>
      </c>
      <c r="K53" s="17" t="s">
        <v>74</v>
      </c>
      <c r="L53" s="16">
        <v>5</v>
      </c>
    </row>
    <row r="54" spans="2:12">
      <c r="B54" s="1" t="s">
        <v>40</v>
      </c>
      <c r="C54" s="15">
        <f t="shared" si="6"/>
        <v>83</v>
      </c>
      <c r="D54" s="16">
        <v>8</v>
      </c>
      <c r="E54" s="16">
        <v>62</v>
      </c>
      <c r="F54" s="16">
        <v>11</v>
      </c>
      <c r="G54" s="16">
        <v>2</v>
      </c>
      <c r="H54" s="17" t="s">
        <v>74</v>
      </c>
      <c r="I54" s="17" t="s">
        <v>74</v>
      </c>
      <c r="J54" s="17" t="s">
        <v>74</v>
      </c>
      <c r="K54" s="17" t="s">
        <v>74</v>
      </c>
      <c r="L54" s="17" t="s">
        <v>74</v>
      </c>
    </row>
    <row r="55" spans="2:12">
      <c r="C55" s="8"/>
    </row>
    <row r="56" spans="2:12">
      <c r="B56" s="1" t="s">
        <v>41</v>
      </c>
      <c r="C56" s="15">
        <f t="shared" ref="C56:C70" si="7">SUM(D56:L56)</f>
        <v>160</v>
      </c>
      <c r="D56" s="17" t="s">
        <v>74</v>
      </c>
      <c r="E56" s="16">
        <f>36+65</f>
        <v>101</v>
      </c>
      <c r="F56" s="16">
        <f>12+13+10+8</f>
        <v>43</v>
      </c>
      <c r="G56" s="17" t="s">
        <v>74</v>
      </c>
      <c r="H56" s="17" t="s">
        <v>74</v>
      </c>
      <c r="I56" s="17" t="s">
        <v>74</v>
      </c>
      <c r="J56" s="16">
        <v>2</v>
      </c>
      <c r="K56" s="16">
        <v>1</v>
      </c>
      <c r="L56" s="16">
        <v>13</v>
      </c>
    </row>
    <row r="57" spans="2:12">
      <c r="B57" s="1" t="s">
        <v>42</v>
      </c>
      <c r="C57" s="15">
        <f t="shared" si="7"/>
        <v>150</v>
      </c>
      <c r="D57" s="17" t="s">
        <v>74</v>
      </c>
      <c r="E57" s="16">
        <v>46</v>
      </c>
      <c r="F57" s="16">
        <f>51+21+15+15</f>
        <v>102</v>
      </c>
      <c r="G57" s="16">
        <v>1</v>
      </c>
      <c r="H57" s="17" t="s">
        <v>74</v>
      </c>
      <c r="I57" s="17" t="s">
        <v>74</v>
      </c>
      <c r="J57" s="17" t="s">
        <v>74</v>
      </c>
      <c r="K57" s="17" t="s">
        <v>74</v>
      </c>
      <c r="L57" s="16">
        <v>1</v>
      </c>
    </row>
    <row r="58" spans="2:12">
      <c r="B58" s="1" t="s">
        <v>43</v>
      </c>
      <c r="C58" s="15">
        <f t="shared" si="7"/>
        <v>64</v>
      </c>
      <c r="D58" s="17" t="s">
        <v>74</v>
      </c>
      <c r="E58" s="16">
        <v>40</v>
      </c>
      <c r="F58" s="16">
        <f>11+2+1+5</f>
        <v>19</v>
      </c>
      <c r="G58" s="16">
        <v>1</v>
      </c>
      <c r="H58" s="17" t="s">
        <v>74</v>
      </c>
      <c r="I58" s="17" t="s">
        <v>74</v>
      </c>
      <c r="J58" s="16">
        <v>1</v>
      </c>
      <c r="K58" s="16">
        <v>2</v>
      </c>
      <c r="L58" s="16">
        <v>1</v>
      </c>
    </row>
    <row r="59" spans="2:12">
      <c r="B59" s="1" t="s">
        <v>44</v>
      </c>
      <c r="C59" s="15">
        <f t="shared" si="7"/>
        <v>114</v>
      </c>
      <c r="D59" s="16">
        <v>25</v>
      </c>
      <c r="E59" s="16">
        <f>17+49</f>
        <v>66</v>
      </c>
      <c r="F59" s="16">
        <v>17</v>
      </c>
      <c r="G59" s="17" t="s">
        <v>74</v>
      </c>
      <c r="H59" s="17" t="s">
        <v>74</v>
      </c>
      <c r="I59" s="17" t="s">
        <v>74</v>
      </c>
      <c r="J59" s="17" t="s">
        <v>74</v>
      </c>
      <c r="K59" s="16">
        <v>6</v>
      </c>
      <c r="L59" s="17" t="s">
        <v>74</v>
      </c>
    </row>
    <row r="60" spans="2:12">
      <c r="B60" s="1" t="s">
        <v>45</v>
      </c>
      <c r="C60" s="15">
        <f t="shared" si="7"/>
        <v>167</v>
      </c>
      <c r="D60" s="16">
        <v>8</v>
      </c>
      <c r="E60" s="16">
        <f>24+106</f>
        <v>130</v>
      </c>
      <c r="F60" s="16">
        <f>11+6+1</f>
        <v>18</v>
      </c>
      <c r="G60" s="17" t="s">
        <v>247</v>
      </c>
      <c r="H60" s="16">
        <v>2</v>
      </c>
      <c r="I60" s="17" t="s">
        <v>247</v>
      </c>
      <c r="J60" s="16">
        <v>1</v>
      </c>
      <c r="K60" s="16">
        <v>7</v>
      </c>
      <c r="L60" s="16">
        <v>1</v>
      </c>
    </row>
    <row r="61" spans="2:12">
      <c r="B61" s="1" t="s">
        <v>46</v>
      </c>
      <c r="C61" s="15">
        <f t="shared" si="7"/>
        <v>267</v>
      </c>
      <c r="D61" s="17" t="s">
        <v>247</v>
      </c>
      <c r="E61" s="16">
        <f>33+102</f>
        <v>135</v>
      </c>
      <c r="F61" s="16">
        <f>81+21+3+3</f>
        <v>108</v>
      </c>
      <c r="G61" s="17" t="s">
        <v>248</v>
      </c>
      <c r="H61" s="17" t="s">
        <v>249</v>
      </c>
      <c r="I61" s="17" t="s">
        <v>249</v>
      </c>
      <c r="J61" s="16">
        <v>16</v>
      </c>
      <c r="K61" s="16">
        <v>1</v>
      </c>
      <c r="L61" s="16">
        <f>2+3+1+1</f>
        <v>7</v>
      </c>
    </row>
    <row r="62" spans="2:12">
      <c r="B62" s="1" t="s">
        <v>47</v>
      </c>
      <c r="C62" s="15">
        <f t="shared" si="7"/>
        <v>149</v>
      </c>
      <c r="D62" s="16">
        <f>26+28</f>
        <v>54</v>
      </c>
      <c r="E62" s="16">
        <f>45+33+9+5</f>
        <v>92</v>
      </c>
      <c r="F62" s="16">
        <v>2</v>
      </c>
      <c r="G62" s="17" t="s">
        <v>248</v>
      </c>
      <c r="H62" s="17" t="s">
        <v>248</v>
      </c>
      <c r="I62" s="17" t="s">
        <v>248</v>
      </c>
      <c r="J62" s="17" t="s">
        <v>248</v>
      </c>
      <c r="K62" s="17" t="s">
        <v>248</v>
      </c>
      <c r="L62" s="16">
        <v>1</v>
      </c>
    </row>
    <row r="63" spans="2:12">
      <c r="B63" s="1" t="s">
        <v>48</v>
      </c>
      <c r="C63" s="15">
        <f t="shared" si="7"/>
        <v>82</v>
      </c>
      <c r="D63" s="16">
        <v>3</v>
      </c>
      <c r="E63" s="16">
        <f>1+25+17</f>
        <v>43</v>
      </c>
      <c r="F63" s="16">
        <f>15+15+4</f>
        <v>34</v>
      </c>
      <c r="G63" s="17" t="s">
        <v>248</v>
      </c>
      <c r="H63" s="17" t="s">
        <v>248</v>
      </c>
      <c r="I63" s="17" t="s">
        <v>248</v>
      </c>
      <c r="J63" s="17" t="s">
        <v>248</v>
      </c>
      <c r="K63" s="16">
        <v>2</v>
      </c>
      <c r="L63" s="17" t="s">
        <v>248</v>
      </c>
    </row>
    <row r="64" spans="2:12">
      <c r="B64" s="1" t="s">
        <v>49</v>
      </c>
      <c r="C64" s="15">
        <f t="shared" si="7"/>
        <v>164</v>
      </c>
      <c r="D64" s="17" t="s">
        <v>248</v>
      </c>
      <c r="E64" s="16">
        <f>65+68</f>
        <v>133</v>
      </c>
      <c r="F64" s="16">
        <v>25</v>
      </c>
      <c r="G64" s="17" t="s">
        <v>250</v>
      </c>
      <c r="H64" s="17" t="s">
        <v>250</v>
      </c>
      <c r="I64" s="17" t="s">
        <v>250</v>
      </c>
      <c r="J64" s="17" t="s">
        <v>250</v>
      </c>
      <c r="K64" s="16">
        <v>1</v>
      </c>
      <c r="L64" s="16">
        <v>5</v>
      </c>
    </row>
    <row r="65" spans="1:12">
      <c r="B65" s="1" t="s">
        <v>50</v>
      </c>
      <c r="C65" s="15">
        <f t="shared" si="7"/>
        <v>87</v>
      </c>
      <c r="D65" s="16">
        <v>1</v>
      </c>
      <c r="E65" s="16">
        <f>10+13</f>
        <v>23</v>
      </c>
      <c r="F65" s="16">
        <f>42+19</f>
        <v>61</v>
      </c>
      <c r="G65" s="17" t="s">
        <v>248</v>
      </c>
      <c r="H65" s="17" t="s">
        <v>248</v>
      </c>
      <c r="I65" s="17" t="s">
        <v>248</v>
      </c>
      <c r="J65" s="16">
        <v>1</v>
      </c>
      <c r="K65" s="17" t="s">
        <v>248</v>
      </c>
      <c r="L65" s="16">
        <v>1</v>
      </c>
    </row>
    <row r="66" spans="1:12">
      <c r="B66" s="1" t="s">
        <v>51</v>
      </c>
      <c r="C66" s="15">
        <f t="shared" si="7"/>
        <v>224</v>
      </c>
      <c r="D66" s="16">
        <v>18</v>
      </c>
      <c r="E66" s="16">
        <v>22</v>
      </c>
      <c r="F66" s="16">
        <f>77+94+10+1</f>
        <v>182</v>
      </c>
      <c r="G66" s="17" t="s">
        <v>248</v>
      </c>
      <c r="H66" s="17" t="s">
        <v>248</v>
      </c>
      <c r="I66" s="17" t="s">
        <v>248</v>
      </c>
      <c r="J66" s="16">
        <v>2</v>
      </c>
      <c r="K66" s="17" t="s">
        <v>248</v>
      </c>
      <c r="L66" s="17" t="s">
        <v>248</v>
      </c>
    </row>
    <row r="67" spans="1:12">
      <c r="B67" s="1" t="s">
        <v>52</v>
      </c>
      <c r="C67" s="15">
        <f t="shared" si="7"/>
        <v>389</v>
      </c>
      <c r="D67" s="16">
        <v>5</v>
      </c>
      <c r="E67" s="16">
        <f>51+90</f>
        <v>141</v>
      </c>
      <c r="F67" s="16">
        <f>99+71+7+3</f>
        <v>180</v>
      </c>
      <c r="G67" s="16">
        <v>2</v>
      </c>
      <c r="H67" s="16">
        <v>2</v>
      </c>
      <c r="I67" s="16">
        <v>2</v>
      </c>
      <c r="J67" s="16">
        <v>13</v>
      </c>
      <c r="K67" s="17" t="s">
        <v>249</v>
      </c>
      <c r="L67" s="16">
        <v>44</v>
      </c>
    </row>
    <row r="68" spans="1:12">
      <c r="B68" s="1" t="s">
        <v>53</v>
      </c>
      <c r="C68" s="15">
        <f t="shared" si="7"/>
        <v>284</v>
      </c>
      <c r="D68" s="16">
        <v>1</v>
      </c>
      <c r="E68" s="16">
        <f>67+88</f>
        <v>155</v>
      </c>
      <c r="F68" s="16">
        <f>48+33+8+1</f>
        <v>90</v>
      </c>
      <c r="G68" s="16">
        <v>4</v>
      </c>
      <c r="H68" s="16">
        <f>16+7+2</f>
        <v>25</v>
      </c>
      <c r="I68" s="16">
        <v>1</v>
      </c>
      <c r="J68" s="17" t="s">
        <v>74</v>
      </c>
      <c r="K68" s="17" t="s">
        <v>74</v>
      </c>
      <c r="L68" s="16">
        <v>8</v>
      </c>
    </row>
    <row r="69" spans="1:12">
      <c r="B69" s="1" t="s">
        <v>54</v>
      </c>
      <c r="C69" s="15">
        <f t="shared" si="7"/>
        <v>125</v>
      </c>
      <c r="D69" s="16">
        <v>1</v>
      </c>
      <c r="E69" s="16">
        <f>26+45</f>
        <v>71</v>
      </c>
      <c r="F69" s="16">
        <f>22+11+6</f>
        <v>39</v>
      </c>
      <c r="G69" s="16">
        <v>1</v>
      </c>
      <c r="H69" s="16">
        <v>9</v>
      </c>
      <c r="I69" s="16">
        <v>1</v>
      </c>
      <c r="J69" s="17" t="s">
        <v>251</v>
      </c>
      <c r="K69" s="17" t="s">
        <v>251</v>
      </c>
      <c r="L69" s="16">
        <v>3</v>
      </c>
    </row>
    <row r="70" spans="1:12">
      <c r="B70" s="1" t="s">
        <v>55</v>
      </c>
      <c r="C70" s="15">
        <f t="shared" si="7"/>
        <v>168</v>
      </c>
      <c r="D70" s="16">
        <v>12</v>
      </c>
      <c r="E70" s="16">
        <v>97</v>
      </c>
      <c r="F70" s="16">
        <f>37+15+3+1</f>
        <v>56</v>
      </c>
      <c r="G70" s="17" t="s">
        <v>251</v>
      </c>
      <c r="H70" s="16">
        <v>1</v>
      </c>
      <c r="I70" s="16">
        <v>1</v>
      </c>
      <c r="J70" s="17" t="s">
        <v>251</v>
      </c>
      <c r="K70" s="17" t="s">
        <v>251</v>
      </c>
      <c r="L70" s="16">
        <v>1</v>
      </c>
    </row>
    <row r="71" spans="1:12" ht="18" thickBot="1">
      <c r="B71" s="5"/>
      <c r="C71" s="20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C72" s="1" t="s">
        <v>232</v>
      </c>
      <c r="I72" s="1" t="s">
        <v>252</v>
      </c>
    </row>
    <row r="73" spans="1:12">
      <c r="A73" s="1"/>
      <c r="E73" s="1" t="s">
        <v>253</v>
      </c>
    </row>
    <row r="74" spans="1:12">
      <c r="D74" s="1" t="s">
        <v>253</v>
      </c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8"/>
  <sheetViews>
    <sheetView showGridLines="0" zoomScale="75" workbookViewId="0"/>
  </sheetViews>
  <sheetFormatPr defaultColWidth="13.375" defaultRowHeight="17.25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>
      <c r="A1" s="1"/>
    </row>
    <row r="6" spans="1:10">
      <c r="E6" s="3" t="s">
        <v>254</v>
      </c>
    </row>
    <row r="7" spans="1:10">
      <c r="E7" s="1" t="s">
        <v>255</v>
      </c>
    </row>
    <row r="8" spans="1:10">
      <c r="C8" s="1" t="s">
        <v>256</v>
      </c>
    </row>
    <row r="9" spans="1:10" ht="18" thickBot="1">
      <c r="B9" s="5"/>
      <c r="C9" s="30" t="s">
        <v>257</v>
      </c>
      <c r="D9" s="5"/>
      <c r="E9" s="5"/>
      <c r="F9" s="5"/>
      <c r="G9" s="5"/>
      <c r="H9" s="5"/>
      <c r="I9" s="5"/>
      <c r="J9" s="5"/>
    </row>
    <row r="10" spans="1:10">
      <c r="C10" s="8"/>
      <c r="D10" s="8"/>
      <c r="E10" s="8"/>
      <c r="F10" s="10"/>
      <c r="G10" s="41" t="s">
        <v>258</v>
      </c>
      <c r="H10" s="10"/>
      <c r="I10" s="10"/>
      <c r="J10" s="10"/>
    </row>
    <row r="11" spans="1:10">
      <c r="C11" s="11" t="s">
        <v>259</v>
      </c>
      <c r="D11" s="22" t="s">
        <v>260</v>
      </c>
      <c r="E11" s="22" t="s">
        <v>261</v>
      </c>
      <c r="F11" s="8"/>
      <c r="G11" s="37" t="s">
        <v>262</v>
      </c>
      <c r="H11" s="37" t="s">
        <v>262</v>
      </c>
      <c r="I11" s="37" t="s">
        <v>262</v>
      </c>
      <c r="J11" s="37" t="s">
        <v>262</v>
      </c>
    </row>
    <row r="12" spans="1:10">
      <c r="B12" s="10"/>
      <c r="C12" s="13" t="s">
        <v>263</v>
      </c>
      <c r="D12" s="13" t="s">
        <v>264</v>
      </c>
      <c r="E12" s="14" t="s">
        <v>265</v>
      </c>
      <c r="F12" s="13" t="s">
        <v>266</v>
      </c>
      <c r="G12" s="13" t="s">
        <v>267</v>
      </c>
      <c r="H12" s="13" t="s">
        <v>268</v>
      </c>
      <c r="I12" s="13" t="s">
        <v>269</v>
      </c>
      <c r="J12" s="13" t="s">
        <v>270</v>
      </c>
    </row>
    <row r="13" spans="1:10">
      <c r="C13" s="37" t="s">
        <v>271</v>
      </c>
      <c r="D13" s="43" t="s">
        <v>271</v>
      </c>
      <c r="E13" s="43" t="s">
        <v>271</v>
      </c>
      <c r="F13" s="43" t="s">
        <v>271</v>
      </c>
      <c r="G13" s="43" t="s">
        <v>271</v>
      </c>
      <c r="H13" s="43" t="s">
        <v>271</v>
      </c>
      <c r="I13" s="43" t="s">
        <v>271</v>
      </c>
      <c r="J13" s="43" t="s">
        <v>271</v>
      </c>
    </row>
    <row r="14" spans="1:10">
      <c r="B14" s="1" t="s">
        <v>11</v>
      </c>
      <c r="C14" s="15">
        <f>E14+D14</f>
        <v>6042</v>
      </c>
      <c r="D14" s="16">
        <v>1305</v>
      </c>
      <c r="E14" s="31">
        <f>SUM(F14:J14,C33:H33)</f>
        <v>4737</v>
      </c>
      <c r="F14" s="16">
        <v>1041</v>
      </c>
      <c r="G14" s="16">
        <v>2145</v>
      </c>
      <c r="H14" s="16">
        <v>954</v>
      </c>
      <c r="I14" s="16">
        <v>293</v>
      </c>
      <c r="J14" s="16">
        <v>213</v>
      </c>
    </row>
    <row r="15" spans="1:10">
      <c r="B15" s="1" t="s">
        <v>13</v>
      </c>
      <c r="C15" s="15">
        <f>E15+D15</f>
        <v>6072</v>
      </c>
      <c r="D15" s="16">
        <v>941</v>
      </c>
      <c r="E15" s="31">
        <f>SUM(F15:J15,C34:H34)</f>
        <v>5131</v>
      </c>
      <c r="F15" s="16">
        <v>1069</v>
      </c>
      <c r="G15" s="16">
        <v>2213</v>
      </c>
      <c r="H15" s="16">
        <v>1196</v>
      </c>
      <c r="I15" s="16">
        <v>371</v>
      </c>
      <c r="J15" s="16">
        <v>200</v>
      </c>
    </row>
    <row r="16" spans="1:10">
      <c r="B16" s="1" t="s">
        <v>14</v>
      </c>
      <c r="C16" s="15">
        <f>E16+D16</f>
        <v>6269</v>
      </c>
      <c r="D16" s="16">
        <v>1100</v>
      </c>
      <c r="E16" s="31">
        <f>SUM(F16:J16,C35:H35)</f>
        <v>5169</v>
      </c>
      <c r="F16" s="16">
        <v>876</v>
      </c>
      <c r="G16" s="16">
        <v>2136</v>
      </c>
      <c r="H16" s="16">
        <v>1214</v>
      </c>
      <c r="I16" s="16">
        <v>591</v>
      </c>
      <c r="J16" s="16">
        <v>255</v>
      </c>
    </row>
    <row r="17" spans="2:10">
      <c r="B17" s="1" t="s">
        <v>15</v>
      </c>
      <c r="C17" s="15">
        <f>E17+D17</f>
        <v>6540</v>
      </c>
      <c r="D17" s="16">
        <v>1243</v>
      </c>
      <c r="E17" s="31">
        <f>SUM(F17:J17,C36:H36)</f>
        <v>5297</v>
      </c>
      <c r="F17" s="16">
        <v>830</v>
      </c>
      <c r="G17" s="16">
        <v>2067</v>
      </c>
      <c r="H17" s="16">
        <v>1374</v>
      </c>
      <c r="I17" s="16">
        <v>671</v>
      </c>
      <c r="J17" s="16">
        <v>273</v>
      </c>
    </row>
    <row r="18" spans="2:10">
      <c r="B18" s="1" t="s">
        <v>16</v>
      </c>
      <c r="C18" s="15">
        <f>E18+D18</f>
        <v>5605</v>
      </c>
      <c r="D18" s="16">
        <v>898</v>
      </c>
      <c r="E18" s="31">
        <f>SUM(F18:J18,C37:H37)</f>
        <v>4707</v>
      </c>
      <c r="F18" s="16">
        <v>663</v>
      </c>
      <c r="G18" s="16">
        <v>1772</v>
      </c>
      <c r="H18" s="16">
        <v>1241</v>
      </c>
      <c r="I18" s="16">
        <v>708</v>
      </c>
      <c r="J18" s="16">
        <v>252</v>
      </c>
    </row>
    <row r="19" spans="2:10">
      <c r="C19" s="8"/>
      <c r="D19" s="16"/>
      <c r="F19" s="16"/>
      <c r="G19" s="16"/>
      <c r="H19" s="16"/>
      <c r="I19" s="16"/>
      <c r="J19" s="16"/>
    </row>
    <row r="20" spans="2:10">
      <c r="B20" s="1" t="s">
        <v>20</v>
      </c>
      <c r="C20" s="15">
        <f>E20+D20</f>
        <v>5569</v>
      </c>
      <c r="D20" s="16">
        <v>1101</v>
      </c>
      <c r="E20" s="31">
        <f>SUM(F20:J20,C39:H39)</f>
        <v>4468</v>
      </c>
      <c r="F20" s="16">
        <v>574</v>
      </c>
      <c r="G20" s="16">
        <v>1657</v>
      </c>
      <c r="H20" s="16">
        <v>1209</v>
      </c>
      <c r="I20" s="16">
        <v>723</v>
      </c>
      <c r="J20" s="16">
        <v>246</v>
      </c>
    </row>
    <row r="21" spans="2:10">
      <c r="B21" s="1" t="s">
        <v>21</v>
      </c>
      <c r="C21" s="15">
        <f>E21+D21</f>
        <v>4845</v>
      </c>
      <c r="D21" s="16">
        <v>752</v>
      </c>
      <c r="E21" s="31">
        <f>SUM(F21:J21,C40:H40)</f>
        <v>4093</v>
      </c>
      <c r="F21" s="16">
        <v>540</v>
      </c>
      <c r="G21" s="16">
        <v>1498</v>
      </c>
      <c r="H21" s="16">
        <v>1096</v>
      </c>
      <c r="I21" s="16">
        <v>691</v>
      </c>
      <c r="J21" s="16">
        <v>209</v>
      </c>
    </row>
    <row r="22" spans="2:10">
      <c r="B22" s="1" t="s">
        <v>23</v>
      </c>
      <c r="C22" s="15">
        <f>E22+D22</f>
        <v>4767</v>
      </c>
      <c r="D22" s="16">
        <v>748</v>
      </c>
      <c r="E22" s="31">
        <f>SUM(F22:J22,C41:H41)</f>
        <v>4019</v>
      </c>
      <c r="F22" s="16">
        <v>516</v>
      </c>
      <c r="G22" s="16">
        <v>1461</v>
      </c>
      <c r="H22" s="16">
        <v>1087</v>
      </c>
      <c r="I22" s="16">
        <v>694</v>
      </c>
      <c r="J22" s="16">
        <v>211</v>
      </c>
    </row>
    <row r="23" spans="2:10">
      <c r="B23" s="1" t="s">
        <v>24</v>
      </c>
      <c r="C23" s="15">
        <f>E23+D23</f>
        <v>4682</v>
      </c>
      <c r="D23" s="16">
        <v>742</v>
      </c>
      <c r="E23" s="31">
        <f>SUM(F23:J23,C42:H42)</f>
        <v>3940</v>
      </c>
      <c r="F23" s="16">
        <v>504</v>
      </c>
      <c r="G23" s="16">
        <v>1404</v>
      </c>
      <c r="H23" s="16">
        <v>1081</v>
      </c>
      <c r="I23" s="16">
        <v>695</v>
      </c>
      <c r="J23" s="16">
        <v>212</v>
      </c>
    </row>
    <row r="24" spans="2:10">
      <c r="B24" s="3" t="s">
        <v>272</v>
      </c>
      <c r="C24" s="12">
        <f>C26+C27</f>
        <v>4913</v>
      </c>
      <c r="D24" s="4">
        <f>D26+D27</f>
        <v>996</v>
      </c>
      <c r="E24" s="4">
        <f>SUM(F24:J24,C43:H43)</f>
        <v>3917</v>
      </c>
      <c r="F24" s="4">
        <f>F26+F27</f>
        <v>427</v>
      </c>
      <c r="G24" s="4">
        <f>G26+G27</f>
        <v>1359</v>
      </c>
      <c r="H24" s="4">
        <f>H26+H27</f>
        <v>1066</v>
      </c>
      <c r="I24" s="4">
        <f>I26+I27</f>
        <v>779</v>
      </c>
      <c r="J24" s="4">
        <f>J26+J27</f>
        <v>245</v>
      </c>
    </row>
    <row r="25" spans="2:10">
      <c r="C25" s="8"/>
      <c r="D25" s="16"/>
      <c r="E25" s="16"/>
      <c r="F25" s="16"/>
      <c r="G25" s="16"/>
      <c r="H25" s="16"/>
      <c r="I25" s="16"/>
      <c r="J25" s="16"/>
    </row>
    <row r="26" spans="2:10">
      <c r="B26" s="1" t="s">
        <v>190</v>
      </c>
      <c r="C26" s="15">
        <f>E26+D26</f>
        <v>1988</v>
      </c>
      <c r="D26" s="16">
        <v>311</v>
      </c>
      <c r="E26" s="31">
        <f>SUM(F26:J26,C45:H45)</f>
        <v>1677</v>
      </c>
      <c r="F26" s="16">
        <v>114</v>
      </c>
      <c r="G26" s="16">
        <v>665</v>
      </c>
      <c r="H26" s="16">
        <v>424</v>
      </c>
      <c r="I26" s="16">
        <v>313</v>
      </c>
      <c r="J26" s="16">
        <v>155</v>
      </c>
    </row>
    <row r="27" spans="2:10">
      <c r="B27" s="1" t="s">
        <v>192</v>
      </c>
      <c r="C27" s="15">
        <f>E27+D27</f>
        <v>2925</v>
      </c>
      <c r="D27" s="16">
        <v>685</v>
      </c>
      <c r="E27" s="31">
        <f>SUM(F27:J27,C46:H46)</f>
        <v>2240</v>
      </c>
      <c r="F27" s="16">
        <v>313</v>
      </c>
      <c r="G27" s="16">
        <v>694</v>
      </c>
      <c r="H27" s="16">
        <v>642</v>
      </c>
      <c r="I27" s="16">
        <v>466</v>
      </c>
      <c r="J27" s="16">
        <v>90</v>
      </c>
    </row>
    <row r="28" spans="2:10" ht="18" thickBot="1">
      <c r="B28" s="5"/>
      <c r="C28" s="20"/>
      <c r="D28" s="5"/>
      <c r="E28" s="5"/>
      <c r="F28" s="5"/>
      <c r="G28" s="5"/>
      <c r="H28" s="5"/>
      <c r="I28" s="5"/>
      <c r="J28" s="5"/>
    </row>
    <row r="29" spans="2:10">
      <c r="C29" s="40"/>
      <c r="D29" s="10"/>
      <c r="E29" s="10"/>
      <c r="F29" s="41" t="s">
        <v>273</v>
      </c>
      <c r="G29" s="10"/>
      <c r="H29" s="10"/>
      <c r="I29" s="10"/>
      <c r="J29" s="21"/>
    </row>
    <row r="30" spans="2:10">
      <c r="C30" s="37" t="s">
        <v>262</v>
      </c>
      <c r="D30" s="37" t="s">
        <v>262</v>
      </c>
      <c r="E30" s="37" t="s">
        <v>262</v>
      </c>
      <c r="F30" s="37" t="s">
        <v>262</v>
      </c>
      <c r="G30" s="37" t="s">
        <v>262</v>
      </c>
      <c r="H30" s="8"/>
      <c r="I30" s="22" t="s">
        <v>261</v>
      </c>
      <c r="J30" s="21"/>
    </row>
    <row r="31" spans="2:10">
      <c r="B31" s="10"/>
      <c r="C31" s="13" t="s">
        <v>274</v>
      </c>
      <c r="D31" s="13" t="s">
        <v>275</v>
      </c>
      <c r="E31" s="13" t="s">
        <v>276</v>
      </c>
      <c r="F31" s="13" t="s">
        <v>277</v>
      </c>
      <c r="G31" s="13" t="s">
        <v>278</v>
      </c>
      <c r="H31" s="13" t="s">
        <v>279</v>
      </c>
      <c r="I31" s="14" t="s">
        <v>280</v>
      </c>
      <c r="J31" s="21"/>
    </row>
    <row r="32" spans="2:10">
      <c r="C32" s="37" t="s">
        <v>271</v>
      </c>
      <c r="D32" s="43" t="s">
        <v>271</v>
      </c>
      <c r="E32" s="43" t="s">
        <v>271</v>
      </c>
      <c r="F32" s="43" t="s">
        <v>271</v>
      </c>
      <c r="G32" s="43" t="s">
        <v>271</v>
      </c>
      <c r="H32" s="43" t="s">
        <v>271</v>
      </c>
      <c r="I32" s="43" t="s">
        <v>262</v>
      </c>
    </row>
    <row r="33" spans="2:10">
      <c r="B33" s="1" t="s">
        <v>11</v>
      </c>
      <c r="C33" s="27">
        <v>7</v>
      </c>
      <c r="D33" s="16">
        <v>48</v>
      </c>
      <c r="E33" s="16">
        <v>24</v>
      </c>
      <c r="F33" s="16">
        <v>11</v>
      </c>
      <c r="G33" s="16">
        <v>1</v>
      </c>
      <c r="H33" s="17" t="s">
        <v>74</v>
      </c>
      <c r="I33" s="16">
        <v>19261</v>
      </c>
    </row>
    <row r="34" spans="2:10">
      <c r="B34" s="1" t="s">
        <v>13</v>
      </c>
      <c r="C34" s="27">
        <v>5</v>
      </c>
      <c r="D34" s="16">
        <v>16</v>
      </c>
      <c r="E34" s="16">
        <v>30</v>
      </c>
      <c r="F34" s="16">
        <v>25</v>
      </c>
      <c r="G34" s="16">
        <v>6</v>
      </c>
      <c r="H34" s="17" t="s">
        <v>74</v>
      </c>
      <c r="I34" s="16">
        <v>23853</v>
      </c>
    </row>
    <row r="35" spans="2:10">
      <c r="B35" s="1" t="s">
        <v>14</v>
      </c>
      <c r="C35" s="27">
        <v>1</v>
      </c>
      <c r="D35" s="16">
        <v>12</v>
      </c>
      <c r="E35" s="16">
        <v>43</v>
      </c>
      <c r="F35" s="16">
        <v>32</v>
      </c>
      <c r="G35" s="16">
        <v>9</v>
      </c>
      <c r="H35" s="17" t="s">
        <v>74</v>
      </c>
      <c r="I35" s="16">
        <v>29729</v>
      </c>
    </row>
    <row r="36" spans="2:10">
      <c r="B36" s="1" t="s">
        <v>15</v>
      </c>
      <c r="C36" s="27">
        <v>1</v>
      </c>
      <c r="D36" s="16">
        <v>7</v>
      </c>
      <c r="E36" s="16">
        <v>25</v>
      </c>
      <c r="F36" s="16">
        <v>25</v>
      </c>
      <c r="G36" s="16">
        <v>24</v>
      </c>
      <c r="H36" s="17" t="s">
        <v>74</v>
      </c>
      <c r="I36" s="16">
        <v>32377</v>
      </c>
    </row>
    <row r="37" spans="2:10">
      <c r="B37" s="1" t="s">
        <v>16</v>
      </c>
      <c r="C37" s="32" t="s">
        <v>74</v>
      </c>
      <c r="D37" s="16">
        <v>6</v>
      </c>
      <c r="E37" s="16">
        <v>15</v>
      </c>
      <c r="F37" s="16">
        <v>27</v>
      </c>
      <c r="G37" s="16">
        <v>23</v>
      </c>
      <c r="H37" s="17" t="s">
        <v>74</v>
      </c>
      <c r="I37" s="16">
        <v>31336</v>
      </c>
    </row>
    <row r="38" spans="2:10">
      <c r="C38" s="32"/>
      <c r="D38" s="16"/>
      <c r="E38" s="16"/>
      <c r="F38" s="16"/>
      <c r="G38" s="16"/>
      <c r="H38" s="16"/>
      <c r="I38" s="16"/>
    </row>
    <row r="39" spans="2:10">
      <c r="B39" s="1" t="s">
        <v>20</v>
      </c>
      <c r="C39" s="32" t="s">
        <v>74</v>
      </c>
      <c r="D39" s="16">
        <v>5</v>
      </c>
      <c r="E39" s="16">
        <v>6</v>
      </c>
      <c r="F39" s="16">
        <v>26</v>
      </c>
      <c r="G39" s="16">
        <v>22</v>
      </c>
      <c r="H39" s="17" t="s">
        <v>74</v>
      </c>
      <c r="I39" s="16">
        <v>28268</v>
      </c>
    </row>
    <row r="40" spans="2:10">
      <c r="B40" s="1" t="s">
        <v>21</v>
      </c>
      <c r="C40" s="32" t="s">
        <v>74</v>
      </c>
      <c r="D40" s="16">
        <v>6</v>
      </c>
      <c r="E40" s="16">
        <v>6</v>
      </c>
      <c r="F40" s="16">
        <v>25</v>
      </c>
      <c r="G40" s="16">
        <v>22</v>
      </c>
      <c r="H40" s="17" t="s">
        <v>74</v>
      </c>
      <c r="I40" s="16">
        <v>26564</v>
      </c>
    </row>
    <row r="41" spans="2:10">
      <c r="B41" s="1" t="s">
        <v>23</v>
      </c>
      <c r="C41" s="32" t="s">
        <v>74</v>
      </c>
      <c r="D41" s="16">
        <v>5</v>
      </c>
      <c r="E41" s="16">
        <v>6</v>
      </c>
      <c r="F41" s="16">
        <v>20</v>
      </c>
      <c r="G41" s="16">
        <v>19</v>
      </c>
      <c r="H41" s="17" t="s">
        <v>74</v>
      </c>
      <c r="I41" s="16">
        <v>25015</v>
      </c>
    </row>
    <row r="42" spans="2:10">
      <c r="B42" s="1" t="s">
        <v>24</v>
      </c>
      <c r="C42" s="32" t="s">
        <v>74</v>
      </c>
      <c r="D42" s="16">
        <v>4</v>
      </c>
      <c r="E42" s="16">
        <v>5</v>
      </c>
      <c r="F42" s="16">
        <v>18</v>
      </c>
      <c r="G42" s="16">
        <v>17</v>
      </c>
      <c r="H42" s="17" t="s">
        <v>74</v>
      </c>
      <c r="I42" s="16">
        <v>23861</v>
      </c>
    </row>
    <row r="43" spans="2:10">
      <c r="B43" s="3" t="s">
        <v>281</v>
      </c>
      <c r="C43" s="44" t="s">
        <v>74</v>
      </c>
      <c r="D43" s="4">
        <f t="shared" ref="D43:I43" si="0">D45+D46</f>
        <v>6</v>
      </c>
      <c r="E43" s="4">
        <f t="shared" si="0"/>
        <v>3</v>
      </c>
      <c r="F43" s="4">
        <f t="shared" si="0"/>
        <v>19</v>
      </c>
      <c r="G43" s="4">
        <f t="shared" si="0"/>
        <v>13</v>
      </c>
      <c r="H43" s="42" t="s">
        <v>74</v>
      </c>
      <c r="I43" s="4">
        <f t="shared" si="0"/>
        <v>23855.599999999999</v>
      </c>
    </row>
    <row r="44" spans="2:10">
      <c r="C44" s="27"/>
      <c r="D44" s="16"/>
      <c r="E44" s="16"/>
      <c r="F44" s="16"/>
      <c r="G44" s="16"/>
      <c r="H44" s="16"/>
      <c r="I44" s="16"/>
    </row>
    <row r="45" spans="2:10">
      <c r="B45" s="1" t="s">
        <v>190</v>
      </c>
      <c r="C45" s="32" t="s">
        <v>74</v>
      </c>
      <c r="D45" s="16">
        <v>4</v>
      </c>
      <c r="E45" s="16">
        <v>1</v>
      </c>
      <c r="F45" s="16">
        <v>1</v>
      </c>
      <c r="G45" s="17" t="s">
        <v>74</v>
      </c>
      <c r="H45" s="17" t="s">
        <v>74</v>
      </c>
      <c r="I45" s="16">
        <v>8279.2999999999993</v>
      </c>
    </row>
    <row r="46" spans="2:10">
      <c r="B46" s="1" t="s">
        <v>192</v>
      </c>
      <c r="C46" s="32" t="s">
        <v>74</v>
      </c>
      <c r="D46" s="16">
        <v>2</v>
      </c>
      <c r="E46" s="16">
        <v>2</v>
      </c>
      <c r="F46" s="16">
        <v>18</v>
      </c>
      <c r="G46" s="16">
        <v>13</v>
      </c>
      <c r="H46" s="17" t="s">
        <v>74</v>
      </c>
      <c r="I46" s="16">
        <v>15576.3</v>
      </c>
    </row>
    <row r="47" spans="2:10" ht="18" thickBot="1">
      <c r="B47" s="5"/>
      <c r="C47" s="20"/>
      <c r="D47" s="5"/>
      <c r="E47" s="5"/>
      <c r="F47" s="5"/>
      <c r="G47" s="5"/>
      <c r="H47" s="5"/>
      <c r="I47" s="5"/>
      <c r="J47" s="21"/>
    </row>
    <row r="48" spans="2:10">
      <c r="B48" s="1" t="s">
        <v>282</v>
      </c>
    </row>
  </sheetData>
  <phoneticPr fontId="2"/>
  <pageMargins left="0.23000000000000004" right="0.23000000000000004" top="0.53" bottom="0.51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workbookViewId="0"/>
  </sheetViews>
  <sheetFormatPr defaultColWidth="13.375" defaultRowHeight="17.25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>
      <c r="A1" s="1"/>
    </row>
    <row r="6" spans="1:10">
      <c r="E6" s="3" t="s">
        <v>283</v>
      </c>
    </row>
    <row r="7" spans="1:10" ht="18" thickBot="1">
      <c r="B7" s="5"/>
      <c r="C7" s="5"/>
      <c r="D7" s="5"/>
      <c r="E7" s="30" t="s">
        <v>284</v>
      </c>
      <c r="F7" s="5"/>
      <c r="G7" s="5"/>
      <c r="H7" s="5"/>
      <c r="I7" s="5"/>
      <c r="J7" s="5"/>
    </row>
    <row r="8" spans="1:10">
      <c r="C8" s="8"/>
      <c r="D8" s="10"/>
      <c r="E8" s="10"/>
      <c r="F8" s="8"/>
      <c r="G8" s="10"/>
      <c r="H8" s="41" t="s">
        <v>285</v>
      </c>
      <c r="I8" s="10"/>
      <c r="J8" s="10"/>
    </row>
    <row r="9" spans="1:10">
      <c r="C9" s="11" t="s">
        <v>286</v>
      </c>
      <c r="D9" s="11" t="s">
        <v>287</v>
      </c>
      <c r="E9" s="11" t="s">
        <v>288</v>
      </c>
      <c r="F9" s="11" t="s">
        <v>289</v>
      </c>
      <c r="G9" s="8"/>
      <c r="H9" s="8"/>
      <c r="I9" s="8"/>
      <c r="J9" s="8"/>
    </row>
    <row r="10" spans="1:10">
      <c r="B10" s="10"/>
      <c r="C10" s="13" t="s">
        <v>290</v>
      </c>
      <c r="D10" s="13" t="s">
        <v>291</v>
      </c>
      <c r="E10" s="13" t="s">
        <v>292</v>
      </c>
      <c r="F10" s="13" t="s">
        <v>293</v>
      </c>
      <c r="G10" s="13" t="s">
        <v>294</v>
      </c>
      <c r="H10" s="13" t="s">
        <v>295</v>
      </c>
      <c r="I10" s="13" t="s">
        <v>296</v>
      </c>
      <c r="J10" s="13" t="s">
        <v>297</v>
      </c>
    </row>
    <row r="11" spans="1:10">
      <c r="C11" s="37" t="s">
        <v>298</v>
      </c>
      <c r="D11" s="43" t="s">
        <v>298</v>
      </c>
      <c r="E11" s="43" t="s">
        <v>298</v>
      </c>
      <c r="F11" s="43" t="s">
        <v>299</v>
      </c>
      <c r="G11" s="43" t="s">
        <v>299</v>
      </c>
      <c r="H11" s="43" t="s">
        <v>299</v>
      </c>
      <c r="I11" s="43" t="s">
        <v>299</v>
      </c>
      <c r="J11" s="43" t="s">
        <v>299</v>
      </c>
    </row>
    <row r="12" spans="1:10">
      <c r="B12" s="1" t="s">
        <v>300</v>
      </c>
      <c r="C12" s="15">
        <f>D12+E12</f>
        <v>6720</v>
      </c>
      <c r="D12" s="16">
        <v>4539</v>
      </c>
      <c r="E12" s="16">
        <v>2181</v>
      </c>
      <c r="F12" s="31">
        <f>SUM(G12:J12)</f>
        <v>26560</v>
      </c>
      <c r="G12" s="16">
        <v>6055</v>
      </c>
      <c r="H12" s="16">
        <v>7981</v>
      </c>
      <c r="I12" s="16">
        <v>8069</v>
      </c>
      <c r="J12" s="16">
        <v>4455</v>
      </c>
    </row>
    <row r="13" spans="1:10">
      <c r="B13" s="1" t="s">
        <v>14</v>
      </c>
      <c r="C13" s="15">
        <f>D13+E13</f>
        <v>6390</v>
      </c>
      <c r="D13" s="16">
        <v>4100</v>
      </c>
      <c r="E13" s="16">
        <v>2290</v>
      </c>
      <c r="F13" s="31">
        <f>SUM(G13:J13)</f>
        <v>24430</v>
      </c>
      <c r="G13" s="16">
        <v>4920</v>
      </c>
      <c r="H13" s="16">
        <v>6910</v>
      </c>
      <c r="I13" s="16">
        <v>8110</v>
      </c>
      <c r="J13" s="16">
        <v>4490</v>
      </c>
    </row>
    <row r="14" spans="1:10">
      <c r="B14" s="1" t="s">
        <v>15</v>
      </c>
      <c r="C14" s="15">
        <f>D14+E14</f>
        <v>6230</v>
      </c>
      <c r="D14" s="16">
        <v>4300</v>
      </c>
      <c r="E14" s="16">
        <v>1930</v>
      </c>
      <c r="F14" s="31">
        <f>SUM(G14:J14)</f>
        <v>22350</v>
      </c>
      <c r="G14" s="16">
        <v>3750</v>
      </c>
      <c r="H14" s="16">
        <v>6310</v>
      </c>
      <c r="I14" s="16">
        <v>7500</v>
      </c>
      <c r="J14" s="16">
        <v>4790</v>
      </c>
    </row>
    <row r="15" spans="1:10">
      <c r="B15" s="1" t="s">
        <v>16</v>
      </c>
      <c r="C15" s="15">
        <f>D15+E15</f>
        <v>6030</v>
      </c>
      <c r="D15" s="16">
        <v>4170</v>
      </c>
      <c r="E15" s="16">
        <v>1860</v>
      </c>
      <c r="F15" s="31">
        <f>SUM(G15:J15)</f>
        <v>20600</v>
      </c>
      <c r="G15" s="16">
        <v>2710</v>
      </c>
      <c r="H15" s="16">
        <v>5090</v>
      </c>
      <c r="I15" s="16">
        <v>6860</v>
      </c>
      <c r="J15" s="16">
        <v>5940</v>
      </c>
    </row>
    <row r="16" spans="1:10">
      <c r="C16" s="8"/>
      <c r="D16" s="16"/>
      <c r="E16" s="16"/>
      <c r="G16" s="16"/>
      <c r="H16" s="16"/>
      <c r="I16" s="16"/>
      <c r="J16" s="16"/>
    </row>
    <row r="17" spans="1:10">
      <c r="B17" s="1" t="s">
        <v>20</v>
      </c>
      <c r="C17" s="15">
        <f>D17+E17-10</f>
        <v>5270</v>
      </c>
      <c r="D17" s="16">
        <v>3900</v>
      </c>
      <c r="E17" s="16">
        <v>1380</v>
      </c>
      <c r="F17" s="31">
        <f>SUM(G17:J17)-10</f>
        <v>17150</v>
      </c>
      <c r="G17" s="16">
        <v>2350</v>
      </c>
      <c r="H17" s="16">
        <v>4740</v>
      </c>
      <c r="I17" s="16">
        <v>4990</v>
      </c>
      <c r="J17" s="16">
        <v>5080</v>
      </c>
    </row>
    <row r="18" spans="1:10">
      <c r="B18" s="1" t="s">
        <v>21</v>
      </c>
      <c r="C18" s="15">
        <f>D18+E18</f>
        <v>5040</v>
      </c>
      <c r="D18" s="16">
        <v>3830</v>
      </c>
      <c r="E18" s="16">
        <v>1210</v>
      </c>
      <c r="F18" s="31">
        <f>SUM(G18:J18)</f>
        <v>16530</v>
      </c>
      <c r="G18" s="16">
        <v>2380</v>
      </c>
      <c r="H18" s="16">
        <v>4380</v>
      </c>
      <c r="I18" s="16">
        <v>4680</v>
      </c>
      <c r="J18" s="16">
        <v>5090</v>
      </c>
    </row>
    <row r="19" spans="1:10">
      <c r="B19" s="1" t="s">
        <v>23</v>
      </c>
      <c r="C19" s="15">
        <f>D19+E19</f>
        <v>4830</v>
      </c>
      <c r="D19" s="16">
        <v>3710</v>
      </c>
      <c r="E19" s="16">
        <v>1120</v>
      </c>
      <c r="F19" s="31">
        <f>SUM(G19:J19)</f>
        <v>16000</v>
      </c>
      <c r="G19" s="16">
        <v>2340</v>
      </c>
      <c r="H19" s="16">
        <v>4200</v>
      </c>
      <c r="I19" s="16">
        <v>4520</v>
      </c>
      <c r="J19" s="16">
        <v>4940</v>
      </c>
    </row>
    <row r="20" spans="1:10">
      <c r="B20" s="1" t="s">
        <v>24</v>
      </c>
      <c r="C20" s="15">
        <f>D20+E20</f>
        <v>4730</v>
      </c>
      <c r="D20" s="16">
        <v>3660</v>
      </c>
      <c r="E20" s="16">
        <v>1070</v>
      </c>
      <c r="F20" s="31">
        <f>SUM(G20:J20)</f>
        <v>15680</v>
      </c>
      <c r="G20" s="16">
        <v>2240</v>
      </c>
      <c r="H20" s="16">
        <v>3930</v>
      </c>
      <c r="I20" s="16">
        <v>4350</v>
      </c>
      <c r="J20" s="16">
        <v>5160</v>
      </c>
    </row>
    <row r="21" spans="1:10">
      <c r="B21" s="3" t="s">
        <v>301</v>
      </c>
      <c r="C21" s="12">
        <f>C23+C24</f>
        <v>4911</v>
      </c>
      <c r="D21" s="4">
        <f>D23+D24</f>
        <v>3510</v>
      </c>
      <c r="E21" s="4">
        <f>E23+E24</f>
        <v>1401</v>
      </c>
      <c r="F21" s="4">
        <f>SUM(G21:J21)</f>
        <v>15299</v>
      </c>
      <c r="G21" s="4">
        <f>G23+G24</f>
        <v>1740</v>
      </c>
      <c r="H21" s="4">
        <f>H23+H24</f>
        <v>3635</v>
      </c>
      <c r="I21" s="4">
        <f>I23+I24</f>
        <v>4060</v>
      </c>
      <c r="J21" s="4">
        <f>J23+J24</f>
        <v>5864</v>
      </c>
    </row>
    <row r="22" spans="1:10">
      <c r="C22" s="8"/>
    </row>
    <row r="23" spans="1:10">
      <c r="B23" s="1" t="s">
        <v>190</v>
      </c>
      <c r="C23" s="15">
        <f>D23+E23</f>
        <v>1875</v>
      </c>
      <c r="D23" s="16">
        <v>1428</v>
      </c>
      <c r="E23" s="16">
        <v>447</v>
      </c>
      <c r="F23" s="31">
        <f>SUM(G23:J23)</f>
        <v>6290</v>
      </c>
      <c r="G23" s="16">
        <v>799</v>
      </c>
      <c r="H23" s="16">
        <f>624+1035</f>
        <v>1659</v>
      </c>
      <c r="I23" s="16">
        <v>1635</v>
      </c>
      <c r="J23" s="16">
        <v>2197</v>
      </c>
    </row>
    <row r="24" spans="1:10">
      <c r="B24" s="1" t="s">
        <v>192</v>
      </c>
      <c r="C24" s="15">
        <f>D24+E24</f>
        <v>3036</v>
      </c>
      <c r="D24" s="16">
        <v>2082</v>
      </c>
      <c r="E24" s="16">
        <v>954</v>
      </c>
      <c r="F24" s="31">
        <f>SUM(G24:J24)</f>
        <v>9009</v>
      </c>
      <c r="G24" s="16">
        <v>941</v>
      </c>
      <c r="H24" s="16">
        <f>777+1199</f>
        <v>1976</v>
      </c>
      <c r="I24" s="16">
        <v>2425</v>
      </c>
      <c r="J24" s="16">
        <v>3667</v>
      </c>
    </row>
    <row r="25" spans="1:10" ht="18" thickBot="1">
      <c r="B25" s="5"/>
      <c r="C25" s="20"/>
      <c r="D25" s="5"/>
      <c r="E25" s="5"/>
      <c r="F25" s="5"/>
      <c r="G25" s="5"/>
      <c r="H25" s="5"/>
      <c r="I25" s="5"/>
      <c r="J25" s="5"/>
    </row>
    <row r="26" spans="1:10">
      <c r="C26" s="1" t="s">
        <v>302</v>
      </c>
    </row>
    <row r="27" spans="1:10">
      <c r="A27" s="1"/>
    </row>
  </sheetData>
  <phoneticPr fontId="2"/>
  <pageMargins left="0.23000000000000004" right="0.23000000000000004" top="0.53" bottom="0.51" header="0.51200000000000001" footer="0.51200000000000001"/>
  <pageSetup paperSize="12" scale="75" orientation="portrait" verticalDpi="0" r:id="rId1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/>
  <cols>
    <col min="1" max="1" width="13.375" style="2" customWidth="1"/>
    <col min="2" max="2" width="18.375" style="2" customWidth="1"/>
    <col min="3" max="5" width="14.625" style="2" customWidth="1"/>
    <col min="6" max="6" width="13.375" style="2"/>
    <col min="7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1" width="14.625" style="2" customWidth="1"/>
    <col min="262" max="262" width="13.375" style="2"/>
    <col min="263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7" width="14.625" style="2" customWidth="1"/>
    <col min="518" max="518" width="13.375" style="2"/>
    <col min="519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3" width="14.625" style="2" customWidth="1"/>
    <col min="774" max="774" width="13.375" style="2"/>
    <col min="775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9" width="14.625" style="2" customWidth="1"/>
    <col min="1030" max="1030" width="13.375" style="2"/>
    <col min="1031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5" width="14.625" style="2" customWidth="1"/>
    <col min="1286" max="1286" width="13.375" style="2"/>
    <col min="1287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1" width="14.625" style="2" customWidth="1"/>
    <col min="1542" max="1542" width="13.375" style="2"/>
    <col min="1543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7" width="14.625" style="2" customWidth="1"/>
    <col min="1798" max="1798" width="13.375" style="2"/>
    <col min="1799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3" width="14.625" style="2" customWidth="1"/>
    <col min="2054" max="2054" width="13.375" style="2"/>
    <col min="2055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9" width="14.625" style="2" customWidth="1"/>
    <col min="2310" max="2310" width="13.375" style="2"/>
    <col min="2311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5" width="14.625" style="2" customWidth="1"/>
    <col min="2566" max="2566" width="13.375" style="2"/>
    <col min="2567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1" width="14.625" style="2" customWidth="1"/>
    <col min="2822" max="2822" width="13.375" style="2"/>
    <col min="2823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7" width="14.625" style="2" customWidth="1"/>
    <col min="3078" max="3078" width="13.375" style="2"/>
    <col min="3079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3" width="14.625" style="2" customWidth="1"/>
    <col min="3334" max="3334" width="13.375" style="2"/>
    <col min="3335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9" width="14.625" style="2" customWidth="1"/>
    <col min="3590" max="3590" width="13.375" style="2"/>
    <col min="3591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5" width="14.625" style="2" customWidth="1"/>
    <col min="3846" max="3846" width="13.375" style="2"/>
    <col min="3847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1" width="14.625" style="2" customWidth="1"/>
    <col min="4102" max="4102" width="13.375" style="2"/>
    <col min="4103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7" width="14.625" style="2" customWidth="1"/>
    <col min="4358" max="4358" width="13.375" style="2"/>
    <col min="4359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3" width="14.625" style="2" customWidth="1"/>
    <col min="4614" max="4614" width="13.375" style="2"/>
    <col min="4615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9" width="14.625" style="2" customWidth="1"/>
    <col min="4870" max="4870" width="13.375" style="2"/>
    <col min="4871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5" width="14.625" style="2" customWidth="1"/>
    <col min="5126" max="5126" width="13.375" style="2"/>
    <col min="5127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1" width="14.625" style="2" customWidth="1"/>
    <col min="5382" max="5382" width="13.375" style="2"/>
    <col min="5383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7" width="14.625" style="2" customWidth="1"/>
    <col min="5638" max="5638" width="13.375" style="2"/>
    <col min="5639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3" width="14.625" style="2" customWidth="1"/>
    <col min="5894" max="5894" width="13.375" style="2"/>
    <col min="5895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9" width="14.625" style="2" customWidth="1"/>
    <col min="6150" max="6150" width="13.375" style="2"/>
    <col min="6151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5" width="14.625" style="2" customWidth="1"/>
    <col min="6406" max="6406" width="13.375" style="2"/>
    <col min="6407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1" width="14.625" style="2" customWidth="1"/>
    <col min="6662" max="6662" width="13.375" style="2"/>
    <col min="6663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7" width="14.625" style="2" customWidth="1"/>
    <col min="6918" max="6918" width="13.375" style="2"/>
    <col min="6919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3" width="14.625" style="2" customWidth="1"/>
    <col min="7174" max="7174" width="13.375" style="2"/>
    <col min="7175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9" width="14.625" style="2" customWidth="1"/>
    <col min="7430" max="7430" width="13.375" style="2"/>
    <col min="7431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5" width="14.625" style="2" customWidth="1"/>
    <col min="7686" max="7686" width="13.375" style="2"/>
    <col min="7687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1" width="14.625" style="2" customWidth="1"/>
    <col min="7942" max="7942" width="13.375" style="2"/>
    <col min="7943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7" width="14.625" style="2" customWidth="1"/>
    <col min="8198" max="8198" width="13.375" style="2"/>
    <col min="8199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3" width="14.625" style="2" customWidth="1"/>
    <col min="8454" max="8454" width="13.375" style="2"/>
    <col min="8455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9" width="14.625" style="2" customWidth="1"/>
    <col min="8710" max="8710" width="13.375" style="2"/>
    <col min="8711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5" width="14.625" style="2" customWidth="1"/>
    <col min="8966" max="8966" width="13.375" style="2"/>
    <col min="8967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1" width="14.625" style="2" customWidth="1"/>
    <col min="9222" max="9222" width="13.375" style="2"/>
    <col min="9223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7" width="14.625" style="2" customWidth="1"/>
    <col min="9478" max="9478" width="13.375" style="2"/>
    <col min="9479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3" width="14.625" style="2" customWidth="1"/>
    <col min="9734" max="9734" width="13.375" style="2"/>
    <col min="9735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9" width="14.625" style="2" customWidth="1"/>
    <col min="9990" max="9990" width="13.375" style="2"/>
    <col min="9991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5" width="14.625" style="2" customWidth="1"/>
    <col min="10246" max="10246" width="13.375" style="2"/>
    <col min="10247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1" width="14.625" style="2" customWidth="1"/>
    <col min="10502" max="10502" width="13.375" style="2"/>
    <col min="10503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7" width="14.625" style="2" customWidth="1"/>
    <col min="10758" max="10758" width="13.375" style="2"/>
    <col min="10759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3" width="14.625" style="2" customWidth="1"/>
    <col min="11014" max="11014" width="13.375" style="2"/>
    <col min="11015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9" width="14.625" style="2" customWidth="1"/>
    <col min="11270" max="11270" width="13.375" style="2"/>
    <col min="11271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5" width="14.625" style="2" customWidth="1"/>
    <col min="11526" max="11526" width="13.375" style="2"/>
    <col min="11527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1" width="14.625" style="2" customWidth="1"/>
    <col min="11782" max="11782" width="13.375" style="2"/>
    <col min="11783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7" width="14.625" style="2" customWidth="1"/>
    <col min="12038" max="12038" width="13.375" style="2"/>
    <col min="12039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3" width="14.625" style="2" customWidth="1"/>
    <col min="12294" max="12294" width="13.375" style="2"/>
    <col min="12295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9" width="14.625" style="2" customWidth="1"/>
    <col min="12550" max="12550" width="13.375" style="2"/>
    <col min="12551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5" width="14.625" style="2" customWidth="1"/>
    <col min="12806" max="12806" width="13.375" style="2"/>
    <col min="12807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1" width="14.625" style="2" customWidth="1"/>
    <col min="13062" max="13062" width="13.375" style="2"/>
    <col min="13063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7" width="14.625" style="2" customWidth="1"/>
    <col min="13318" max="13318" width="13.375" style="2"/>
    <col min="13319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3" width="14.625" style="2" customWidth="1"/>
    <col min="13574" max="13574" width="13.375" style="2"/>
    <col min="13575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9" width="14.625" style="2" customWidth="1"/>
    <col min="13830" max="13830" width="13.375" style="2"/>
    <col min="13831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5" width="14.625" style="2" customWidth="1"/>
    <col min="14086" max="14086" width="13.375" style="2"/>
    <col min="14087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1" width="14.625" style="2" customWidth="1"/>
    <col min="14342" max="14342" width="13.375" style="2"/>
    <col min="14343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7" width="14.625" style="2" customWidth="1"/>
    <col min="14598" max="14598" width="13.375" style="2"/>
    <col min="14599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3" width="14.625" style="2" customWidth="1"/>
    <col min="14854" max="14854" width="13.375" style="2"/>
    <col min="14855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9" width="14.625" style="2" customWidth="1"/>
    <col min="15110" max="15110" width="13.375" style="2"/>
    <col min="15111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5" width="14.625" style="2" customWidth="1"/>
    <col min="15366" max="15366" width="13.375" style="2"/>
    <col min="15367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1" width="14.625" style="2" customWidth="1"/>
    <col min="15622" max="15622" width="13.375" style="2"/>
    <col min="15623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7" width="14.625" style="2" customWidth="1"/>
    <col min="15878" max="15878" width="13.375" style="2"/>
    <col min="15879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3" width="14.625" style="2" customWidth="1"/>
    <col min="16134" max="16134" width="13.375" style="2"/>
    <col min="16135" max="16137" width="14.625" style="2" customWidth="1"/>
    <col min="16138" max="16138" width="12.125" style="2" customWidth="1"/>
    <col min="16139" max="16384" width="13.375" style="2"/>
  </cols>
  <sheetData>
    <row r="1" spans="1:10">
      <c r="A1" s="1"/>
    </row>
    <row r="5" spans="1:10">
      <c r="E5" s="4"/>
      <c r="F5" s="4"/>
      <c r="H5" s="4"/>
    </row>
    <row r="6" spans="1:10">
      <c r="E6" s="3" t="s">
        <v>303</v>
      </c>
      <c r="H6" s="4"/>
    </row>
    <row r="8" spans="1:10">
      <c r="C8" s="3" t="s">
        <v>304</v>
      </c>
      <c r="E8" s="4"/>
      <c r="G8" s="4"/>
      <c r="H8" s="4"/>
      <c r="I8" s="4"/>
    </row>
    <row r="9" spans="1:10" ht="18" thickBot="1">
      <c r="B9" s="6"/>
      <c r="C9" s="5"/>
      <c r="D9" s="30" t="s">
        <v>305</v>
      </c>
      <c r="E9" s="6"/>
      <c r="F9" s="5"/>
      <c r="G9" s="6"/>
      <c r="H9" s="6"/>
      <c r="I9" s="6"/>
      <c r="J9" s="7" t="s">
        <v>306</v>
      </c>
    </row>
    <row r="10" spans="1:10">
      <c r="B10" s="4"/>
      <c r="C10" s="8"/>
      <c r="D10" s="10"/>
      <c r="E10" s="12"/>
      <c r="F10" s="10"/>
      <c r="G10" s="45" t="s">
        <v>307</v>
      </c>
      <c r="H10" s="9"/>
      <c r="I10" s="9"/>
      <c r="J10" s="12"/>
    </row>
    <row r="11" spans="1:10">
      <c r="B11" s="4"/>
      <c r="C11" s="11" t="s">
        <v>308</v>
      </c>
      <c r="D11" s="11" t="s">
        <v>309</v>
      </c>
      <c r="E11" s="11" t="s">
        <v>310</v>
      </c>
      <c r="F11" s="8"/>
      <c r="G11" s="12"/>
      <c r="H11" s="12"/>
      <c r="I11" s="12"/>
      <c r="J11" s="22" t="s">
        <v>311</v>
      </c>
    </row>
    <row r="12" spans="1:10">
      <c r="B12" s="9"/>
      <c r="C12" s="40"/>
      <c r="D12" s="13" t="s">
        <v>312</v>
      </c>
      <c r="E12" s="40"/>
      <c r="F12" s="13" t="s">
        <v>313</v>
      </c>
      <c r="G12" s="13" t="s">
        <v>314</v>
      </c>
      <c r="H12" s="13" t="s">
        <v>315</v>
      </c>
      <c r="I12" s="13" t="s">
        <v>316</v>
      </c>
      <c r="J12" s="40"/>
    </row>
    <row r="13" spans="1:10">
      <c r="B13" s="4"/>
      <c r="C13" s="8"/>
      <c r="E13" s="3" t="s">
        <v>317</v>
      </c>
    </row>
    <row r="14" spans="1:10">
      <c r="B14" s="1" t="s">
        <v>300</v>
      </c>
      <c r="C14" s="27">
        <v>9125</v>
      </c>
      <c r="D14" s="16">
        <v>5561</v>
      </c>
      <c r="E14" s="16">
        <v>8613</v>
      </c>
      <c r="F14" s="16">
        <v>351</v>
      </c>
      <c r="G14" s="16">
        <v>1786</v>
      </c>
      <c r="H14" s="16">
        <v>4544</v>
      </c>
      <c r="I14" s="16">
        <v>1932</v>
      </c>
      <c r="J14" s="16">
        <v>512</v>
      </c>
    </row>
    <row r="15" spans="1:10">
      <c r="B15" s="1" t="s">
        <v>14</v>
      </c>
      <c r="C15" s="27">
        <v>7450</v>
      </c>
      <c r="D15" s="16">
        <v>4840</v>
      </c>
      <c r="E15" s="16">
        <v>6970</v>
      </c>
      <c r="F15" s="16">
        <v>190</v>
      </c>
      <c r="G15" s="16">
        <v>1140</v>
      </c>
      <c r="H15" s="16">
        <v>3970</v>
      </c>
      <c r="I15" s="16">
        <v>1670</v>
      </c>
      <c r="J15" s="16">
        <v>480</v>
      </c>
    </row>
    <row r="16" spans="1:10">
      <c r="B16" s="1" t="s">
        <v>15</v>
      </c>
      <c r="C16" s="27">
        <v>7230</v>
      </c>
      <c r="D16" s="16">
        <v>5110</v>
      </c>
      <c r="E16" s="16">
        <v>6630</v>
      </c>
      <c r="F16" s="16">
        <v>130</v>
      </c>
      <c r="G16" s="16">
        <v>1020</v>
      </c>
      <c r="H16" s="16">
        <v>3680</v>
      </c>
      <c r="I16" s="16">
        <v>1800</v>
      </c>
      <c r="J16" s="16">
        <v>600</v>
      </c>
    </row>
    <row r="17" spans="2:10">
      <c r="B17" s="1" t="s">
        <v>16</v>
      </c>
      <c r="C17" s="27">
        <v>7100</v>
      </c>
      <c r="D17" s="16">
        <v>4100</v>
      </c>
      <c r="E17" s="16">
        <v>6470</v>
      </c>
      <c r="F17" s="16">
        <v>210</v>
      </c>
      <c r="G17" s="16">
        <v>750</v>
      </c>
      <c r="H17" s="16">
        <v>3070</v>
      </c>
      <c r="I17" s="16">
        <v>2450</v>
      </c>
      <c r="J17" s="16">
        <v>620</v>
      </c>
    </row>
    <row r="18" spans="2:10">
      <c r="B18" s="1" t="s">
        <v>21</v>
      </c>
      <c r="C18" s="27">
        <v>5930</v>
      </c>
      <c r="D18" s="16">
        <v>2440</v>
      </c>
      <c r="E18" s="16">
        <v>5540</v>
      </c>
      <c r="F18" s="16">
        <v>220</v>
      </c>
      <c r="G18" s="16">
        <v>710</v>
      </c>
      <c r="H18" s="16">
        <v>2060</v>
      </c>
      <c r="I18" s="16">
        <v>2540</v>
      </c>
      <c r="J18" s="16">
        <v>390</v>
      </c>
    </row>
    <row r="19" spans="2:10">
      <c r="C19" s="8"/>
    </row>
    <row r="20" spans="2:10">
      <c r="B20" s="1" t="s">
        <v>23</v>
      </c>
      <c r="C20" s="27">
        <v>5680</v>
      </c>
      <c r="D20" s="16">
        <v>2340</v>
      </c>
      <c r="E20" s="16">
        <v>5300</v>
      </c>
      <c r="F20" s="16">
        <v>180</v>
      </c>
      <c r="G20" s="16">
        <v>610</v>
      </c>
      <c r="H20" s="16">
        <v>2020</v>
      </c>
      <c r="I20" s="16">
        <v>2480</v>
      </c>
      <c r="J20" s="16">
        <v>380</v>
      </c>
    </row>
    <row r="21" spans="2:10">
      <c r="B21" s="1" t="s">
        <v>24</v>
      </c>
      <c r="C21" s="27">
        <v>5560</v>
      </c>
      <c r="D21" s="16">
        <v>2210</v>
      </c>
      <c r="E21" s="16">
        <v>5190</v>
      </c>
      <c r="F21" s="16">
        <v>120</v>
      </c>
      <c r="G21" s="16">
        <v>650</v>
      </c>
      <c r="H21" s="16">
        <v>1870</v>
      </c>
      <c r="I21" s="16">
        <v>2550</v>
      </c>
      <c r="J21" s="16">
        <v>370</v>
      </c>
    </row>
    <row r="22" spans="2:10">
      <c r="B22" s="3" t="s">
        <v>281</v>
      </c>
      <c r="C22" s="12">
        <f t="shared" ref="C22:J22" si="0">C24+C25</f>
        <v>5606</v>
      </c>
      <c r="D22" s="4">
        <f t="shared" si="0"/>
        <v>2564</v>
      </c>
      <c r="E22" s="4">
        <f t="shared" si="0"/>
        <v>5205</v>
      </c>
      <c r="F22" s="4">
        <f t="shared" si="0"/>
        <v>113</v>
      </c>
      <c r="G22" s="4">
        <f t="shared" si="0"/>
        <v>608</v>
      </c>
      <c r="H22" s="4">
        <f t="shared" si="0"/>
        <v>1661</v>
      </c>
      <c r="I22" s="4">
        <f t="shared" si="0"/>
        <v>2823</v>
      </c>
      <c r="J22" s="4">
        <f t="shared" si="0"/>
        <v>401</v>
      </c>
    </row>
    <row r="23" spans="2:10">
      <c r="C23" s="8"/>
      <c r="F23" s="16"/>
      <c r="G23" s="16"/>
      <c r="H23" s="16"/>
      <c r="I23" s="16"/>
      <c r="J23" s="16"/>
    </row>
    <row r="24" spans="2:10">
      <c r="B24" s="1" t="s">
        <v>190</v>
      </c>
      <c r="C24" s="15">
        <f t="shared" ref="C24:J25" si="1">C37+C50</f>
        <v>2213</v>
      </c>
      <c r="D24" s="31">
        <f t="shared" si="1"/>
        <v>842</v>
      </c>
      <c r="E24" s="31">
        <f t="shared" si="1"/>
        <v>2046</v>
      </c>
      <c r="F24" s="31">
        <f t="shared" si="1"/>
        <v>46</v>
      </c>
      <c r="G24" s="31">
        <f t="shared" si="1"/>
        <v>292</v>
      </c>
      <c r="H24" s="31">
        <f t="shared" si="1"/>
        <v>658</v>
      </c>
      <c r="I24" s="31">
        <f t="shared" si="1"/>
        <v>1050</v>
      </c>
      <c r="J24" s="31">
        <f t="shared" si="1"/>
        <v>167</v>
      </c>
    </row>
    <row r="25" spans="2:10">
      <c r="B25" s="41" t="s">
        <v>192</v>
      </c>
      <c r="C25" s="46">
        <f t="shared" si="1"/>
        <v>3393</v>
      </c>
      <c r="D25" s="47">
        <f t="shared" si="1"/>
        <v>1722</v>
      </c>
      <c r="E25" s="47">
        <f t="shared" si="1"/>
        <v>3159</v>
      </c>
      <c r="F25" s="47">
        <f t="shared" si="1"/>
        <v>67</v>
      </c>
      <c r="G25" s="47">
        <f t="shared" si="1"/>
        <v>316</v>
      </c>
      <c r="H25" s="47">
        <f t="shared" si="1"/>
        <v>1003</v>
      </c>
      <c r="I25" s="47">
        <f t="shared" si="1"/>
        <v>1773</v>
      </c>
      <c r="J25" s="47">
        <f t="shared" si="1"/>
        <v>234</v>
      </c>
    </row>
    <row r="26" spans="2:10">
      <c r="B26" s="4"/>
      <c r="C26" s="8"/>
      <c r="E26" s="3" t="s">
        <v>318</v>
      </c>
    </row>
    <row r="27" spans="2:10">
      <c r="B27" s="1" t="s">
        <v>300</v>
      </c>
      <c r="C27" s="27">
        <v>5710</v>
      </c>
      <c r="D27" s="16">
        <v>3566</v>
      </c>
      <c r="E27" s="16">
        <v>5347</v>
      </c>
      <c r="F27" s="16">
        <v>245</v>
      </c>
      <c r="G27" s="16">
        <v>1000</v>
      </c>
      <c r="H27" s="16">
        <v>2851</v>
      </c>
      <c r="I27" s="16">
        <v>1251</v>
      </c>
      <c r="J27" s="16">
        <v>363</v>
      </c>
    </row>
    <row r="28" spans="2:10">
      <c r="B28" s="1" t="s">
        <v>14</v>
      </c>
      <c r="C28" s="27">
        <v>4740</v>
      </c>
      <c r="D28" s="16">
        <v>2990</v>
      </c>
      <c r="E28" s="16">
        <v>4410</v>
      </c>
      <c r="F28" s="16">
        <v>140</v>
      </c>
      <c r="G28" s="16">
        <v>650</v>
      </c>
      <c r="H28" s="16">
        <v>2490</v>
      </c>
      <c r="I28" s="16">
        <v>1140</v>
      </c>
      <c r="J28" s="16">
        <v>330</v>
      </c>
    </row>
    <row r="29" spans="2:10">
      <c r="B29" s="1" t="s">
        <v>15</v>
      </c>
      <c r="C29" s="27">
        <v>4780</v>
      </c>
      <c r="D29" s="16">
        <v>3360</v>
      </c>
      <c r="E29" s="16">
        <v>4320</v>
      </c>
      <c r="F29" s="16">
        <v>100</v>
      </c>
      <c r="G29" s="16">
        <v>550</v>
      </c>
      <c r="H29" s="16">
        <v>2310</v>
      </c>
      <c r="I29" s="16">
        <v>1360</v>
      </c>
      <c r="J29" s="16">
        <v>460</v>
      </c>
    </row>
    <row r="30" spans="2:10">
      <c r="B30" s="1" t="s">
        <v>16</v>
      </c>
      <c r="C30" s="27">
        <v>4760</v>
      </c>
      <c r="D30" s="16">
        <v>2410</v>
      </c>
      <c r="E30" s="16">
        <v>4280</v>
      </c>
      <c r="F30" s="16">
        <v>180</v>
      </c>
      <c r="G30" s="16">
        <v>520</v>
      </c>
      <c r="H30" s="16">
        <v>1910</v>
      </c>
      <c r="I30" s="16">
        <v>1680</v>
      </c>
      <c r="J30" s="16">
        <v>490</v>
      </c>
    </row>
    <row r="31" spans="2:10">
      <c r="B31" s="1" t="s">
        <v>21</v>
      </c>
      <c r="C31" s="27">
        <v>4360</v>
      </c>
      <c r="D31" s="16">
        <v>1630</v>
      </c>
      <c r="E31" s="16">
        <v>4070</v>
      </c>
      <c r="F31" s="16">
        <v>140</v>
      </c>
      <c r="G31" s="16">
        <v>480</v>
      </c>
      <c r="H31" s="16">
        <v>1320</v>
      </c>
      <c r="I31" s="16">
        <v>2140</v>
      </c>
      <c r="J31" s="16">
        <v>290</v>
      </c>
    </row>
    <row r="32" spans="2:10">
      <c r="C32" s="8"/>
    </row>
    <row r="33" spans="2:10">
      <c r="B33" s="1" t="s">
        <v>23</v>
      </c>
      <c r="C33" s="27">
        <v>4230</v>
      </c>
      <c r="D33" s="16">
        <v>1570</v>
      </c>
      <c r="E33" s="16">
        <v>3950</v>
      </c>
      <c r="F33" s="16">
        <v>120</v>
      </c>
      <c r="G33" s="16">
        <v>420</v>
      </c>
      <c r="H33" s="16">
        <v>1300</v>
      </c>
      <c r="I33" s="16">
        <v>2100</v>
      </c>
      <c r="J33" s="16">
        <v>280</v>
      </c>
    </row>
    <row r="34" spans="2:10">
      <c r="B34" s="1" t="s">
        <v>24</v>
      </c>
      <c r="C34" s="27">
        <v>4180</v>
      </c>
      <c r="D34" s="16">
        <v>1490</v>
      </c>
      <c r="E34" s="16">
        <v>3910</v>
      </c>
      <c r="F34" s="16">
        <v>80</v>
      </c>
      <c r="G34" s="16">
        <v>450</v>
      </c>
      <c r="H34" s="16">
        <v>1180</v>
      </c>
      <c r="I34" s="16">
        <v>2190</v>
      </c>
      <c r="J34" s="16">
        <v>270</v>
      </c>
    </row>
    <row r="35" spans="2:10">
      <c r="B35" s="3" t="s">
        <v>281</v>
      </c>
      <c r="C35" s="12">
        <f t="shared" ref="C35:J35" si="2">C37+C38</f>
        <v>3991</v>
      </c>
      <c r="D35" s="4">
        <f t="shared" si="2"/>
        <v>1703</v>
      </c>
      <c r="E35" s="4">
        <f t="shared" si="2"/>
        <v>3683</v>
      </c>
      <c r="F35" s="4">
        <f t="shared" si="2"/>
        <v>66</v>
      </c>
      <c r="G35" s="4">
        <f t="shared" si="2"/>
        <v>371</v>
      </c>
      <c r="H35" s="4">
        <f t="shared" si="2"/>
        <v>1100</v>
      </c>
      <c r="I35" s="4">
        <f t="shared" si="2"/>
        <v>2146</v>
      </c>
      <c r="J35" s="4">
        <f t="shared" si="2"/>
        <v>308</v>
      </c>
    </row>
    <row r="36" spans="2:10">
      <c r="C36" s="8"/>
      <c r="D36" s="16"/>
      <c r="F36" s="16"/>
      <c r="G36" s="16"/>
      <c r="H36" s="16"/>
      <c r="I36" s="16"/>
      <c r="J36" s="16"/>
    </row>
    <row r="37" spans="2:10">
      <c r="B37" s="1" t="s">
        <v>190</v>
      </c>
      <c r="C37" s="15">
        <f>E37+J37</f>
        <v>1659</v>
      </c>
      <c r="D37" s="16">
        <v>597</v>
      </c>
      <c r="E37" s="31">
        <f>SUM(F37:I37)</f>
        <v>1498</v>
      </c>
      <c r="F37" s="16">
        <v>29</v>
      </c>
      <c r="G37" s="16">
        <v>185</v>
      </c>
      <c r="H37" s="16">
        <v>460</v>
      </c>
      <c r="I37" s="16">
        <v>824</v>
      </c>
      <c r="J37" s="16">
        <v>161</v>
      </c>
    </row>
    <row r="38" spans="2:10">
      <c r="B38" s="41" t="s">
        <v>192</v>
      </c>
      <c r="C38" s="46">
        <f>E38+J38</f>
        <v>2332</v>
      </c>
      <c r="D38" s="48">
        <v>1106</v>
      </c>
      <c r="E38" s="47">
        <f>SUM(F38:I38)</f>
        <v>2185</v>
      </c>
      <c r="F38" s="48">
        <v>37</v>
      </c>
      <c r="G38" s="48">
        <v>186</v>
      </c>
      <c r="H38" s="48">
        <v>640</v>
      </c>
      <c r="I38" s="48">
        <v>1322</v>
      </c>
      <c r="J38" s="48">
        <v>147</v>
      </c>
    </row>
    <row r="39" spans="2:10">
      <c r="C39" s="8"/>
      <c r="D39" s="16"/>
      <c r="E39" s="3" t="s">
        <v>319</v>
      </c>
    </row>
    <row r="40" spans="2:10">
      <c r="B40" s="1" t="s">
        <v>300</v>
      </c>
      <c r="C40" s="27">
        <v>3415</v>
      </c>
      <c r="D40" s="16">
        <v>1995</v>
      </c>
      <c r="E40" s="16">
        <v>3266</v>
      </c>
      <c r="F40" s="16">
        <v>106</v>
      </c>
      <c r="G40" s="16">
        <v>786</v>
      </c>
      <c r="H40" s="16">
        <v>1693</v>
      </c>
      <c r="I40" s="16">
        <v>681</v>
      </c>
      <c r="J40" s="16">
        <v>149</v>
      </c>
    </row>
    <row r="41" spans="2:10">
      <c r="B41" s="1" t="s">
        <v>14</v>
      </c>
      <c r="C41" s="27">
        <v>2710</v>
      </c>
      <c r="D41" s="16">
        <v>1850</v>
      </c>
      <c r="E41" s="16">
        <v>2570</v>
      </c>
      <c r="F41" s="16">
        <v>40</v>
      </c>
      <c r="G41" s="16">
        <v>480</v>
      </c>
      <c r="H41" s="16">
        <v>1500</v>
      </c>
      <c r="I41" s="16">
        <v>540</v>
      </c>
      <c r="J41" s="16">
        <v>140</v>
      </c>
    </row>
    <row r="42" spans="2:10">
      <c r="B42" s="1" t="s">
        <v>15</v>
      </c>
      <c r="C42" s="27">
        <v>2360</v>
      </c>
      <c r="D42" s="16">
        <v>1750</v>
      </c>
      <c r="E42" s="16">
        <v>2220</v>
      </c>
      <c r="F42" s="16">
        <v>30</v>
      </c>
      <c r="G42" s="16">
        <v>470</v>
      </c>
      <c r="H42" s="16">
        <v>1310</v>
      </c>
      <c r="I42" s="16">
        <v>410</v>
      </c>
      <c r="J42" s="16">
        <v>140</v>
      </c>
    </row>
    <row r="43" spans="2:10">
      <c r="B43" s="1" t="s">
        <v>16</v>
      </c>
      <c r="C43" s="27">
        <v>2330</v>
      </c>
      <c r="D43" s="16">
        <v>1690</v>
      </c>
      <c r="E43" s="16">
        <v>2190</v>
      </c>
      <c r="F43" s="16">
        <v>40</v>
      </c>
      <c r="G43" s="16">
        <v>220</v>
      </c>
      <c r="H43" s="16">
        <v>1160</v>
      </c>
      <c r="I43" s="16">
        <v>780</v>
      </c>
      <c r="J43" s="16">
        <v>140</v>
      </c>
    </row>
    <row r="44" spans="2:10">
      <c r="B44" s="1" t="s">
        <v>21</v>
      </c>
      <c r="C44" s="27">
        <v>1570</v>
      </c>
      <c r="D44" s="16">
        <v>810</v>
      </c>
      <c r="E44" s="16">
        <v>1470</v>
      </c>
      <c r="F44" s="16">
        <v>80</v>
      </c>
      <c r="G44" s="16">
        <v>230</v>
      </c>
      <c r="H44" s="16">
        <v>740</v>
      </c>
      <c r="I44" s="16">
        <v>420</v>
      </c>
      <c r="J44" s="16">
        <v>100</v>
      </c>
    </row>
    <row r="45" spans="2:10">
      <c r="C45" s="8"/>
    </row>
    <row r="46" spans="2:10">
      <c r="B46" s="1" t="s">
        <v>23</v>
      </c>
      <c r="C46" s="27">
        <v>1450</v>
      </c>
      <c r="D46" s="16">
        <v>770</v>
      </c>
      <c r="E46" s="16">
        <v>1350</v>
      </c>
      <c r="F46" s="16">
        <v>60</v>
      </c>
      <c r="G46" s="16">
        <v>190</v>
      </c>
      <c r="H46" s="16">
        <v>720</v>
      </c>
      <c r="I46" s="16">
        <v>380</v>
      </c>
      <c r="J46" s="16">
        <v>110</v>
      </c>
    </row>
    <row r="47" spans="2:10">
      <c r="B47" s="1" t="s">
        <v>24</v>
      </c>
      <c r="C47" s="27">
        <v>1400</v>
      </c>
      <c r="D47" s="16">
        <v>720</v>
      </c>
      <c r="E47" s="16">
        <v>1300</v>
      </c>
      <c r="F47" s="16">
        <v>30</v>
      </c>
      <c r="G47" s="16">
        <v>200</v>
      </c>
      <c r="H47" s="16">
        <v>690</v>
      </c>
      <c r="I47" s="16">
        <v>360</v>
      </c>
      <c r="J47" s="16">
        <v>100</v>
      </c>
    </row>
    <row r="48" spans="2:10">
      <c r="B48" s="3" t="s">
        <v>281</v>
      </c>
      <c r="C48" s="12">
        <f t="shared" ref="C48:J48" si="3">C50+C51</f>
        <v>1615</v>
      </c>
      <c r="D48" s="4">
        <f t="shared" si="3"/>
        <v>861</v>
      </c>
      <c r="E48" s="4">
        <f t="shared" si="3"/>
        <v>1522</v>
      </c>
      <c r="F48" s="4">
        <f t="shared" si="3"/>
        <v>47</v>
      </c>
      <c r="G48" s="4">
        <f t="shared" si="3"/>
        <v>237</v>
      </c>
      <c r="H48" s="4">
        <f t="shared" si="3"/>
        <v>561</v>
      </c>
      <c r="I48" s="4">
        <f t="shared" si="3"/>
        <v>677</v>
      </c>
      <c r="J48" s="4">
        <f t="shared" si="3"/>
        <v>93</v>
      </c>
    </row>
    <row r="49" spans="1:10">
      <c r="C49" s="8"/>
      <c r="D49" s="16"/>
      <c r="F49" s="16"/>
      <c r="G49" s="16"/>
      <c r="H49" s="16"/>
      <c r="I49" s="16"/>
      <c r="J49" s="16"/>
    </row>
    <row r="50" spans="1:10">
      <c r="B50" s="1" t="s">
        <v>190</v>
      </c>
      <c r="C50" s="15">
        <f>E50+J50</f>
        <v>554</v>
      </c>
      <c r="D50" s="16">
        <v>245</v>
      </c>
      <c r="E50" s="31">
        <f>SUM(F50:I50)</f>
        <v>548</v>
      </c>
      <c r="F50" s="16">
        <v>17</v>
      </c>
      <c r="G50" s="16">
        <v>107</v>
      </c>
      <c r="H50" s="16">
        <v>198</v>
      </c>
      <c r="I50" s="16">
        <v>226</v>
      </c>
      <c r="J50" s="16">
        <v>6</v>
      </c>
    </row>
    <row r="51" spans="1:10">
      <c r="B51" s="1" t="s">
        <v>192</v>
      </c>
      <c r="C51" s="15">
        <f>E51+J51</f>
        <v>1061</v>
      </c>
      <c r="D51" s="16">
        <v>616</v>
      </c>
      <c r="E51" s="31">
        <f>SUM(F51:I51)</f>
        <v>974</v>
      </c>
      <c r="F51" s="16">
        <v>30</v>
      </c>
      <c r="G51" s="16">
        <v>130</v>
      </c>
      <c r="H51" s="16">
        <v>363</v>
      </c>
      <c r="I51" s="16">
        <v>451</v>
      </c>
      <c r="J51" s="16">
        <v>87</v>
      </c>
    </row>
    <row r="52" spans="1:10" ht="18" thickBot="1">
      <c r="B52" s="6"/>
      <c r="C52" s="20"/>
      <c r="D52" s="5"/>
      <c r="E52" s="6"/>
      <c r="F52" s="6"/>
      <c r="G52" s="6"/>
      <c r="H52" s="6"/>
      <c r="I52" s="6"/>
      <c r="J52" s="6"/>
    </row>
    <row r="53" spans="1:10">
      <c r="B53" s="4"/>
      <c r="C53" s="1" t="s">
        <v>302</v>
      </c>
      <c r="E53" s="4"/>
      <c r="F53" s="4"/>
      <c r="G53" s="4"/>
      <c r="H53" s="4"/>
      <c r="I53" s="4"/>
      <c r="J53" s="4"/>
    </row>
    <row r="55" spans="1:10">
      <c r="A55" s="4"/>
      <c r="B55" s="4"/>
      <c r="C55" s="3" t="s">
        <v>320</v>
      </c>
      <c r="E55" s="4"/>
      <c r="F55" s="4"/>
      <c r="G55" s="4"/>
      <c r="H55" s="4"/>
      <c r="I55" s="4"/>
      <c r="J55" s="4"/>
    </row>
    <row r="56" spans="1:10" ht="18" thickBot="1">
      <c r="B56" s="5"/>
      <c r="C56" s="30" t="s">
        <v>321</v>
      </c>
      <c r="D56" s="5"/>
      <c r="E56" s="5"/>
      <c r="F56" s="5"/>
      <c r="G56" s="5"/>
      <c r="H56" s="5"/>
      <c r="I56" s="5"/>
      <c r="J56" s="7" t="s">
        <v>306</v>
      </c>
    </row>
    <row r="57" spans="1:10">
      <c r="C57" s="8"/>
      <c r="D57" s="10"/>
      <c r="E57" s="10"/>
      <c r="F57" s="10"/>
      <c r="G57" s="10"/>
      <c r="H57" s="10"/>
      <c r="I57" s="10"/>
      <c r="J57" s="10"/>
    </row>
    <row r="58" spans="1:10">
      <c r="C58" s="11" t="s">
        <v>322</v>
      </c>
      <c r="D58" s="8"/>
      <c r="E58" s="8"/>
      <c r="F58" s="8"/>
      <c r="G58" s="8"/>
      <c r="H58" s="8"/>
      <c r="I58" s="8"/>
      <c r="J58" s="11" t="s">
        <v>323</v>
      </c>
    </row>
    <row r="59" spans="1:10">
      <c r="B59" s="10"/>
      <c r="C59" s="40"/>
      <c r="D59" s="13" t="s">
        <v>324</v>
      </c>
      <c r="E59" s="13" t="s">
        <v>325</v>
      </c>
      <c r="F59" s="13" t="s">
        <v>326</v>
      </c>
      <c r="G59" s="13" t="s">
        <v>327</v>
      </c>
      <c r="H59" s="13" t="s">
        <v>328</v>
      </c>
      <c r="I59" s="13" t="s">
        <v>329</v>
      </c>
      <c r="J59" s="13" t="s">
        <v>330</v>
      </c>
    </row>
    <row r="60" spans="1:10">
      <c r="C60" s="8"/>
    </row>
    <row r="61" spans="1:10">
      <c r="B61" s="1" t="s">
        <v>331</v>
      </c>
      <c r="C61" s="15">
        <f>SUM(D61:J61)</f>
        <v>7190</v>
      </c>
      <c r="D61" s="16">
        <v>160</v>
      </c>
      <c r="E61" s="16">
        <v>3980</v>
      </c>
      <c r="F61" s="16">
        <v>810</v>
      </c>
      <c r="G61" s="16">
        <v>750</v>
      </c>
      <c r="H61" s="16">
        <v>210</v>
      </c>
      <c r="I61" s="16">
        <v>160</v>
      </c>
      <c r="J61" s="16">
        <v>1120</v>
      </c>
    </row>
    <row r="62" spans="1:10">
      <c r="B62" s="1" t="s">
        <v>16</v>
      </c>
      <c r="C62" s="15">
        <f>SUM(D62:J62)</f>
        <v>7100</v>
      </c>
      <c r="D62" s="16">
        <v>110</v>
      </c>
      <c r="E62" s="16">
        <v>4250</v>
      </c>
      <c r="F62" s="16">
        <v>1100</v>
      </c>
      <c r="G62" s="16">
        <v>850</v>
      </c>
      <c r="H62" s="16">
        <v>110</v>
      </c>
      <c r="I62" s="16">
        <v>130</v>
      </c>
      <c r="J62" s="16">
        <v>550</v>
      </c>
    </row>
    <row r="63" spans="1:10">
      <c r="B63" s="1" t="s">
        <v>21</v>
      </c>
      <c r="C63" s="15">
        <f>SUM(D63:J63)</f>
        <v>5930</v>
      </c>
      <c r="D63" s="16">
        <v>60</v>
      </c>
      <c r="E63" s="16">
        <v>3450</v>
      </c>
      <c r="F63" s="16">
        <v>900</v>
      </c>
      <c r="G63" s="16">
        <v>780</v>
      </c>
      <c r="H63" s="16">
        <v>70</v>
      </c>
      <c r="I63" s="16">
        <v>130</v>
      </c>
      <c r="J63" s="16">
        <v>540</v>
      </c>
    </row>
    <row r="64" spans="1:10">
      <c r="C64" s="8"/>
    </row>
    <row r="65" spans="1:10">
      <c r="B65" s="1" t="s">
        <v>23</v>
      </c>
      <c r="C65" s="15">
        <f>SUM(D65:J65)</f>
        <v>5680</v>
      </c>
      <c r="D65" s="16">
        <v>60</v>
      </c>
      <c r="E65" s="16">
        <v>3280</v>
      </c>
      <c r="F65" s="16">
        <v>890</v>
      </c>
      <c r="G65" s="16">
        <v>770</v>
      </c>
      <c r="H65" s="16">
        <v>60</v>
      </c>
      <c r="I65" s="16">
        <v>100</v>
      </c>
      <c r="J65" s="16">
        <v>520</v>
      </c>
    </row>
    <row r="66" spans="1:10">
      <c r="B66" s="1" t="s">
        <v>24</v>
      </c>
      <c r="C66" s="15">
        <f>SUM(D66:J66)</f>
        <v>5560</v>
      </c>
      <c r="D66" s="16">
        <v>60</v>
      </c>
      <c r="E66" s="16">
        <v>3220</v>
      </c>
      <c r="F66" s="16">
        <v>860</v>
      </c>
      <c r="G66" s="16">
        <v>790</v>
      </c>
      <c r="H66" s="16">
        <v>60</v>
      </c>
      <c r="I66" s="16">
        <v>100</v>
      </c>
      <c r="J66" s="16">
        <v>470</v>
      </c>
    </row>
    <row r="67" spans="1:10">
      <c r="B67" s="3" t="s">
        <v>281</v>
      </c>
      <c r="C67" s="12">
        <f>C69+C70</f>
        <v>5606</v>
      </c>
      <c r="D67" s="42" t="s">
        <v>12</v>
      </c>
      <c r="E67" s="42" t="s">
        <v>12</v>
      </c>
      <c r="F67" s="42" t="s">
        <v>12</v>
      </c>
      <c r="G67" s="42" t="s">
        <v>12</v>
      </c>
      <c r="H67" s="42" t="s">
        <v>12</v>
      </c>
      <c r="I67" s="42" t="s">
        <v>12</v>
      </c>
      <c r="J67" s="42" t="s">
        <v>12</v>
      </c>
    </row>
    <row r="68" spans="1:10">
      <c r="C68" s="8"/>
      <c r="D68" s="16"/>
      <c r="E68" s="16"/>
      <c r="F68" s="16"/>
      <c r="G68" s="16"/>
      <c r="H68" s="16"/>
      <c r="I68" s="16"/>
      <c r="J68" s="16"/>
    </row>
    <row r="69" spans="1:10">
      <c r="B69" s="1" t="s">
        <v>190</v>
      </c>
      <c r="C69" s="15">
        <v>2213</v>
      </c>
      <c r="D69" s="17" t="s">
        <v>12</v>
      </c>
      <c r="E69" s="17" t="s">
        <v>12</v>
      </c>
      <c r="F69" s="17" t="s">
        <v>12</v>
      </c>
      <c r="G69" s="17" t="s">
        <v>12</v>
      </c>
      <c r="H69" s="17" t="s">
        <v>12</v>
      </c>
      <c r="I69" s="17" t="s">
        <v>12</v>
      </c>
      <c r="J69" s="17" t="s">
        <v>12</v>
      </c>
    </row>
    <row r="70" spans="1:10">
      <c r="B70" s="1" t="s">
        <v>192</v>
      </c>
      <c r="C70" s="15">
        <v>3393</v>
      </c>
      <c r="D70" s="17" t="s">
        <v>12</v>
      </c>
      <c r="E70" s="17" t="s">
        <v>12</v>
      </c>
      <c r="F70" s="17" t="s">
        <v>12</v>
      </c>
      <c r="G70" s="17" t="s">
        <v>12</v>
      </c>
      <c r="H70" s="17" t="s">
        <v>12</v>
      </c>
      <c r="I70" s="17" t="s">
        <v>12</v>
      </c>
      <c r="J70" s="17" t="s">
        <v>12</v>
      </c>
    </row>
    <row r="71" spans="1:10" ht="18" thickBot="1">
      <c r="B71" s="5"/>
      <c r="C71" s="20"/>
      <c r="D71" s="5"/>
      <c r="E71" s="5"/>
      <c r="F71" s="5"/>
      <c r="G71" s="5"/>
      <c r="H71" s="5"/>
      <c r="I71" s="5"/>
      <c r="J71" s="5"/>
    </row>
    <row r="72" spans="1:10">
      <c r="C72" s="1" t="s">
        <v>302</v>
      </c>
    </row>
    <row r="73" spans="1:10">
      <c r="A7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/>
  <cols>
    <col min="1" max="1" width="13.375" style="2" customWidth="1"/>
    <col min="2" max="2" width="19.625" style="2" customWidth="1"/>
    <col min="3" max="3" width="14.625" style="2" customWidth="1"/>
    <col min="4" max="4" width="13.375" style="2" customWidth="1"/>
    <col min="5" max="256" width="12.125" style="2"/>
    <col min="257" max="257" width="13.375" style="2" customWidth="1"/>
    <col min="258" max="258" width="19.625" style="2" customWidth="1"/>
    <col min="259" max="259" width="14.625" style="2" customWidth="1"/>
    <col min="260" max="260" width="13.375" style="2" customWidth="1"/>
    <col min="261" max="512" width="12.125" style="2"/>
    <col min="513" max="513" width="13.375" style="2" customWidth="1"/>
    <col min="514" max="514" width="19.625" style="2" customWidth="1"/>
    <col min="515" max="515" width="14.625" style="2" customWidth="1"/>
    <col min="516" max="516" width="13.375" style="2" customWidth="1"/>
    <col min="517" max="768" width="12.125" style="2"/>
    <col min="769" max="769" width="13.375" style="2" customWidth="1"/>
    <col min="770" max="770" width="19.625" style="2" customWidth="1"/>
    <col min="771" max="771" width="14.625" style="2" customWidth="1"/>
    <col min="772" max="772" width="13.375" style="2" customWidth="1"/>
    <col min="773" max="1024" width="12.125" style="2"/>
    <col min="1025" max="1025" width="13.375" style="2" customWidth="1"/>
    <col min="1026" max="1026" width="19.625" style="2" customWidth="1"/>
    <col min="1027" max="1027" width="14.625" style="2" customWidth="1"/>
    <col min="1028" max="1028" width="13.375" style="2" customWidth="1"/>
    <col min="1029" max="1280" width="12.125" style="2"/>
    <col min="1281" max="1281" width="13.375" style="2" customWidth="1"/>
    <col min="1282" max="1282" width="19.625" style="2" customWidth="1"/>
    <col min="1283" max="1283" width="14.625" style="2" customWidth="1"/>
    <col min="1284" max="1284" width="13.375" style="2" customWidth="1"/>
    <col min="1285" max="1536" width="12.125" style="2"/>
    <col min="1537" max="1537" width="13.375" style="2" customWidth="1"/>
    <col min="1538" max="1538" width="19.625" style="2" customWidth="1"/>
    <col min="1539" max="1539" width="14.625" style="2" customWidth="1"/>
    <col min="1540" max="1540" width="13.375" style="2" customWidth="1"/>
    <col min="1541" max="1792" width="12.125" style="2"/>
    <col min="1793" max="1793" width="13.375" style="2" customWidth="1"/>
    <col min="1794" max="1794" width="19.625" style="2" customWidth="1"/>
    <col min="1795" max="1795" width="14.625" style="2" customWidth="1"/>
    <col min="1796" max="1796" width="13.375" style="2" customWidth="1"/>
    <col min="1797" max="2048" width="12.125" style="2"/>
    <col min="2049" max="2049" width="13.375" style="2" customWidth="1"/>
    <col min="2050" max="2050" width="19.625" style="2" customWidth="1"/>
    <col min="2051" max="2051" width="14.625" style="2" customWidth="1"/>
    <col min="2052" max="2052" width="13.375" style="2" customWidth="1"/>
    <col min="2053" max="2304" width="12.125" style="2"/>
    <col min="2305" max="2305" width="13.375" style="2" customWidth="1"/>
    <col min="2306" max="2306" width="19.625" style="2" customWidth="1"/>
    <col min="2307" max="2307" width="14.625" style="2" customWidth="1"/>
    <col min="2308" max="2308" width="13.375" style="2" customWidth="1"/>
    <col min="2309" max="2560" width="12.125" style="2"/>
    <col min="2561" max="2561" width="13.375" style="2" customWidth="1"/>
    <col min="2562" max="2562" width="19.625" style="2" customWidth="1"/>
    <col min="2563" max="2563" width="14.625" style="2" customWidth="1"/>
    <col min="2564" max="2564" width="13.375" style="2" customWidth="1"/>
    <col min="2565" max="2816" width="12.125" style="2"/>
    <col min="2817" max="2817" width="13.375" style="2" customWidth="1"/>
    <col min="2818" max="2818" width="19.625" style="2" customWidth="1"/>
    <col min="2819" max="2819" width="14.625" style="2" customWidth="1"/>
    <col min="2820" max="2820" width="13.375" style="2" customWidth="1"/>
    <col min="2821" max="3072" width="12.125" style="2"/>
    <col min="3073" max="3073" width="13.375" style="2" customWidth="1"/>
    <col min="3074" max="3074" width="19.625" style="2" customWidth="1"/>
    <col min="3075" max="3075" width="14.625" style="2" customWidth="1"/>
    <col min="3076" max="3076" width="13.375" style="2" customWidth="1"/>
    <col min="3077" max="3328" width="12.125" style="2"/>
    <col min="3329" max="3329" width="13.375" style="2" customWidth="1"/>
    <col min="3330" max="3330" width="19.625" style="2" customWidth="1"/>
    <col min="3331" max="3331" width="14.625" style="2" customWidth="1"/>
    <col min="3332" max="3332" width="13.375" style="2" customWidth="1"/>
    <col min="3333" max="3584" width="12.125" style="2"/>
    <col min="3585" max="3585" width="13.375" style="2" customWidth="1"/>
    <col min="3586" max="3586" width="19.625" style="2" customWidth="1"/>
    <col min="3587" max="3587" width="14.625" style="2" customWidth="1"/>
    <col min="3588" max="3588" width="13.375" style="2" customWidth="1"/>
    <col min="3589" max="3840" width="12.125" style="2"/>
    <col min="3841" max="3841" width="13.375" style="2" customWidth="1"/>
    <col min="3842" max="3842" width="19.625" style="2" customWidth="1"/>
    <col min="3843" max="3843" width="14.625" style="2" customWidth="1"/>
    <col min="3844" max="3844" width="13.375" style="2" customWidth="1"/>
    <col min="3845" max="4096" width="12.125" style="2"/>
    <col min="4097" max="4097" width="13.375" style="2" customWidth="1"/>
    <col min="4098" max="4098" width="19.625" style="2" customWidth="1"/>
    <col min="4099" max="4099" width="14.625" style="2" customWidth="1"/>
    <col min="4100" max="4100" width="13.375" style="2" customWidth="1"/>
    <col min="4101" max="4352" width="12.125" style="2"/>
    <col min="4353" max="4353" width="13.375" style="2" customWidth="1"/>
    <col min="4354" max="4354" width="19.625" style="2" customWidth="1"/>
    <col min="4355" max="4355" width="14.625" style="2" customWidth="1"/>
    <col min="4356" max="4356" width="13.375" style="2" customWidth="1"/>
    <col min="4357" max="4608" width="12.125" style="2"/>
    <col min="4609" max="4609" width="13.375" style="2" customWidth="1"/>
    <col min="4610" max="4610" width="19.625" style="2" customWidth="1"/>
    <col min="4611" max="4611" width="14.625" style="2" customWidth="1"/>
    <col min="4612" max="4612" width="13.375" style="2" customWidth="1"/>
    <col min="4613" max="4864" width="12.125" style="2"/>
    <col min="4865" max="4865" width="13.375" style="2" customWidth="1"/>
    <col min="4866" max="4866" width="19.625" style="2" customWidth="1"/>
    <col min="4867" max="4867" width="14.625" style="2" customWidth="1"/>
    <col min="4868" max="4868" width="13.375" style="2" customWidth="1"/>
    <col min="4869" max="5120" width="12.125" style="2"/>
    <col min="5121" max="5121" width="13.375" style="2" customWidth="1"/>
    <col min="5122" max="5122" width="19.625" style="2" customWidth="1"/>
    <col min="5123" max="5123" width="14.625" style="2" customWidth="1"/>
    <col min="5124" max="5124" width="13.375" style="2" customWidth="1"/>
    <col min="5125" max="5376" width="12.125" style="2"/>
    <col min="5377" max="5377" width="13.375" style="2" customWidth="1"/>
    <col min="5378" max="5378" width="19.625" style="2" customWidth="1"/>
    <col min="5379" max="5379" width="14.625" style="2" customWidth="1"/>
    <col min="5380" max="5380" width="13.375" style="2" customWidth="1"/>
    <col min="5381" max="5632" width="12.125" style="2"/>
    <col min="5633" max="5633" width="13.375" style="2" customWidth="1"/>
    <col min="5634" max="5634" width="19.625" style="2" customWidth="1"/>
    <col min="5635" max="5635" width="14.625" style="2" customWidth="1"/>
    <col min="5636" max="5636" width="13.375" style="2" customWidth="1"/>
    <col min="5637" max="5888" width="12.125" style="2"/>
    <col min="5889" max="5889" width="13.375" style="2" customWidth="1"/>
    <col min="5890" max="5890" width="19.625" style="2" customWidth="1"/>
    <col min="5891" max="5891" width="14.625" style="2" customWidth="1"/>
    <col min="5892" max="5892" width="13.375" style="2" customWidth="1"/>
    <col min="5893" max="6144" width="12.125" style="2"/>
    <col min="6145" max="6145" width="13.375" style="2" customWidth="1"/>
    <col min="6146" max="6146" width="19.625" style="2" customWidth="1"/>
    <col min="6147" max="6147" width="14.625" style="2" customWidth="1"/>
    <col min="6148" max="6148" width="13.375" style="2" customWidth="1"/>
    <col min="6149" max="6400" width="12.125" style="2"/>
    <col min="6401" max="6401" width="13.375" style="2" customWidth="1"/>
    <col min="6402" max="6402" width="19.625" style="2" customWidth="1"/>
    <col min="6403" max="6403" width="14.625" style="2" customWidth="1"/>
    <col min="6404" max="6404" width="13.375" style="2" customWidth="1"/>
    <col min="6405" max="6656" width="12.125" style="2"/>
    <col min="6657" max="6657" width="13.375" style="2" customWidth="1"/>
    <col min="6658" max="6658" width="19.625" style="2" customWidth="1"/>
    <col min="6659" max="6659" width="14.625" style="2" customWidth="1"/>
    <col min="6660" max="6660" width="13.375" style="2" customWidth="1"/>
    <col min="6661" max="6912" width="12.125" style="2"/>
    <col min="6913" max="6913" width="13.375" style="2" customWidth="1"/>
    <col min="6914" max="6914" width="19.625" style="2" customWidth="1"/>
    <col min="6915" max="6915" width="14.625" style="2" customWidth="1"/>
    <col min="6916" max="6916" width="13.375" style="2" customWidth="1"/>
    <col min="6917" max="7168" width="12.125" style="2"/>
    <col min="7169" max="7169" width="13.375" style="2" customWidth="1"/>
    <col min="7170" max="7170" width="19.625" style="2" customWidth="1"/>
    <col min="7171" max="7171" width="14.625" style="2" customWidth="1"/>
    <col min="7172" max="7172" width="13.375" style="2" customWidth="1"/>
    <col min="7173" max="7424" width="12.125" style="2"/>
    <col min="7425" max="7425" width="13.375" style="2" customWidth="1"/>
    <col min="7426" max="7426" width="19.625" style="2" customWidth="1"/>
    <col min="7427" max="7427" width="14.625" style="2" customWidth="1"/>
    <col min="7428" max="7428" width="13.375" style="2" customWidth="1"/>
    <col min="7429" max="7680" width="12.125" style="2"/>
    <col min="7681" max="7681" width="13.375" style="2" customWidth="1"/>
    <col min="7682" max="7682" width="19.625" style="2" customWidth="1"/>
    <col min="7683" max="7683" width="14.625" style="2" customWidth="1"/>
    <col min="7684" max="7684" width="13.375" style="2" customWidth="1"/>
    <col min="7685" max="7936" width="12.125" style="2"/>
    <col min="7937" max="7937" width="13.375" style="2" customWidth="1"/>
    <col min="7938" max="7938" width="19.625" style="2" customWidth="1"/>
    <col min="7939" max="7939" width="14.625" style="2" customWidth="1"/>
    <col min="7940" max="7940" width="13.375" style="2" customWidth="1"/>
    <col min="7941" max="8192" width="12.125" style="2"/>
    <col min="8193" max="8193" width="13.375" style="2" customWidth="1"/>
    <col min="8194" max="8194" width="19.625" style="2" customWidth="1"/>
    <col min="8195" max="8195" width="14.625" style="2" customWidth="1"/>
    <col min="8196" max="8196" width="13.375" style="2" customWidth="1"/>
    <col min="8197" max="8448" width="12.125" style="2"/>
    <col min="8449" max="8449" width="13.375" style="2" customWidth="1"/>
    <col min="8450" max="8450" width="19.625" style="2" customWidth="1"/>
    <col min="8451" max="8451" width="14.625" style="2" customWidth="1"/>
    <col min="8452" max="8452" width="13.375" style="2" customWidth="1"/>
    <col min="8453" max="8704" width="12.125" style="2"/>
    <col min="8705" max="8705" width="13.375" style="2" customWidth="1"/>
    <col min="8706" max="8706" width="19.625" style="2" customWidth="1"/>
    <col min="8707" max="8707" width="14.625" style="2" customWidth="1"/>
    <col min="8708" max="8708" width="13.375" style="2" customWidth="1"/>
    <col min="8709" max="8960" width="12.125" style="2"/>
    <col min="8961" max="8961" width="13.375" style="2" customWidth="1"/>
    <col min="8962" max="8962" width="19.625" style="2" customWidth="1"/>
    <col min="8963" max="8963" width="14.625" style="2" customWidth="1"/>
    <col min="8964" max="8964" width="13.375" style="2" customWidth="1"/>
    <col min="8965" max="9216" width="12.125" style="2"/>
    <col min="9217" max="9217" width="13.375" style="2" customWidth="1"/>
    <col min="9218" max="9218" width="19.625" style="2" customWidth="1"/>
    <col min="9219" max="9219" width="14.625" style="2" customWidth="1"/>
    <col min="9220" max="9220" width="13.375" style="2" customWidth="1"/>
    <col min="9221" max="9472" width="12.125" style="2"/>
    <col min="9473" max="9473" width="13.375" style="2" customWidth="1"/>
    <col min="9474" max="9474" width="19.625" style="2" customWidth="1"/>
    <col min="9475" max="9475" width="14.625" style="2" customWidth="1"/>
    <col min="9476" max="9476" width="13.375" style="2" customWidth="1"/>
    <col min="9477" max="9728" width="12.125" style="2"/>
    <col min="9729" max="9729" width="13.375" style="2" customWidth="1"/>
    <col min="9730" max="9730" width="19.625" style="2" customWidth="1"/>
    <col min="9731" max="9731" width="14.625" style="2" customWidth="1"/>
    <col min="9732" max="9732" width="13.375" style="2" customWidth="1"/>
    <col min="9733" max="9984" width="12.125" style="2"/>
    <col min="9985" max="9985" width="13.375" style="2" customWidth="1"/>
    <col min="9986" max="9986" width="19.625" style="2" customWidth="1"/>
    <col min="9987" max="9987" width="14.625" style="2" customWidth="1"/>
    <col min="9988" max="9988" width="13.375" style="2" customWidth="1"/>
    <col min="9989" max="10240" width="12.125" style="2"/>
    <col min="10241" max="10241" width="13.375" style="2" customWidth="1"/>
    <col min="10242" max="10242" width="19.625" style="2" customWidth="1"/>
    <col min="10243" max="10243" width="14.625" style="2" customWidth="1"/>
    <col min="10244" max="10244" width="13.375" style="2" customWidth="1"/>
    <col min="10245" max="10496" width="12.125" style="2"/>
    <col min="10497" max="10497" width="13.375" style="2" customWidth="1"/>
    <col min="10498" max="10498" width="19.625" style="2" customWidth="1"/>
    <col min="10499" max="10499" width="14.625" style="2" customWidth="1"/>
    <col min="10500" max="10500" width="13.375" style="2" customWidth="1"/>
    <col min="10501" max="10752" width="12.125" style="2"/>
    <col min="10753" max="10753" width="13.375" style="2" customWidth="1"/>
    <col min="10754" max="10754" width="19.625" style="2" customWidth="1"/>
    <col min="10755" max="10755" width="14.625" style="2" customWidth="1"/>
    <col min="10756" max="10756" width="13.375" style="2" customWidth="1"/>
    <col min="10757" max="11008" width="12.125" style="2"/>
    <col min="11009" max="11009" width="13.375" style="2" customWidth="1"/>
    <col min="11010" max="11010" width="19.625" style="2" customWidth="1"/>
    <col min="11011" max="11011" width="14.625" style="2" customWidth="1"/>
    <col min="11012" max="11012" width="13.375" style="2" customWidth="1"/>
    <col min="11013" max="11264" width="12.125" style="2"/>
    <col min="11265" max="11265" width="13.375" style="2" customWidth="1"/>
    <col min="11266" max="11266" width="19.625" style="2" customWidth="1"/>
    <col min="11267" max="11267" width="14.625" style="2" customWidth="1"/>
    <col min="11268" max="11268" width="13.375" style="2" customWidth="1"/>
    <col min="11269" max="11520" width="12.125" style="2"/>
    <col min="11521" max="11521" width="13.375" style="2" customWidth="1"/>
    <col min="11522" max="11522" width="19.625" style="2" customWidth="1"/>
    <col min="11523" max="11523" width="14.625" style="2" customWidth="1"/>
    <col min="11524" max="11524" width="13.375" style="2" customWidth="1"/>
    <col min="11525" max="11776" width="12.125" style="2"/>
    <col min="11777" max="11777" width="13.375" style="2" customWidth="1"/>
    <col min="11778" max="11778" width="19.625" style="2" customWidth="1"/>
    <col min="11779" max="11779" width="14.625" style="2" customWidth="1"/>
    <col min="11780" max="11780" width="13.375" style="2" customWidth="1"/>
    <col min="11781" max="12032" width="12.125" style="2"/>
    <col min="12033" max="12033" width="13.375" style="2" customWidth="1"/>
    <col min="12034" max="12034" width="19.625" style="2" customWidth="1"/>
    <col min="12035" max="12035" width="14.625" style="2" customWidth="1"/>
    <col min="12036" max="12036" width="13.375" style="2" customWidth="1"/>
    <col min="12037" max="12288" width="12.125" style="2"/>
    <col min="12289" max="12289" width="13.375" style="2" customWidth="1"/>
    <col min="12290" max="12290" width="19.625" style="2" customWidth="1"/>
    <col min="12291" max="12291" width="14.625" style="2" customWidth="1"/>
    <col min="12292" max="12292" width="13.375" style="2" customWidth="1"/>
    <col min="12293" max="12544" width="12.125" style="2"/>
    <col min="12545" max="12545" width="13.375" style="2" customWidth="1"/>
    <col min="12546" max="12546" width="19.625" style="2" customWidth="1"/>
    <col min="12547" max="12547" width="14.625" style="2" customWidth="1"/>
    <col min="12548" max="12548" width="13.375" style="2" customWidth="1"/>
    <col min="12549" max="12800" width="12.125" style="2"/>
    <col min="12801" max="12801" width="13.375" style="2" customWidth="1"/>
    <col min="12802" max="12802" width="19.625" style="2" customWidth="1"/>
    <col min="12803" max="12803" width="14.625" style="2" customWidth="1"/>
    <col min="12804" max="12804" width="13.375" style="2" customWidth="1"/>
    <col min="12805" max="13056" width="12.125" style="2"/>
    <col min="13057" max="13057" width="13.375" style="2" customWidth="1"/>
    <col min="13058" max="13058" width="19.625" style="2" customWidth="1"/>
    <col min="13059" max="13059" width="14.625" style="2" customWidth="1"/>
    <col min="13060" max="13060" width="13.375" style="2" customWidth="1"/>
    <col min="13061" max="13312" width="12.125" style="2"/>
    <col min="13313" max="13313" width="13.375" style="2" customWidth="1"/>
    <col min="13314" max="13314" width="19.625" style="2" customWidth="1"/>
    <col min="13315" max="13315" width="14.625" style="2" customWidth="1"/>
    <col min="13316" max="13316" width="13.375" style="2" customWidth="1"/>
    <col min="13317" max="13568" width="12.125" style="2"/>
    <col min="13569" max="13569" width="13.375" style="2" customWidth="1"/>
    <col min="13570" max="13570" width="19.625" style="2" customWidth="1"/>
    <col min="13571" max="13571" width="14.625" style="2" customWidth="1"/>
    <col min="13572" max="13572" width="13.375" style="2" customWidth="1"/>
    <col min="13573" max="13824" width="12.125" style="2"/>
    <col min="13825" max="13825" width="13.375" style="2" customWidth="1"/>
    <col min="13826" max="13826" width="19.625" style="2" customWidth="1"/>
    <col min="13827" max="13827" width="14.625" style="2" customWidth="1"/>
    <col min="13828" max="13828" width="13.375" style="2" customWidth="1"/>
    <col min="13829" max="14080" width="12.125" style="2"/>
    <col min="14081" max="14081" width="13.375" style="2" customWidth="1"/>
    <col min="14082" max="14082" width="19.625" style="2" customWidth="1"/>
    <col min="14083" max="14083" width="14.625" style="2" customWidth="1"/>
    <col min="14084" max="14084" width="13.375" style="2" customWidth="1"/>
    <col min="14085" max="14336" width="12.125" style="2"/>
    <col min="14337" max="14337" width="13.375" style="2" customWidth="1"/>
    <col min="14338" max="14338" width="19.625" style="2" customWidth="1"/>
    <col min="14339" max="14339" width="14.625" style="2" customWidth="1"/>
    <col min="14340" max="14340" width="13.375" style="2" customWidth="1"/>
    <col min="14341" max="14592" width="12.125" style="2"/>
    <col min="14593" max="14593" width="13.375" style="2" customWidth="1"/>
    <col min="14594" max="14594" width="19.625" style="2" customWidth="1"/>
    <col min="14595" max="14595" width="14.625" style="2" customWidth="1"/>
    <col min="14596" max="14596" width="13.375" style="2" customWidth="1"/>
    <col min="14597" max="14848" width="12.125" style="2"/>
    <col min="14849" max="14849" width="13.375" style="2" customWidth="1"/>
    <col min="14850" max="14850" width="19.625" style="2" customWidth="1"/>
    <col min="14851" max="14851" width="14.625" style="2" customWidth="1"/>
    <col min="14852" max="14852" width="13.375" style="2" customWidth="1"/>
    <col min="14853" max="15104" width="12.125" style="2"/>
    <col min="15105" max="15105" width="13.375" style="2" customWidth="1"/>
    <col min="15106" max="15106" width="19.625" style="2" customWidth="1"/>
    <col min="15107" max="15107" width="14.625" style="2" customWidth="1"/>
    <col min="15108" max="15108" width="13.375" style="2" customWidth="1"/>
    <col min="15109" max="15360" width="12.125" style="2"/>
    <col min="15361" max="15361" width="13.375" style="2" customWidth="1"/>
    <col min="15362" max="15362" width="19.625" style="2" customWidth="1"/>
    <col min="15363" max="15363" width="14.625" style="2" customWidth="1"/>
    <col min="15364" max="15364" width="13.375" style="2" customWidth="1"/>
    <col min="15365" max="15616" width="12.125" style="2"/>
    <col min="15617" max="15617" width="13.375" style="2" customWidth="1"/>
    <col min="15618" max="15618" width="19.625" style="2" customWidth="1"/>
    <col min="15619" max="15619" width="14.625" style="2" customWidth="1"/>
    <col min="15620" max="15620" width="13.375" style="2" customWidth="1"/>
    <col min="15621" max="15872" width="12.125" style="2"/>
    <col min="15873" max="15873" width="13.375" style="2" customWidth="1"/>
    <col min="15874" max="15874" width="19.625" style="2" customWidth="1"/>
    <col min="15875" max="15875" width="14.625" style="2" customWidth="1"/>
    <col min="15876" max="15876" width="13.375" style="2" customWidth="1"/>
    <col min="15877" max="16128" width="12.125" style="2"/>
    <col min="16129" max="16129" width="13.375" style="2" customWidth="1"/>
    <col min="16130" max="16130" width="19.625" style="2" customWidth="1"/>
    <col min="16131" max="16131" width="14.625" style="2" customWidth="1"/>
    <col min="16132" max="16132" width="13.375" style="2" customWidth="1"/>
    <col min="16133" max="16384" width="12.125" style="2"/>
  </cols>
  <sheetData>
    <row r="1" spans="1:11">
      <c r="A1" s="1"/>
    </row>
    <row r="6" spans="1:11">
      <c r="E6" s="3" t="s">
        <v>332</v>
      </c>
    </row>
    <row r="7" spans="1:11" ht="18" thickBot="1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C8" s="11" t="s">
        <v>333</v>
      </c>
      <c r="D8" s="11" t="s">
        <v>334</v>
      </c>
      <c r="E8" s="10"/>
      <c r="F8" s="10"/>
      <c r="G8" s="41" t="s">
        <v>335</v>
      </c>
      <c r="H8" s="10"/>
      <c r="I8" s="10"/>
      <c r="J8" s="10"/>
      <c r="K8" s="10"/>
    </row>
    <row r="9" spans="1:11">
      <c r="C9" s="11" t="s">
        <v>195</v>
      </c>
      <c r="D9" s="11" t="s">
        <v>235</v>
      </c>
      <c r="E9" s="8"/>
      <c r="F9" s="11" t="s">
        <v>336</v>
      </c>
      <c r="G9" s="11" t="s">
        <v>336</v>
      </c>
      <c r="H9" s="11" t="s">
        <v>336</v>
      </c>
      <c r="I9" s="11" t="s">
        <v>336</v>
      </c>
      <c r="J9" s="11" t="s">
        <v>336</v>
      </c>
      <c r="K9" s="11" t="s">
        <v>336</v>
      </c>
    </row>
    <row r="10" spans="1:11">
      <c r="B10" s="10"/>
      <c r="C10" s="13" t="s">
        <v>337</v>
      </c>
      <c r="D10" s="13" t="s">
        <v>338</v>
      </c>
      <c r="E10" s="13" t="s">
        <v>200</v>
      </c>
      <c r="F10" s="13" t="s">
        <v>339</v>
      </c>
      <c r="G10" s="13" t="s">
        <v>340</v>
      </c>
      <c r="H10" s="13" t="s">
        <v>341</v>
      </c>
      <c r="I10" s="13" t="s">
        <v>342</v>
      </c>
      <c r="J10" s="13" t="s">
        <v>343</v>
      </c>
      <c r="K10" s="13" t="s">
        <v>344</v>
      </c>
    </row>
    <row r="11" spans="1:11">
      <c r="C11" s="37" t="s">
        <v>262</v>
      </c>
      <c r="D11" s="43" t="s">
        <v>271</v>
      </c>
      <c r="E11" s="43" t="s">
        <v>271</v>
      </c>
      <c r="F11" s="43" t="s">
        <v>271</v>
      </c>
      <c r="G11" s="43" t="s">
        <v>271</v>
      </c>
      <c r="H11" s="43" t="s">
        <v>271</v>
      </c>
      <c r="I11" s="43" t="s">
        <v>271</v>
      </c>
      <c r="J11" s="43" t="s">
        <v>271</v>
      </c>
      <c r="K11" s="43" t="s">
        <v>271</v>
      </c>
    </row>
    <row r="12" spans="1:11">
      <c r="B12" s="1" t="s">
        <v>345</v>
      </c>
      <c r="C12" s="27">
        <v>33885.120000000003</v>
      </c>
      <c r="D12" s="16">
        <v>7090</v>
      </c>
      <c r="E12" s="16">
        <v>2298</v>
      </c>
      <c r="F12" s="16">
        <v>2214</v>
      </c>
      <c r="G12" s="16">
        <v>1362</v>
      </c>
      <c r="H12" s="16">
        <v>881</v>
      </c>
      <c r="I12" s="16">
        <v>205</v>
      </c>
      <c r="J12" s="16">
        <v>55</v>
      </c>
      <c r="K12" s="16">
        <v>1</v>
      </c>
    </row>
    <row r="13" spans="1:11">
      <c r="B13" s="3" t="s">
        <v>346</v>
      </c>
      <c r="C13" s="12">
        <f t="shared" ref="C13:K13" si="0">SUM(C15:C38)</f>
        <v>32620.71</v>
      </c>
      <c r="D13" s="4">
        <f t="shared" si="0"/>
        <v>7045</v>
      </c>
      <c r="E13" s="4">
        <f t="shared" si="0"/>
        <v>2299</v>
      </c>
      <c r="F13" s="4">
        <f t="shared" si="0"/>
        <v>2177</v>
      </c>
      <c r="G13" s="4">
        <f t="shared" si="0"/>
        <v>1346</v>
      </c>
      <c r="H13" s="4">
        <f t="shared" si="0"/>
        <v>890</v>
      </c>
      <c r="I13" s="4">
        <f t="shared" si="0"/>
        <v>209</v>
      </c>
      <c r="J13" s="4">
        <f t="shared" si="0"/>
        <v>55</v>
      </c>
      <c r="K13" s="4">
        <f t="shared" si="0"/>
        <v>1</v>
      </c>
    </row>
    <row r="14" spans="1:11">
      <c r="C14" s="12"/>
    </row>
    <row r="15" spans="1:11">
      <c r="B15" s="1" t="s">
        <v>35</v>
      </c>
      <c r="C15" s="27">
        <v>2686.86</v>
      </c>
      <c r="D15" s="31">
        <f t="shared" ref="D15:D20" si="1">SUM(E15:K15,C47:F47)</f>
        <v>671</v>
      </c>
      <c r="E15" s="16">
        <v>132</v>
      </c>
      <c r="F15" s="16">
        <v>262</v>
      </c>
      <c r="G15" s="16">
        <v>156</v>
      </c>
      <c r="H15" s="16">
        <v>102</v>
      </c>
      <c r="I15" s="16">
        <v>14</v>
      </c>
      <c r="J15" s="16">
        <v>1</v>
      </c>
      <c r="K15" s="16">
        <v>1</v>
      </c>
    </row>
    <row r="16" spans="1:11">
      <c r="B16" s="1" t="s">
        <v>36</v>
      </c>
      <c r="C16" s="27">
        <v>224.06</v>
      </c>
      <c r="D16" s="31">
        <f t="shared" si="1"/>
        <v>77</v>
      </c>
      <c r="E16" s="16">
        <v>27</v>
      </c>
      <c r="F16" s="16">
        <v>29</v>
      </c>
      <c r="G16" s="16">
        <v>7</v>
      </c>
      <c r="H16" s="16">
        <v>14</v>
      </c>
      <c r="I16" s="17" t="s">
        <v>74</v>
      </c>
      <c r="J16" s="17" t="s">
        <v>74</v>
      </c>
      <c r="K16" s="17" t="s">
        <v>74</v>
      </c>
    </row>
    <row r="17" spans="2:11">
      <c r="B17" s="1" t="s">
        <v>37</v>
      </c>
      <c r="C17" s="27">
        <v>2851.18</v>
      </c>
      <c r="D17" s="31">
        <f t="shared" si="1"/>
        <v>560</v>
      </c>
      <c r="E17" s="16">
        <v>104</v>
      </c>
      <c r="F17" s="16">
        <v>178</v>
      </c>
      <c r="G17" s="16">
        <v>92</v>
      </c>
      <c r="H17" s="16">
        <v>75</v>
      </c>
      <c r="I17" s="16">
        <v>111</v>
      </c>
      <c r="J17" s="17" t="s">
        <v>74</v>
      </c>
      <c r="K17" s="17" t="s">
        <v>74</v>
      </c>
    </row>
    <row r="18" spans="2:11">
      <c r="B18" s="1" t="s">
        <v>38</v>
      </c>
      <c r="C18" s="27">
        <v>806.98</v>
      </c>
      <c r="D18" s="31">
        <f t="shared" si="1"/>
        <v>355</v>
      </c>
      <c r="E18" s="16">
        <v>169</v>
      </c>
      <c r="F18" s="16">
        <v>113</v>
      </c>
      <c r="G18" s="16">
        <v>44</v>
      </c>
      <c r="H18" s="16">
        <v>20</v>
      </c>
      <c r="I18" s="16">
        <v>5</v>
      </c>
      <c r="J18" s="16">
        <v>3</v>
      </c>
      <c r="K18" s="17" t="s">
        <v>74</v>
      </c>
    </row>
    <row r="19" spans="2:11">
      <c r="B19" s="1" t="s">
        <v>39</v>
      </c>
      <c r="C19" s="27">
        <v>1604.99</v>
      </c>
      <c r="D19" s="31">
        <f t="shared" si="1"/>
        <v>362</v>
      </c>
      <c r="E19" s="16">
        <v>76</v>
      </c>
      <c r="F19" s="16">
        <v>80</v>
      </c>
      <c r="G19" s="16">
        <v>136</v>
      </c>
      <c r="H19" s="16">
        <v>44</v>
      </c>
      <c r="I19" s="16">
        <v>14</v>
      </c>
      <c r="J19" s="16">
        <v>11</v>
      </c>
      <c r="K19" s="17" t="s">
        <v>74</v>
      </c>
    </row>
    <row r="20" spans="2:11">
      <c r="B20" s="1" t="s">
        <v>40</v>
      </c>
      <c r="C20" s="27">
        <v>322.76</v>
      </c>
      <c r="D20" s="31">
        <f t="shared" si="1"/>
        <v>109</v>
      </c>
      <c r="E20" s="16">
        <v>21</v>
      </c>
      <c r="F20" s="16">
        <v>67</v>
      </c>
      <c r="G20" s="16">
        <v>10</v>
      </c>
      <c r="H20" s="16">
        <v>9</v>
      </c>
      <c r="I20" s="16">
        <v>1</v>
      </c>
      <c r="J20" s="17" t="s">
        <v>74</v>
      </c>
      <c r="K20" s="17" t="s">
        <v>74</v>
      </c>
    </row>
    <row r="21" spans="2:11">
      <c r="C21" s="8"/>
    </row>
    <row r="22" spans="2:11">
      <c r="B22" s="1" t="s">
        <v>41</v>
      </c>
      <c r="C22" s="27">
        <v>761.59</v>
      </c>
      <c r="D22" s="31">
        <f>SUM(E22:K22,C54:F54)</f>
        <v>269</v>
      </c>
      <c r="E22" s="16">
        <v>79</v>
      </c>
      <c r="F22" s="16">
        <v>119</v>
      </c>
      <c r="G22" s="16">
        <v>30</v>
      </c>
      <c r="H22" s="16">
        <v>36</v>
      </c>
      <c r="I22" s="16">
        <v>5</v>
      </c>
      <c r="J22" s="17" t="s">
        <v>74</v>
      </c>
      <c r="K22" s="17" t="s">
        <v>74</v>
      </c>
    </row>
    <row r="23" spans="2:11">
      <c r="B23" s="1" t="s">
        <v>42</v>
      </c>
      <c r="C23" s="27">
        <v>1398.31</v>
      </c>
      <c r="D23" s="31">
        <f>SUM(E23:K23,C55:F55)</f>
        <v>293</v>
      </c>
      <c r="E23" s="16">
        <v>39</v>
      </c>
      <c r="F23" s="16">
        <v>67</v>
      </c>
      <c r="G23" s="16">
        <v>98</v>
      </c>
      <c r="H23" s="16">
        <v>82</v>
      </c>
      <c r="I23" s="16">
        <v>7</v>
      </c>
      <c r="J23" s="17" t="s">
        <v>74</v>
      </c>
      <c r="K23" s="17" t="s">
        <v>74</v>
      </c>
    </row>
    <row r="24" spans="2:11">
      <c r="B24" s="1" t="s">
        <v>43</v>
      </c>
      <c r="C24" s="27">
        <v>598.53</v>
      </c>
      <c r="D24" s="31">
        <f>SUM(E24:K24,C56:F56)</f>
        <v>167</v>
      </c>
      <c r="E24" s="16">
        <v>32</v>
      </c>
      <c r="F24" s="16">
        <v>69</v>
      </c>
      <c r="G24" s="16">
        <v>36</v>
      </c>
      <c r="H24" s="16">
        <v>26</v>
      </c>
      <c r="I24" s="17" t="s">
        <v>74</v>
      </c>
      <c r="J24" s="16">
        <v>4</v>
      </c>
      <c r="K24" s="17" t="s">
        <v>74</v>
      </c>
    </row>
    <row r="25" spans="2:11">
      <c r="C25" s="8"/>
    </row>
    <row r="26" spans="2:11">
      <c r="B26" s="1" t="s">
        <v>44</v>
      </c>
      <c r="C26" s="27">
        <v>348.99</v>
      </c>
      <c r="D26" s="31">
        <f>SUM(E26:K26,C58:F58)</f>
        <v>143</v>
      </c>
      <c r="E26" s="16">
        <v>23</v>
      </c>
      <c r="F26" s="16">
        <v>83</v>
      </c>
      <c r="G26" s="16">
        <v>28</v>
      </c>
      <c r="H26" s="16">
        <v>9</v>
      </c>
      <c r="I26" s="17" t="s">
        <v>74</v>
      </c>
      <c r="J26" s="17" t="s">
        <v>74</v>
      </c>
      <c r="K26" s="17" t="s">
        <v>74</v>
      </c>
    </row>
    <row r="27" spans="2:11">
      <c r="B27" s="1" t="s">
        <v>45</v>
      </c>
      <c r="C27" s="27">
        <v>1021.6</v>
      </c>
      <c r="D27" s="31">
        <f>SUM(E27:K27,C59:F59)</f>
        <v>294</v>
      </c>
      <c r="E27" s="16">
        <v>94</v>
      </c>
      <c r="F27" s="16">
        <v>147</v>
      </c>
      <c r="G27" s="16">
        <v>23</v>
      </c>
      <c r="H27" s="16">
        <v>10</v>
      </c>
      <c r="I27" s="16">
        <v>9</v>
      </c>
      <c r="J27" s="16">
        <v>5</v>
      </c>
      <c r="K27" s="17" t="s">
        <v>74</v>
      </c>
    </row>
    <row r="28" spans="2:11">
      <c r="B28" s="1" t="s">
        <v>46</v>
      </c>
      <c r="C28" s="27">
        <v>1154.26</v>
      </c>
      <c r="D28" s="31">
        <f>SUM(E28:K28,C60:F60)</f>
        <v>438</v>
      </c>
      <c r="E28" s="16">
        <v>132</v>
      </c>
      <c r="F28" s="16">
        <v>155</v>
      </c>
      <c r="G28" s="16">
        <v>112</v>
      </c>
      <c r="H28" s="16">
        <v>35</v>
      </c>
      <c r="I28" s="16">
        <v>3</v>
      </c>
      <c r="J28" s="16">
        <v>1</v>
      </c>
      <c r="K28" s="17" t="s">
        <v>74</v>
      </c>
    </row>
    <row r="29" spans="2:11">
      <c r="B29" s="1" t="s">
        <v>47</v>
      </c>
      <c r="C29" s="27">
        <v>787.63</v>
      </c>
      <c r="D29" s="31">
        <f>SUM(E29:K29,C61:F61)</f>
        <v>200</v>
      </c>
      <c r="E29" s="16">
        <v>63</v>
      </c>
      <c r="F29" s="16">
        <v>25</v>
      </c>
      <c r="G29" s="16">
        <v>60</v>
      </c>
      <c r="H29" s="16">
        <v>43</v>
      </c>
      <c r="I29" s="16">
        <v>8</v>
      </c>
      <c r="J29" s="16">
        <v>1</v>
      </c>
      <c r="K29" s="17" t="s">
        <v>74</v>
      </c>
    </row>
    <row r="30" spans="2:11">
      <c r="B30" s="1" t="s">
        <v>48</v>
      </c>
      <c r="C30" s="27">
        <v>434.08</v>
      </c>
      <c r="D30" s="31">
        <f>SUM(E30:K30,C62:F62)</f>
        <v>163</v>
      </c>
      <c r="E30" s="16">
        <v>75</v>
      </c>
      <c r="F30" s="16">
        <v>34</v>
      </c>
      <c r="G30" s="16">
        <v>24</v>
      </c>
      <c r="H30" s="16">
        <v>28</v>
      </c>
      <c r="I30" s="16">
        <v>2</v>
      </c>
      <c r="J30" s="17" t="s">
        <v>74</v>
      </c>
      <c r="K30" s="17" t="s">
        <v>74</v>
      </c>
    </row>
    <row r="31" spans="2:11">
      <c r="C31" s="8"/>
    </row>
    <row r="32" spans="2:11">
      <c r="B32" s="1" t="s">
        <v>49</v>
      </c>
      <c r="C32" s="27">
        <v>1082.96</v>
      </c>
      <c r="D32" s="31">
        <f t="shared" ref="D32:D38" si="2">SUM(E32:K32,C64:F64)</f>
        <v>269</v>
      </c>
      <c r="E32" s="16">
        <v>78</v>
      </c>
      <c r="F32" s="16">
        <v>110</v>
      </c>
      <c r="G32" s="16">
        <v>34</v>
      </c>
      <c r="H32" s="16">
        <v>32</v>
      </c>
      <c r="I32" s="16">
        <v>7</v>
      </c>
      <c r="J32" s="16">
        <v>7</v>
      </c>
      <c r="K32" s="17" t="s">
        <v>74</v>
      </c>
    </row>
    <row r="33" spans="2:11">
      <c r="B33" s="1" t="s">
        <v>50</v>
      </c>
      <c r="C33" s="27">
        <v>438.7</v>
      </c>
      <c r="D33" s="31">
        <f t="shared" si="2"/>
        <v>138</v>
      </c>
      <c r="E33" s="16">
        <v>47</v>
      </c>
      <c r="F33" s="16">
        <v>21</v>
      </c>
      <c r="G33" s="16">
        <v>51</v>
      </c>
      <c r="H33" s="16">
        <v>19</v>
      </c>
      <c r="I33" s="17" t="s">
        <v>74</v>
      </c>
      <c r="J33" s="17" t="s">
        <v>74</v>
      </c>
      <c r="K33" s="17" t="s">
        <v>74</v>
      </c>
    </row>
    <row r="34" spans="2:11">
      <c r="B34" s="1" t="s">
        <v>51</v>
      </c>
      <c r="C34" s="27">
        <v>1198.57</v>
      </c>
      <c r="D34" s="31">
        <f t="shared" si="2"/>
        <v>261</v>
      </c>
      <c r="E34" s="16">
        <v>63</v>
      </c>
      <c r="F34" s="16">
        <v>24</v>
      </c>
      <c r="G34" s="16">
        <v>64</v>
      </c>
      <c r="H34" s="16">
        <v>108</v>
      </c>
      <c r="I34" s="16">
        <v>2</v>
      </c>
      <c r="J34" s="17" t="s">
        <v>74</v>
      </c>
      <c r="K34" s="17" t="s">
        <v>74</v>
      </c>
    </row>
    <row r="35" spans="2:11">
      <c r="B35" s="1" t="s">
        <v>52</v>
      </c>
      <c r="C35" s="27">
        <v>3313.89</v>
      </c>
      <c r="D35" s="31">
        <f t="shared" si="2"/>
        <v>1080</v>
      </c>
      <c r="E35" s="16">
        <v>445</v>
      </c>
      <c r="F35" s="16">
        <v>274</v>
      </c>
      <c r="G35" s="16">
        <v>207</v>
      </c>
      <c r="H35" s="16">
        <v>134</v>
      </c>
      <c r="I35" s="16">
        <v>10</v>
      </c>
      <c r="J35" s="16">
        <v>6</v>
      </c>
      <c r="K35" s="17" t="s">
        <v>74</v>
      </c>
    </row>
    <row r="36" spans="2:11">
      <c r="B36" s="1" t="s">
        <v>53</v>
      </c>
      <c r="C36" s="27">
        <v>7883.12</v>
      </c>
      <c r="D36" s="31">
        <f t="shared" si="2"/>
        <v>608</v>
      </c>
      <c r="E36" s="16">
        <v>273</v>
      </c>
      <c r="F36" s="16">
        <v>183</v>
      </c>
      <c r="G36" s="16">
        <v>69</v>
      </c>
      <c r="H36" s="16">
        <v>28</v>
      </c>
      <c r="I36" s="16">
        <v>6</v>
      </c>
      <c r="J36" s="16">
        <v>9</v>
      </c>
      <c r="K36" s="17" t="s">
        <v>74</v>
      </c>
    </row>
    <row r="37" spans="2:11">
      <c r="B37" s="1" t="s">
        <v>54</v>
      </c>
      <c r="C37" s="27">
        <v>3017.57</v>
      </c>
      <c r="D37" s="31">
        <f t="shared" si="2"/>
        <v>258</v>
      </c>
      <c r="E37" s="16">
        <v>136</v>
      </c>
      <c r="F37" s="16">
        <v>74</v>
      </c>
      <c r="G37" s="16">
        <v>22</v>
      </c>
      <c r="H37" s="16">
        <v>7</v>
      </c>
      <c r="I37" s="16">
        <v>3</v>
      </c>
      <c r="J37" s="16">
        <v>5</v>
      </c>
      <c r="K37" s="17" t="s">
        <v>74</v>
      </c>
    </row>
    <row r="38" spans="2:11">
      <c r="B38" s="1" t="s">
        <v>55</v>
      </c>
      <c r="C38" s="27">
        <v>684.08</v>
      </c>
      <c r="D38" s="31">
        <f t="shared" si="2"/>
        <v>330</v>
      </c>
      <c r="E38" s="16">
        <v>191</v>
      </c>
      <c r="F38" s="16">
        <v>63</v>
      </c>
      <c r="G38" s="16">
        <v>43</v>
      </c>
      <c r="H38" s="16">
        <v>29</v>
      </c>
      <c r="I38" s="16">
        <v>2</v>
      </c>
      <c r="J38" s="16">
        <v>2</v>
      </c>
      <c r="K38" s="17" t="s">
        <v>74</v>
      </c>
    </row>
    <row r="39" spans="2:11" ht="18" thickBot="1">
      <c r="B39" s="5"/>
      <c r="C39" s="20"/>
      <c r="D39" s="5"/>
      <c r="E39" s="5"/>
      <c r="F39" s="5"/>
      <c r="G39" s="5"/>
      <c r="H39" s="5"/>
      <c r="I39" s="5"/>
      <c r="J39" s="5"/>
      <c r="K39" s="5"/>
    </row>
    <row r="40" spans="2:11">
      <c r="C40" s="13" t="s">
        <v>347</v>
      </c>
      <c r="D40" s="10"/>
      <c r="E40" s="10"/>
      <c r="F40" s="10"/>
      <c r="G40" s="11" t="s">
        <v>348</v>
      </c>
      <c r="H40" s="10"/>
      <c r="I40" s="41" t="s">
        <v>349</v>
      </c>
      <c r="J40" s="10"/>
      <c r="K40" s="10"/>
    </row>
    <row r="41" spans="2:11">
      <c r="C41" s="11" t="s">
        <v>350</v>
      </c>
      <c r="D41" s="11" t="s">
        <v>351</v>
      </c>
      <c r="E41" s="11" t="s">
        <v>352</v>
      </c>
      <c r="F41" s="11" t="s">
        <v>353</v>
      </c>
      <c r="G41" s="11" t="s">
        <v>235</v>
      </c>
      <c r="H41" s="8"/>
      <c r="I41" s="11" t="s">
        <v>336</v>
      </c>
      <c r="J41" s="11" t="s">
        <v>336</v>
      </c>
      <c r="K41" s="8"/>
    </row>
    <row r="42" spans="2:11">
      <c r="B42" s="10"/>
      <c r="C42" s="13" t="s">
        <v>354</v>
      </c>
      <c r="D42" s="13" t="s">
        <v>328</v>
      </c>
      <c r="E42" s="13" t="s">
        <v>355</v>
      </c>
      <c r="F42" s="13" t="s">
        <v>356</v>
      </c>
      <c r="G42" s="13" t="s">
        <v>338</v>
      </c>
      <c r="H42" s="13" t="s">
        <v>200</v>
      </c>
      <c r="I42" s="13" t="s">
        <v>339</v>
      </c>
      <c r="J42" s="13" t="s">
        <v>340</v>
      </c>
      <c r="K42" s="13" t="s">
        <v>357</v>
      </c>
    </row>
    <row r="43" spans="2:11">
      <c r="C43" s="37" t="s">
        <v>271</v>
      </c>
      <c r="D43" s="43" t="s">
        <v>271</v>
      </c>
      <c r="E43" s="43" t="s">
        <v>271</v>
      </c>
      <c r="F43" s="43" t="s">
        <v>271</v>
      </c>
      <c r="G43" s="43" t="s">
        <v>271</v>
      </c>
      <c r="H43" s="43" t="s">
        <v>271</v>
      </c>
      <c r="I43" s="43" t="s">
        <v>271</v>
      </c>
      <c r="J43" s="43" t="s">
        <v>271</v>
      </c>
      <c r="K43" s="43" t="s">
        <v>271</v>
      </c>
    </row>
    <row r="44" spans="2:11">
      <c r="B44" s="1" t="s">
        <v>345</v>
      </c>
      <c r="C44" s="27">
        <v>9</v>
      </c>
      <c r="D44" s="16">
        <v>14</v>
      </c>
      <c r="E44" s="16">
        <v>27</v>
      </c>
      <c r="F44" s="16">
        <v>24</v>
      </c>
      <c r="G44" s="16">
        <v>175</v>
      </c>
      <c r="H44" s="16">
        <v>71</v>
      </c>
      <c r="I44" s="16">
        <v>68</v>
      </c>
      <c r="J44" s="16">
        <v>25</v>
      </c>
      <c r="K44" s="16">
        <v>11</v>
      </c>
    </row>
    <row r="45" spans="2:11">
      <c r="B45" s="3" t="s">
        <v>346</v>
      </c>
      <c r="C45" s="12">
        <f t="shared" ref="C45:K45" si="3">SUM(C47:C70)</f>
        <v>9</v>
      </c>
      <c r="D45" s="4">
        <f t="shared" si="3"/>
        <v>14</v>
      </c>
      <c r="E45" s="4">
        <f t="shared" si="3"/>
        <v>24</v>
      </c>
      <c r="F45" s="4">
        <f t="shared" si="3"/>
        <v>21</v>
      </c>
      <c r="G45" s="4">
        <f t="shared" si="3"/>
        <v>175</v>
      </c>
      <c r="H45" s="4">
        <f t="shared" si="3"/>
        <v>70</v>
      </c>
      <c r="I45" s="4">
        <f t="shared" si="3"/>
        <v>68</v>
      </c>
      <c r="J45" s="4">
        <f t="shared" si="3"/>
        <v>26</v>
      </c>
      <c r="K45" s="4">
        <f t="shared" si="3"/>
        <v>11</v>
      </c>
    </row>
    <row r="46" spans="2:11">
      <c r="C46" s="12"/>
    </row>
    <row r="47" spans="2:11">
      <c r="B47" s="1" t="s">
        <v>35</v>
      </c>
      <c r="C47" s="27">
        <v>2</v>
      </c>
      <c r="D47" s="17" t="s">
        <v>74</v>
      </c>
      <c r="E47" s="16">
        <v>1</v>
      </c>
      <c r="F47" s="17" t="s">
        <v>74</v>
      </c>
      <c r="G47" s="43" t="s">
        <v>74</v>
      </c>
      <c r="H47" s="17" t="s">
        <v>74</v>
      </c>
      <c r="I47" s="17" t="s">
        <v>74</v>
      </c>
      <c r="J47" s="17" t="s">
        <v>74</v>
      </c>
      <c r="K47" s="17" t="s">
        <v>74</v>
      </c>
    </row>
    <row r="48" spans="2:11">
      <c r="B48" s="1" t="s">
        <v>36</v>
      </c>
      <c r="C48" s="32" t="s">
        <v>74</v>
      </c>
      <c r="D48" s="17" t="s">
        <v>74</v>
      </c>
      <c r="E48" s="17" t="s">
        <v>74</v>
      </c>
      <c r="F48" s="17" t="s">
        <v>74</v>
      </c>
      <c r="G48" s="43" t="s">
        <v>74</v>
      </c>
      <c r="H48" s="17" t="s">
        <v>74</v>
      </c>
      <c r="I48" s="17" t="s">
        <v>74</v>
      </c>
      <c r="J48" s="17" t="s">
        <v>74</v>
      </c>
      <c r="K48" s="17" t="s">
        <v>74</v>
      </c>
    </row>
    <row r="49" spans="2:11">
      <c r="B49" s="1" t="s">
        <v>37</v>
      </c>
      <c r="C49" s="32" t="s">
        <v>74</v>
      </c>
      <c r="D49" s="17" t="s">
        <v>74</v>
      </c>
      <c r="E49" s="17" t="s">
        <v>74</v>
      </c>
      <c r="F49" s="17" t="s">
        <v>74</v>
      </c>
      <c r="G49" s="31">
        <f>SUM(H49:K49)</f>
        <v>2</v>
      </c>
      <c r="H49" s="17" t="s">
        <v>74</v>
      </c>
      <c r="I49" s="16">
        <v>2</v>
      </c>
      <c r="J49" s="17" t="s">
        <v>74</v>
      </c>
      <c r="K49" s="17" t="s">
        <v>74</v>
      </c>
    </row>
    <row r="50" spans="2:11">
      <c r="B50" s="1" t="s">
        <v>38</v>
      </c>
      <c r="C50" s="32" t="s">
        <v>74</v>
      </c>
      <c r="D50" s="16">
        <v>1</v>
      </c>
      <c r="E50" s="17" t="s">
        <v>74</v>
      </c>
      <c r="F50" s="17" t="s">
        <v>74</v>
      </c>
      <c r="G50" s="31">
        <f>SUM(H50:K50)</f>
        <v>8</v>
      </c>
      <c r="H50" s="16">
        <v>4</v>
      </c>
      <c r="I50" s="16">
        <v>4</v>
      </c>
      <c r="J50" s="17" t="s">
        <v>74</v>
      </c>
      <c r="K50" s="17" t="s">
        <v>74</v>
      </c>
    </row>
    <row r="51" spans="2:11">
      <c r="B51" s="1" t="s">
        <v>39</v>
      </c>
      <c r="C51" s="32" t="s">
        <v>74</v>
      </c>
      <c r="D51" s="16">
        <v>1</v>
      </c>
      <c r="E51" s="17" t="s">
        <v>74</v>
      </c>
      <c r="F51" s="17" t="s">
        <v>74</v>
      </c>
      <c r="G51" s="31">
        <f>SUM(H51:K51)</f>
        <v>39</v>
      </c>
      <c r="H51" s="16">
        <v>18</v>
      </c>
      <c r="I51" s="16">
        <v>7</v>
      </c>
      <c r="J51" s="16">
        <v>8</v>
      </c>
      <c r="K51" s="16">
        <v>6</v>
      </c>
    </row>
    <row r="52" spans="2:11">
      <c r="B52" s="1" t="s">
        <v>40</v>
      </c>
      <c r="C52" s="32" t="s">
        <v>74</v>
      </c>
      <c r="D52" s="16">
        <v>1</v>
      </c>
      <c r="E52" s="17" t="s">
        <v>74</v>
      </c>
      <c r="F52" s="17" t="s">
        <v>74</v>
      </c>
      <c r="G52" s="43" t="s">
        <v>74</v>
      </c>
      <c r="H52" s="17" t="s">
        <v>74</v>
      </c>
      <c r="I52" s="17" t="s">
        <v>74</v>
      </c>
      <c r="J52" s="17" t="s">
        <v>74</v>
      </c>
      <c r="K52" s="17" t="s">
        <v>74</v>
      </c>
    </row>
    <row r="53" spans="2:11">
      <c r="C53" s="8"/>
    </row>
    <row r="54" spans="2:11">
      <c r="B54" s="1" t="s">
        <v>41</v>
      </c>
      <c r="C54" s="32" t="s">
        <v>74</v>
      </c>
      <c r="D54" s="17" t="s">
        <v>74</v>
      </c>
      <c r="E54" s="17" t="s">
        <v>74</v>
      </c>
      <c r="F54" s="17" t="s">
        <v>74</v>
      </c>
      <c r="G54" s="31">
        <f>SUM(H54:K54)</f>
        <v>2</v>
      </c>
      <c r="H54" s="17" t="s">
        <v>74</v>
      </c>
      <c r="I54" s="16">
        <v>1</v>
      </c>
      <c r="J54" s="16">
        <v>1</v>
      </c>
      <c r="K54" s="17" t="s">
        <v>74</v>
      </c>
    </row>
    <row r="55" spans="2:11">
      <c r="B55" s="1" t="s">
        <v>42</v>
      </c>
      <c r="C55" s="32" t="s">
        <v>74</v>
      </c>
      <c r="D55" s="17" t="s">
        <v>74</v>
      </c>
      <c r="E55" s="17" t="s">
        <v>74</v>
      </c>
      <c r="F55" s="17" t="s">
        <v>74</v>
      </c>
      <c r="G55" s="43" t="s">
        <v>74</v>
      </c>
      <c r="H55" s="17" t="s">
        <v>74</v>
      </c>
      <c r="I55" s="17" t="s">
        <v>74</v>
      </c>
      <c r="J55" s="17" t="s">
        <v>74</v>
      </c>
      <c r="K55" s="17" t="s">
        <v>74</v>
      </c>
    </row>
    <row r="56" spans="2:11">
      <c r="B56" s="1" t="s">
        <v>43</v>
      </c>
      <c r="C56" s="32" t="s">
        <v>74</v>
      </c>
      <c r="D56" s="17" t="s">
        <v>74</v>
      </c>
      <c r="E56" s="17" t="s">
        <v>74</v>
      </c>
      <c r="F56" s="17" t="s">
        <v>74</v>
      </c>
      <c r="G56" s="43" t="s">
        <v>74</v>
      </c>
      <c r="H56" s="17" t="s">
        <v>74</v>
      </c>
      <c r="I56" s="17" t="s">
        <v>74</v>
      </c>
      <c r="J56" s="17" t="s">
        <v>74</v>
      </c>
      <c r="K56" s="17" t="s">
        <v>74</v>
      </c>
    </row>
    <row r="57" spans="2:11">
      <c r="C57" s="8"/>
    </row>
    <row r="58" spans="2:11">
      <c r="B58" s="1" t="s">
        <v>44</v>
      </c>
      <c r="C58" s="32" t="s">
        <v>74</v>
      </c>
      <c r="D58" s="17" t="s">
        <v>74</v>
      </c>
      <c r="E58" s="17" t="s">
        <v>74</v>
      </c>
      <c r="F58" s="17" t="s">
        <v>74</v>
      </c>
      <c r="G58" s="31">
        <f>SUM(H58:K58)</f>
        <v>29</v>
      </c>
      <c r="H58" s="17" t="s">
        <v>74</v>
      </c>
      <c r="I58" s="16">
        <v>14</v>
      </c>
      <c r="J58" s="16">
        <v>15</v>
      </c>
      <c r="K58" s="17" t="s">
        <v>74</v>
      </c>
    </row>
    <row r="59" spans="2:11">
      <c r="B59" s="1" t="s">
        <v>45</v>
      </c>
      <c r="C59" s="27">
        <v>4</v>
      </c>
      <c r="D59" s="16">
        <v>1</v>
      </c>
      <c r="E59" s="16">
        <v>1</v>
      </c>
      <c r="F59" s="17" t="s">
        <v>74</v>
      </c>
      <c r="G59" s="31">
        <f>SUM(H59:K59)</f>
        <v>25</v>
      </c>
      <c r="H59" s="16">
        <v>8</v>
      </c>
      <c r="I59" s="16">
        <v>16</v>
      </c>
      <c r="J59" s="16">
        <v>1</v>
      </c>
      <c r="K59" s="17" t="s">
        <v>74</v>
      </c>
    </row>
    <row r="60" spans="2:11">
      <c r="B60" s="1" t="s">
        <v>46</v>
      </c>
      <c r="C60" s="32" t="s">
        <v>74</v>
      </c>
      <c r="D60" s="17" t="s">
        <v>74</v>
      </c>
      <c r="E60" s="17" t="s">
        <v>74</v>
      </c>
      <c r="F60" s="17" t="s">
        <v>74</v>
      </c>
      <c r="G60" s="31">
        <f>SUM(H60:K60)</f>
        <v>21</v>
      </c>
      <c r="H60" s="16">
        <v>17</v>
      </c>
      <c r="I60" s="16">
        <v>3</v>
      </c>
      <c r="J60" s="16">
        <v>1</v>
      </c>
      <c r="K60" s="17" t="s">
        <v>74</v>
      </c>
    </row>
    <row r="61" spans="2:11">
      <c r="B61" s="1" t="s">
        <v>47</v>
      </c>
      <c r="C61" s="32" t="s">
        <v>74</v>
      </c>
      <c r="D61" s="17" t="s">
        <v>74</v>
      </c>
      <c r="E61" s="17" t="s">
        <v>74</v>
      </c>
      <c r="F61" s="17" t="s">
        <v>74</v>
      </c>
      <c r="G61" s="31">
        <f>SUM(H61:K61)</f>
        <v>23</v>
      </c>
      <c r="H61" s="16">
        <v>23</v>
      </c>
      <c r="I61" s="17" t="s">
        <v>74</v>
      </c>
      <c r="J61" s="17" t="s">
        <v>74</v>
      </c>
      <c r="K61" s="17" t="s">
        <v>74</v>
      </c>
    </row>
    <row r="62" spans="2:11">
      <c r="B62" s="1" t="s">
        <v>48</v>
      </c>
      <c r="C62" s="32" t="s">
        <v>74</v>
      </c>
      <c r="D62" s="17" t="s">
        <v>74</v>
      </c>
      <c r="E62" s="17" t="s">
        <v>74</v>
      </c>
      <c r="F62" s="17" t="s">
        <v>74</v>
      </c>
      <c r="G62" s="31">
        <f>SUM(H62:K62)</f>
        <v>2</v>
      </c>
      <c r="H62" s="17" t="s">
        <v>74</v>
      </c>
      <c r="I62" s="16">
        <v>2</v>
      </c>
      <c r="J62" s="17" t="s">
        <v>74</v>
      </c>
      <c r="K62" s="17" t="s">
        <v>74</v>
      </c>
    </row>
    <row r="63" spans="2:11">
      <c r="C63" s="8"/>
    </row>
    <row r="64" spans="2:11">
      <c r="B64" s="1" t="s">
        <v>49</v>
      </c>
      <c r="C64" s="32" t="s">
        <v>74</v>
      </c>
      <c r="D64" s="17" t="s">
        <v>74</v>
      </c>
      <c r="E64" s="17" t="s">
        <v>74</v>
      </c>
      <c r="F64" s="16">
        <v>1</v>
      </c>
      <c r="G64" s="31">
        <f t="shared" ref="G64:G70" si="4">SUM(H64:K64)</f>
        <v>2</v>
      </c>
      <c r="H64" s="17" t="s">
        <v>74</v>
      </c>
      <c r="I64" s="16">
        <v>1</v>
      </c>
      <c r="J64" s="17" t="s">
        <v>74</v>
      </c>
      <c r="K64" s="16">
        <v>1</v>
      </c>
    </row>
    <row r="65" spans="1:11">
      <c r="B65" s="1" t="s">
        <v>50</v>
      </c>
      <c r="C65" s="32" t="s">
        <v>74</v>
      </c>
      <c r="D65" s="17" t="s">
        <v>74</v>
      </c>
      <c r="E65" s="17" t="s">
        <v>74</v>
      </c>
      <c r="F65" s="17" t="s">
        <v>74</v>
      </c>
      <c r="G65" s="31">
        <f t="shared" si="4"/>
        <v>2</v>
      </c>
      <c r="H65" s="17" t="s">
        <v>74</v>
      </c>
      <c r="I65" s="16">
        <v>2</v>
      </c>
      <c r="J65" s="17" t="s">
        <v>74</v>
      </c>
      <c r="K65" s="17" t="s">
        <v>74</v>
      </c>
    </row>
    <row r="66" spans="1:11">
      <c r="B66" s="1" t="s">
        <v>51</v>
      </c>
      <c r="C66" s="32" t="s">
        <v>74</v>
      </c>
      <c r="D66" s="17" t="s">
        <v>74</v>
      </c>
      <c r="E66" s="17" t="s">
        <v>74</v>
      </c>
      <c r="F66" s="17" t="s">
        <v>74</v>
      </c>
      <c r="G66" s="43" t="s">
        <v>74</v>
      </c>
      <c r="H66" s="17" t="s">
        <v>74</v>
      </c>
      <c r="I66" s="17" t="s">
        <v>74</v>
      </c>
      <c r="J66" s="17" t="s">
        <v>74</v>
      </c>
      <c r="K66" s="17" t="s">
        <v>74</v>
      </c>
    </row>
    <row r="67" spans="1:11">
      <c r="B67" s="1" t="s">
        <v>52</v>
      </c>
      <c r="C67" s="27">
        <v>1</v>
      </c>
      <c r="D67" s="16">
        <v>2</v>
      </c>
      <c r="E67" s="17" t="s">
        <v>74</v>
      </c>
      <c r="F67" s="16">
        <v>1</v>
      </c>
      <c r="G67" s="31">
        <f t="shared" si="4"/>
        <v>15</v>
      </c>
      <c r="H67" s="17" t="s">
        <v>74</v>
      </c>
      <c r="I67" s="16">
        <v>13</v>
      </c>
      <c r="J67" s="17" t="s">
        <v>74</v>
      </c>
      <c r="K67" s="16">
        <v>2</v>
      </c>
    </row>
    <row r="68" spans="1:11">
      <c r="B68" s="1" t="s">
        <v>53</v>
      </c>
      <c r="C68" s="27">
        <v>1</v>
      </c>
      <c r="D68" s="16">
        <v>8</v>
      </c>
      <c r="E68" s="16">
        <v>19</v>
      </c>
      <c r="F68" s="16">
        <v>12</v>
      </c>
      <c r="G68" s="31">
        <f t="shared" si="4"/>
        <v>1</v>
      </c>
      <c r="H68" s="17" t="s">
        <v>74</v>
      </c>
      <c r="I68" s="17" t="s">
        <v>74</v>
      </c>
      <c r="J68" s="17" t="s">
        <v>74</v>
      </c>
      <c r="K68" s="16">
        <v>1</v>
      </c>
    </row>
    <row r="69" spans="1:11">
      <c r="B69" s="1" t="s">
        <v>54</v>
      </c>
      <c r="C69" s="27">
        <v>1</v>
      </c>
      <c r="D69" s="17" t="s">
        <v>74</v>
      </c>
      <c r="E69" s="16">
        <v>3</v>
      </c>
      <c r="F69" s="16">
        <v>7</v>
      </c>
      <c r="G69" s="31">
        <f t="shared" si="4"/>
        <v>1</v>
      </c>
      <c r="H69" s="17" t="s">
        <v>74</v>
      </c>
      <c r="I69" s="17" t="s">
        <v>74</v>
      </c>
      <c r="J69" s="17" t="s">
        <v>74</v>
      </c>
      <c r="K69" s="16">
        <v>1</v>
      </c>
    </row>
    <row r="70" spans="1:11">
      <c r="B70" s="1" t="s">
        <v>55</v>
      </c>
      <c r="C70" s="32" t="s">
        <v>74</v>
      </c>
      <c r="D70" s="17" t="s">
        <v>74</v>
      </c>
      <c r="E70" s="17" t="s">
        <v>74</v>
      </c>
      <c r="F70" s="17" t="s">
        <v>74</v>
      </c>
      <c r="G70" s="31">
        <f t="shared" si="4"/>
        <v>3</v>
      </c>
      <c r="H70" s="17" t="s">
        <v>74</v>
      </c>
      <c r="I70" s="16">
        <v>3</v>
      </c>
      <c r="J70" s="17" t="s">
        <v>74</v>
      </c>
      <c r="K70" s="17" t="s">
        <v>74</v>
      </c>
    </row>
    <row r="71" spans="1:11" ht="18" thickBot="1">
      <c r="B71" s="5"/>
      <c r="C71" s="20"/>
      <c r="D71" s="5"/>
      <c r="E71" s="5"/>
      <c r="F71" s="5"/>
      <c r="G71" s="5"/>
      <c r="H71" s="5"/>
      <c r="I71" s="5"/>
      <c r="J71" s="5"/>
      <c r="K71" s="5"/>
    </row>
    <row r="72" spans="1:11">
      <c r="C72" s="1" t="s">
        <v>358</v>
      </c>
    </row>
    <row r="73" spans="1:11">
      <c r="A73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4.625" defaultRowHeight="17.25"/>
  <cols>
    <col min="1" max="1" width="13.375" style="2" customWidth="1"/>
    <col min="2" max="2" width="5.875" style="2" customWidth="1"/>
    <col min="3" max="3" width="4.625" style="2" customWidth="1"/>
    <col min="4" max="8" width="15.875" style="2" customWidth="1"/>
    <col min="9" max="10" width="13.375" style="2" customWidth="1"/>
    <col min="11" max="11" width="15.875" style="2" customWidth="1"/>
    <col min="12" max="256" width="14.625" style="2"/>
    <col min="257" max="257" width="13.375" style="2" customWidth="1"/>
    <col min="258" max="258" width="5.875" style="2" customWidth="1"/>
    <col min="259" max="259" width="4.625" style="2" customWidth="1"/>
    <col min="260" max="264" width="15.875" style="2" customWidth="1"/>
    <col min="265" max="266" width="13.375" style="2" customWidth="1"/>
    <col min="267" max="267" width="15.875" style="2" customWidth="1"/>
    <col min="268" max="512" width="14.625" style="2"/>
    <col min="513" max="513" width="13.375" style="2" customWidth="1"/>
    <col min="514" max="514" width="5.875" style="2" customWidth="1"/>
    <col min="515" max="515" width="4.625" style="2" customWidth="1"/>
    <col min="516" max="520" width="15.875" style="2" customWidth="1"/>
    <col min="521" max="522" width="13.375" style="2" customWidth="1"/>
    <col min="523" max="523" width="15.875" style="2" customWidth="1"/>
    <col min="524" max="768" width="14.625" style="2"/>
    <col min="769" max="769" width="13.375" style="2" customWidth="1"/>
    <col min="770" max="770" width="5.875" style="2" customWidth="1"/>
    <col min="771" max="771" width="4.625" style="2" customWidth="1"/>
    <col min="772" max="776" width="15.875" style="2" customWidth="1"/>
    <col min="777" max="778" width="13.375" style="2" customWidth="1"/>
    <col min="779" max="779" width="15.875" style="2" customWidth="1"/>
    <col min="780" max="1024" width="14.625" style="2"/>
    <col min="1025" max="1025" width="13.375" style="2" customWidth="1"/>
    <col min="1026" max="1026" width="5.875" style="2" customWidth="1"/>
    <col min="1027" max="1027" width="4.625" style="2" customWidth="1"/>
    <col min="1028" max="1032" width="15.875" style="2" customWidth="1"/>
    <col min="1033" max="1034" width="13.375" style="2" customWidth="1"/>
    <col min="1035" max="1035" width="15.875" style="2" customWidth="1"/>
    <col min="1036" max="1280" width="14.625" style="2"/>
    <col min="1281" max="1281" width="13.375" style="2" customWidth="1"/>
    <col min="1282" max="1282" width="5.875" style="2" customWidth="1"/>
    <col min="1283" max="1283" width="4.625" style="2" customWidth="1"/>
    <col min="1284" max="1288" width="15.875" style="2" customWidth="1"/>
    <col min="1289" max="1290" width="13.375" style="2" customWidth="1"/>
    <col min="1291" max="1291" width="15.875" style="2" customWidth="1"/>
    <col min="1292" max="1536" width="14.625" style="2"/>
    <col min="1537" max="1537" width="13.375" style="2" customWidth="1"/>
    <col min="1538" max="1538" width="5.875" style="2" customWidth="1"/>
    <col min="1539" max="1539" width="4.625" style="2" customWidth="1"/>
    <col min="1540" max="1544" width="15.875" style="2" customWidth="1"/>
    <col min="1545" max="1546" width="13.375" style="2" customWidth="1"/>
    <col min="1547" max="1547" width="15.875" style="2" customWidth="1"/>
    <col min="1548" max="1792" width="14.625" style="2"/>
    <col min="1793" max="1793" width="13.375" style="2" customWidth="1"/>
    <col min="1794" max="1794" width="5.875" style="2" customWidth="1"/>
    <col min="1795" max="1795" width="4.625" style="2" customWidth="1"/>
    <col min="1796" max="1800" width="15.875" style="2" customWidth="1"/>
    <col min="1801" max="1802" width="13.375" style="2" customWidth="1"/>
    <col min="1803" max="1803" width="15.875" style="2" customWidth="1"/>
    <col min="1804" max="2048" width="14.625" style="2"/>
    <col min="2049" max="2049" width="13.375" style="2" customWidth="1"/>
    <col min="2050" max="2050" width="5.875" style="2" customWidth="1"/>
    <col min="2051" max="2051" width="4.625" style="2" customWidth="1"/>
    <col min="2052" max="2056" width="15.875" style="2" customWidth="1"/>
    <col min="2057" max="2058" width="13.375" style="2" customWidth="1"/>
    <col min="2059" max="2059" width="15.875" style="2" customWidth="1"/>
    <col min="2060" max="2304" width="14.625" style="2"/>
    <col min="2305" max="2305" width="13.375" style="2" customWidth="1"/>
    <col min="2306" max="2306" width="5.875" style="2" customWidth="1"/>
    <col min="2307" max="2307" width="4.625" style="2" customWidth="1"/>
    <col min="2308" max="2312" width="15.875" style="2" customWidth="1"/>
    <col min="2313" max="2314" width="13.375" style="2" customWidth="1"/>
    <col min="2315" max="2315" width="15.875" style="2" customWidth="1"/>
    <col min="2316" max="2560" width="14.625" style="2"/>
    <col min="2561" max="2561" width="13.375" style="2" customWidth="1"/>
    <col min="2562" max="2562" width="5.875" style="2" customWidth="1"/>
    <col min="2563" max="2563" width="4.625" style="2" customWidth="1"/>
    <col min="2564" max="2568" width="15.875" style="2" customWidth="1"/>
    <col min="2569" max="2570" width="13.375" style="2" customWidth="1"/>
    <col min="2571" max="2571" width="15.875" style="2" customWidth="1"/>
    <col min="2572" max="2816" width="14.625" style="2"/>
    <col min="2817" max="2817" width="13.375" style="2" customWidth="1"/>
    <col min="2818" max="2818" width="5.875" style="2" customWidth="1"/>
    <col min="2819" max="2819" width="4.625" style="2" customWidth="1"/>
    <col min="2820" max="2824" width="15.875" style="2" customWidth="1"/>
    <col min="2825" max="2826" width="13.375" style="2" customWidth="1"/>
    <col min="2827" max="2827" width="15.875" style="2" customWidth="1"/>
    <col min="2828" max="3072" width="14.625" style="2"/>
    <col min="3073" max="3073" width="13.375" style="2" customWidth="1"/>
    <col min="3074" max="3074" width="5.875" style="2" customWidth="1"/>
    <col min="3075" max="3075" width="4.625" style="2" customWidth="1"/>
    <col min="3076" max="3080" width="15.875" style="2" customWidth="1"/>
    <col min="3081" max="3082" width="13.375" style="2" customWidth="1"/>
    <col min="3083" max="3083" width="15.875" style="2" customWidth="1"/>
    <col min="3084" max="3328" width="14.625" style="2"/>
    <col min="3329" max="3329" width="13.375" style="2" customWidth="1"/>
    <col min="3330" max="3330" width="5.875" style="2" customWidth="1"/>
    <col min="3331" max="3331" width="4.625" style="2" customWidth="1"/>
    <col min="3332" max="3336" width="15.875" style="2" customWidth="1"/>
    <col min="3337" max="3338" width="13.375" style="2" customWidth="1"/>
    <col min="3339" max="3339" width="15.875" style="2" customWidth="1"/>
    <col min="3340" max="3584" width="14.625" style="2"/>
    <col min="3585" max="3585" width="13.375" style="2" customWidth="1"/>
    <col min="3586" max="3586" width="5.875" style="2" customWidth="1"/>
    <col min="3587" max="3587" width="4.625" style="2" customWidth="1"/>
    <col min="3588" max="3592" width="15.875" style="2" customWidth="1"/>
    <col min="3593" max="3594" width="13.375" style="2" customWidth="1"/>
    <col min="3595" max="3595" width="15.875" style="2" customWidth="1"/>
    <col min="3596" max="3840" width="14.625" style="2"/>
    <col min="3841" max="3841" width="13.375" style="2" customWidth="1"/>
    <col min="3842" max="3842" width="5.875" style="2" customWidth="1"/>
    <col min="3843" max="3843" width="4.625" style="2" customWidth="1"/>
    <col min="3844" max="3848" width="15.875" style="2" customWidth="1"/>
    <col min="3849" max="3850" width="13.375" style="2" customWidth="1"/>
    <col min="3851" max="3851" width="15.875" style="2" customWidth="1"/>
    <col min="3852" max="4096" width="14.625" style="2"/>
    <col min="4097" max="4097" width="13.375" style="2" customWidth="1"/>
    <col min="4098" max="4098" width="5.875" style="2" customWidth="1"/>
    <col min="4099" max="4099" width="4.625" style="2" customWidth="1"/>
    <col min="4100" max="4104" width="15.875" style="2" customWidth="1"/>
    <col min="4105" max="4106" width="13.375" style="2" customWidth="1"/>
    <col min="4107" max="4107" width="15.875" style="2" customWidth="1"/>
    <col min="4108" max="4352" width="14.625" style="2"/>
    <col min="4353" max="4353" width="13.375" style="2" customWidth="1"/>
    <col min="4354" max="4354" width="5.875" style="2" customWidth="1"/>
    <col min="4355" max="4355" width="4.625" style="2" customWidth="1"/>
    <col min="4356" max="4360" width="15.875" style="2" customWidth="1"/>
    <col min="4361" max="4362" width="13.375" style="2" customWidth="1"/>
    <col min="4363" max="4363" width="15.875" style="2" customWidth="1"/>
    <col min="4364" max="4608" width="14.625" style="2"/>
    <col min="4609" max="4609" width="13.375" style="2" customWidth="1"/>
    <col min="4610" max="4610" width="5.875" style="2" customWidth="1"/>
    <col min="4611" max="4611" width="4.625" style="2" customWidth="1"/>
    <col min="4612" max="4616" width="15.875" style="2" customWidth="1"/>
    <col min="4617" max="4618" width="13.375" style="2" customWidth="1"/>
    <col min="4619" max="4619" width="15.875" style="2" customWidth="1"/>
    <col min="4620" max="4864" width="14.625" style="2"/>
    <col min="4865" max="4865" width="13.375" style="2" customWidth="1"/>
    <col min="4866" max="4866" width="5.875" style="2" customWidth="1"/>
    <col min="4867" max="4867" width="4.625" style="2" customWidth="1"/>
    <col min="4868" max="4872" width="15.875" style="2" customWidth="1"/>
    <col min="4873" max="4874" width="13.375" style="2" customWidth="1"/>
    <col min="4875" max="4875" width="15.875" style="2" customWidth="1"/>
    <col min="4876" max="5120" width="14.625" style="2"/>
    <col min="5121" max="5121" width="13.375" style="2" customWidth="1"/>
    <col min="5122" max="5122" width="5.875" style="2" customWidth="1"/>
    <col min="5123" max="5123" width="4.625" style="2" customWidth="1"/>
    <col min="5124" max="5128" width="15.875" style="2" customWidth="1"/>
    <col min="5129" max="5130" width="13.375" style="2" customWidth="1"/>
    <col min="5131" max="5131" width="15.875" style="2" customWidth="1"/>
    <col min="5132" max="5376" width="14.625" style="2"/>
    <col min="5377" max="5377" width="13.375" style="2" customWidth="1"/>
    <col min="5378" max="5378" width="5.875" style="2" customWidth="1"/>
    <col min="5379" max="5379" width="4.625" style="2" customWidth="1"/>
    <col min="5380" max="5384" width="15.875" style="2" customWidth="1"/>
    <col min="5385" max="5386" width="13.375" style="2" customWidth="1"/>
    <col min="5387" max="5387" width="15.875" style="2" customWidth="1"/>
    <col min="5388" max="5632" width="14.625" style="2"/>
    <col min="5633" max="5633" width="13.375" style="2" customWidth="1"/>
    <col min="5634" max="5634" width="5.875" style="2" customWidth="1"/>
    <col min="5635" max="5635" width="4.625" style="2" customWidth="1"/>
    <col min="5636" max="5640" width="15.875" style="2" customWidth="1"/>
    <col min="5641" max="5642" width="13.375" style="2" customWidth="1"/>
    <col min="5643" max="5643" width="15.875" style="2" customWidth="1"/>
    <col min="5644" max="5888" width="14.625" style="2"/>
    <col min="5889" max="5889" width="13.375" style="2" customWidth="1"/>
    <col min="5890" max="5890" width="5.875" style="2" customWidth="1"/>
    <col min="5891" max="5891" width="4.625" style="2" customWidth="1"/>
    <col min="5892" max="5896" width="15.875" style="2" customWidth="1"/>
    <col min="5897" max="5898" width="13.375" style="2" customWidth="1"/>
    <col min="5899" max="5899" width="15.875" style="2" customWidth="1"/>
    <col min="5900" max="6144" width="14.625" style="2"/>
    <col min="6145" max="6145" width="13.375" style="2" customWidth="1"/>
    <col min="6146" max="6146" width="5.875" style="2" customWidth="1"/>
    <col min="6147" max="6147" width="4.625" style="2" customWidth="1"/>
    <col min="6148" max="6152" width="15.875" style="2" customWidth="1"/>
    <col min="6153" max="6154" width="13.375" style="2" customWidth="1"/>
    <col min="6155" max="6155" width="15.875" style="2" customWidth="1"/>
    <col min="6156" max="6400" width="14.625" style="2"/>
    <col min="6401" max="6401" width="13.375" style="2" customWidth="1"/>
    <col min="6402" max="6402" width="5.875" style="2" customWidth="1"/>
    <col min="6403" max="6403" width="4.625" style="2" customWidth="1"/>
    <col min="6404" max="6408" width="15.875" style="2" customWidth="1"/>
    <col min="6409" max="6410" width="13.375" style="2" customWidth="1"/>
    <col min="6411" max="6411" width="15.875" style="2" customWidth="1"/>
    <col min="6412" max="6656" width="14.625" style="2"/>
    <col min="6657" max="6657" width="13.375" style="2" customWidth="1"/>
    <col min="6658" max="6658" width="5.875" style="2" customWidth="1"/>
    <col min="6659" max="6659" width="4.625" style="2" customWidth="1"/>
    <col min="6660" max="6664" width="15.875" style="2" customWidth="1"/>
    <col min="6665" max="6666" width="13.375" style="2" customWidth="1"/>
    <col min="6667" max="6667" width="15.875" style="2" customWidth="1"/>
    <col min="6668" max="6912" width="14.625" style="2"/>
    <col min="6913" max="6913" width="13.375" style="2" customWidth="1"/>
    <col min="6914" max="6914" width="5.875" style="2" customWidth="1"/>
    <col min="6915" max="6915" width="4.625" style="2" customWidth="1"/>
    <col min="6916" max="6920" width="15.875" style="2" customWidth="1"/>
    <col min="6921" max="6922" width="13.375" style="2" customWidth="1"/>
    <col min="6923" max="6923" width="15.875" style="2" customWidth="1"/>
    <col min="6924" max="7168" width="14.625" style="2"/>
    <col min="7169" max="7169" width="13.375" style="2" customWidth="1"/>
    <col min="7170" max="7170" width="5.875" style="2" customWidth="1"/>
    <col min="7171" max="7171" width="4.625" style="2" customWidth="1"/>
    <col min="7172" max="7176" width="15.875" style="2" customWidth="1"/>
    <col min="7177" max="7178" width="13.375" style="2" customWidth="1"/>
    <col min="7179" max="7179" width="15.875" style="2" customWidth="1"/>
    <col min="7180" max="7424" width="14.625" style="2"/>
    <col min="7425" max="7425" width="13.375" style="2" customWidth="1"/>
    <col min="7426" max="7426" width="5.875" style="2" customWidth="1"/>
    <col min="7427" max="7427" width="4.625" style="2" customWidth="1"/>
    <col min="7428" max="7432" width="15.875" style="2" customWidth="1"/>
    <col min="7433" max="7434" width="13.375" style="2" customWidth="1"/>
    <col min="7435" max="7435" width="15.875" style="2" customWidth="1"/>
    <col min="7436" max="7680" width="14.625" style="2"/>
    <col min="7681" max="7681" width="13.375" style="2" customWidth="1"/>
    <col min="7682" max="7682" width="5.875" style="2" customWidth="1"/>
    <col min="7683" max="7683" width="4.625" style="2" customWidth="1"/>
    <col min="7684" max="7688" width="15.875" style="2" customWidth="1"/>
    <col min="7689" max="7690" width="13.375" style="2" customWidth="1"/>
    <col min="7691" max="7691" width="15.875" style="2" customWidth="1"/>
    <col min="7692" max="7936" width="14.625" style="2"/>
    <col min="7937" max="7937" width="13.375" style="2" customWidth="1"/>
    <col min="7938" max="7938" width="5.875" style="2" customWidth="1"/>
    <col min="7939" max="7939" width="4.625" style="2" customWidth="1"/>
    <col min="7940" max="7944" width="15.875" style="2" customWidth="1"/>
    <col min="7945" max="7946" width="13.375" style="2" customWidth="1"/>
    <col min="7947" max="7947" width="15.875" style="2" customWidth="1"/>
    <col min="7948" max="8192" width="14.625" style="2"/>
    <col min="8193" max="8193" width="13.375" style="2" customWidth="1"/>
    <col min="8194" max="8194" width="5.875" style="2" customWidth="1"/>
    <col min="8195" max="8195" width="4.625" style="2" customWidth="1"/>
    <col min="8196" max="8200" width="15.875" style="2" customWidth="1"/>
    <col min="8201" max="8202" width="13.375" style="2" customWidth="1"/>
    <col min="8203" max="8203" width="15.875" style="2" customWidth="1"/>
    <col min="8204" max="8448" width="14.625" style="2"/>
    <col min="8449" max="8449" width="13.375" style="2" customWidth="1"/>
    <col min="8450" max="8450" width="5.875" style="2" customWidth="1"/>
    <col min="8451" max="8451" width="4.625" style="2" customWidth="1"/>
    <col min="8452" max="8456" width="15.875" style="2" customWidth="1"/>
    <col min="8457" max="8458" width="13.375" style="2" customWidth="1"/>
    <col min="8459" max="8459" width="15.875" style="2" customWidth="1"/>
    <col min="8460" max="8704" width="14.625" style="2"/>
    <col min="8705" max="8705" width="13.375" style="2" customWidth="1"/>
    <col min="8706" max="8706" width="5.875" style="2" customWidth="1"/>
    <col min="8707" max="8707" width="4.625" style="2" customWidth="1"/>
    <col min="8708" max="8712" width="15.875" style="2" customWidth="1"/>
    <col min="8713" max="8714" width="13.375" style="2" customWidth="1"/>
    <col min="8715" max="8715" width="15.875" style="2" customWidth="1"/>
    <col min="8716" max="8960" width="14.625" style="2"/>
    <col min="8961" max="8961" width="13.375" style="2" customWidth="1"/>
    <col min="8962" max="8962" width="5.875" style="2" customWidth="1"/>
    <col min="8963" max="8963" width="4.625" style="2" customWidth="1"/>
    <col min="8964" max="8968" width="15.875" style="2" customWidth="1"/>
    <col min="8969" max="8970" width="13.375" style="2" customWidth="1"/>
    <col min="8971" max="8971" width="15.875" style="2" customWidth="1"/>
    <col min="8972" max="9216" width="14.625" style="2"/>
    <col min="9217" max="9217" width="13.375" style="2" customWidth="1"/>
    <col min="9218" max="9218" width="5.875" style="2" customWidth="1"/>
    <col min="9219" max="9219" width="4.625" style="2" customWidth="1"/>
    <col min="9220" max="9224" width="15.875" style="2" customWidth="1"/>
    <col min="9225" max="9226" width="13.375" style="2" customWidth="1"/>
    <col min="9227" max="9227" width="15.875" style="2" customWidth="1"/>
    <col min="9228" max="9472" width="14.625" style="2"/>
    <col min="9473" max="9473" width="13.375" style="2" customWidth="1"/>
    <col min="9474" max="9474" width="5.875" style="2" customWidth="1"/>
    <col min="9475" max="9475" width="4.625" style="2" customWidth="1"/>
    <col min="9476" max="9480" width="15.875" style="2" customWidth="1"/>
    <col min="9481" max="9482" width="13.375" style="2" customWidth="1"/>
    <col min="9483" max="9483" width="15.875" style="2" customWidth="1"/>
    <col min="9484" max="9728" width="14.625" style="2"/>
    <col min="9729" max="9729" width="13.375" style="2" customWidth="1"/>
    <col min="9730" max="9730" width="5.875" style="2" customWidth="1"/>
    <col min="9731" max="9731" width="4.625" style="2" customWidth="1"/>
    <col min="9732" max="9736" width="15.875" style="2" customWidth="1"/>
    <col min="9737" max="9738" width="13.375" style="2" customWidth="1"/>
    <col min="9739" max="9739" width="15.875" style="2" customWidth="1"/>
    <col min="9740" max="9984" width="14.625" style="2"/>
    <col min="9985" max="9985" width="13.375" style="2" customWidth="1"/>
    <col min="9986" max="9986" width="5.875" style="2" customWidth="1"/>
    <col min="9987" max="9987" width="4.625" style="2" customWidth="1"/>
    <col min="9988" max="9992" width="15.875" style="2" customWidth="1"/>
    <col min="9993" max="9994" width="13.375" style="2" customWidth="1"/>
    <col min="9995" max="9995" width="15.875" style="2" customWidth="1"/>
    <col min="9996" max="10240" width="14.625" style="2"/>
    <col min="10241" max="10241" width="13.375" style="2" customWidth="1"/>
    <col min="10242" max="10242" width="5.875" style="2" customWidth="1"/>
    <col min="10243" max="10243" width="4.625" style="2" customWidth="1"/>
    <col min="10244" max="10248" width="15.875" style="2" customWidth="1"/>
    <col min="10249" max="10250" width="13.375" style="2" customWidth="1"/>
    <col min="10251" max="10251" width="15.875" style="2" customWidth="1"/>
    <col min="10252" max="10496" width="14.625" style="2"/>
    <col min="10497" max="10497" width="13.375" style="2" customWidth="1"/>
    <col min="10498" max="10498" width="5.875" style="2" customWidth="1"/>
    <col min="10499" max="10499" width="4.625" style="2" customWidth="1"/>
    <col min="10500" max="10504" width="15.875" style="2" customWidth="1"/>
    <col min="10505" max="10506" width="13.375" style="2" customWidth="1"/>
    <col min="10507" max="10507" width="15.875" style="2" customWidth="1"/>
    <col min="10508" max="10752" width="14.625" style="2"/>
    <col min="10753" max="10753" width="13.375" style="2" customWidth="1"/>
    <col min="10754" max="10754" width="5.875" style="2" customWidth="1"/>
    <col min="10755" max="10755" width="4.625" style="2" customWidth="1"/>
    <col min="10756" max="10760" width="15.875" style="2" customWidth="1"/>
    <col min="10761" max="10762" width="13.375" style="2" customWidth="1"/>
    <col min="10763" max="10763" width="15.875" style="2" customWidth="1"/>
    <col min="10764" max="11008" width="14.625" style="2"/>
    <col min="11009" max="11009" width="13.375" style="2" customWidth="1"/>
    <col min="11010" max="11010" width="5.875" style="2" customWidth="1"/>
    <col min="11011" max="11011" width="4.625" style="2" customWidth="1"/>
    <col min="11012" max="11016" width="15.875" style="2" customWidth="1"/>
    <col min="11017" max="11018" width="13.375" style="2" customWidth="1"/>
    <col min="11019" max="11019" width="15.875" style="2" customWidth="1"/>
    <col min="11020" max="11264" width="14.625" style="2"/>
    <col min="11265" max="11265" width="13.375" style="2" customWidth="1"/>
    <col min="11266" max="11266" width="5.875" style="2" customWidth="1"/>
    <col min="11267" max="11267" width="4.625" style="2" customWidth="1"/>
    <col min="11268" max="11272" width="15.875" style="2" customWidth="1"/>
    <col min="11273" max="11274" width="13.375" style="2" customWidth="1"/>
    <col min="11275" max="11275" width="15.875" style="2" customWidth="1"/>
    <col min="11276" max="11520" width="14.625" style="2"/>
    <col min="11521" max="11521" width="13.375" style="2" customWidth="1"/>
    <col min="11522" max="11522" width="5.875" style="2" customWidth="1"/>
    <col min="11523" max="11523" width="4.625" style="2" customWidth="1"/>
    <col min="11524" max="11528" width="15.875" style="2" customWidth="1"/>
    <col min="11529" max="11530" width="13.375" style="2" customWidth="1"/>
    <col min="11531" max="11531" width="15.875" style="2" customWidth="1"/>
    <col min="11532" max="11776" width="14.625" style="2"/>
    <col min="11777" max="11777" width="13.375" style="2" customWidth="1"/>
    <col min="11778" max="11778" width="5.875" style="2" customWidth="1"/>
    <col min="11779" max="11779" width="4.625" style="2" customWidth="1"/>
    <col min="11780" max="11784" width="15.875" style="2" customWidth="1"/>
    <col min="11785" max="11786" width="13.375" style="2" customWidth="1"/>
    <col min="11787" max="11787" width="15.875" style="2" customWidth="1"/>
    <col min="11788" max="12032" width="14.625" style="2"/>
    <col min="12033" max="12033" width="13.375" style="2" customWidth="1"/>
    <col min="12034" max="12034" width="5.875" style="2" customWidth="1"/>
    <col min="12035" max="12035" width="4.625" style="2" customWidth="1"/>
    <col min="12036" max="12040" width="15.875" style="2" customWidth="1"/>
    <col min="12041" max="12042" width="13.375" style="2" customWidth="1"/>
    <col min="12043" max="12043" width="15.875" style="2" customWidth="1"/>
    <col min="12044" max="12288" width="14.625" style="2"/>
    <col min="12289" max="12289" width="13.375" style="2" customWidth="1"/>
    <col min="12290" max="12290" width="5.875" style="2" customWidth="1"/>
    <col min="12291" max="12291" width="4.625" style="2" customWidth="1"/>
    <col min="12292" max="12296" width="15.875" style="2" customWidth="1"/>
    <col min="12297" max="12298" width="13.375" style="2" customWidth="1"/>
    <col min="12299" max="12299" width="15.875" style="2" customWidth="1"/>
    <col min="12300" max="12544" width="14.625" style="2"/>
    <col min="12545" max="12545" width="13.375" style="2" customWidth="1"/>
    <col min="12546" max="12546" width="5.875" style="2" customWidth="1"/>
    <col min="12547" max="12547" width="4.625" style="2" customWidth="1"/>
    <col min="12548" max="12552" width="15.875" style="2" customWidth="1"/>
    <col min="12553" max="12554" width="13.375" style="2" customWidth="1"/>
    <col min="12555" max="12555" width="15.875" style="2" customWidth="1"/>
    <col min="12556" max="12800" width="14.625" style="2"/>
    <col min="12801" max="12801" width="13.375" style="2" customWidth="1"/>
    <col min="12802" max="12802" width="5.875" style="2" customWidth="1"/>
    <col min="12803" max="12803" width="4.625" style="2" customWidth="1"/>
    <col min="12804" max="12808" width="15.875" style="2" customWidth="1"/>
    <col min="12809" max="12810" width="13.375" style="2" customWidth="1"/>
    <col min="12811" max="12811" width="15.875" style="2" customWidth="1"/>
    <col min="12812" max="13056" width="14.625" style="2"/>
    <col min="13057" max="13057" width="13.375" style="2" customWidth="1"/>
    <col min="13058" max="13058" width="5.875" style="2" customWidth="1"/>
    <col min="13059" max="13059" width="4.625" style="2" customWidth="1"/>
    <col min="13060" max="13064" width="15.875" style="2" customWidth="1"/>
    <col min="13065" max="13066" width="13.375" style="2" customWidth="1"/>
    <col min="13067" max="13067" width="15.875" style="2" customWidth="1"/>
    <col min="13068" max="13312" width="14.625" style="2"/>
    <col min="13313" max="13313" width="13.375" style="2" customWidth="1"/>
    <col min="13314" max="13314" width="5.875" style="2" customWidth="1"/>
    <col min="13315" max="13315" width="4.625" style="2" customWidth="1"/>
    <col min="13316" max="13320" width="15.875" style="2" customWidth="1"/>
    <col min="13321" max="13322" width="13.375" style="2" customWidth="1"/>
    <col min="13323" max="13323" width="15.875" style="2" customWidth="1"/>
    <col min="13324" max="13568" width="14.625" style="2"/>
    <col min="13569" max="13569" width="13.375" style="2" customWidth="1"/>
    <col min="13570" max="13570" width="5.875" style="2" customWidth="1"/>
    <col min="13571" max="13571" width="4.625" style="2" customWidth="1"/>
    <col min="13572" max="13576" width="15.875" style="2" customWidth="1"/>
    <col min="13577" max="13578" width="13.375" style="2" customWidth="1"/>
    <col min="13579" max="13579" width="15.875" style="2" customWidth="1"/>
    <col min="13580" max="13824" width="14.625" style="2"/>
    <col min="13825" max="13825" width="13.375" style="2" customWidth="1"/>
    <col min="13826" max="13826" width="5.875" style="2" customWidth="1"/>
    <col min="13827" max="13827" width="4.625" style="2" customWidth="1"/>
    <col min="13828" max="13832" width="15.875" style="2" customWidth="1"/>
    <col min="13833" max="13834" width="13.375" style="2" customWidth="1"/>
    <col min="13835" max="13835" width="15.875" style="2" customWidth="1"/>
    <col min="13836" max="14080" width="14.625" style="2"/>
    <col min="14081" max="14081" width="13.375" style="2" customWidth="1"/>
    <col min="14082" max="14082" width="5.875" style="2" customWidth="1"/>
    <col min="14083" max="14083" width="4.625" style="2" customWidth="1"/>
    <col min="14084" max="14088" width="15.875" style="2" customWidth="1"/>
    <col min="14089" max="14090" width="13.375" style="2" customWidth="1"/>
    <col min="14091" max="14091" width="15.875" style="2" customWidth="1"/>
    <col min="14092" max="14336" width="14.625" style="2"/>
    <col min="14337" max="14337" width="13.375" style="2" customWidth="1"/>
    <col min="14338" max="14338" width="5.875" style="2" customWidth="1"/>
    <col min="14339" max="14339" width="4.625" style="2" customWidth="1"/>
    <col min="14340" max="14344" width="15.875" style="2" customWidth="1"/>
    <col min="14345" max="14346" width="13.375" style="2" customWidth="1"/>
    <col min="14347" max="14347" width="15.875" style="2" customWidth="1"/>
    <col min="14348" max="14592" width="14.625" style="2"/>
    <col min="14593" max="14593" width="13.375" style="2" customWidth="1"/>
    <col min="14594" max="14594" width="5.875" style="2" customWidth="1"/>
    <col min="14595" max="14595" width="4.625" style="2" customWidth="1"/>
    <col min="14596" max="14600" width="15.875" style="2" customWidth="1"/>
    <col min="14601" max="14602" width="13.375" style="2" customWidth="1"/>
    <col min="14603" max="14603" width="15.875" style="2" customWidth="1"/>
    <col min="14604" max="14848" width="14.625" style="2"/>
    <col min="14849" max="14849" width="13.375" style="2" customWidth="1"/>
    <col min="14850" max="14850" width="5.875" style="2" customWidth="1"/>
    <col min="14851" max="14851" width="4.625" style="2" customWidth="1"/>
    <col min="14852" max="14856" width="15.875" style="2" customWidth="1"/>
    <col min="14857" max="14858" width="13.375" style="2" customWidth="1"/>
    <col min="14859" max="14859" width="15.875" style="2" customWidth="1"/>
    <col min="14860" max="15104" width="14.625" style="2"/>
    <col min="15105" max="15105" width="13.375" style="2" customWidth="1"/>
    <col min="15106" max="15106" width="5.875" style="2" customWidth="1"/>
    <col min="15107" max="15107" width="4.625" style="2" customWidth="1"/>
    <col min="15108" max="15112" width="15.875" style="2" customWidth="1"/>
    <col min="15113" max="15114" width="13.375" style="2" customWidth="1"/>
    <col min="15115" max="15115" width="15.875" style="2" customWidth="1"/>
    <col min="15116" max="15360" width="14.625" style="2"/>
    <col min="15361" max="15361" width="13.375" style="2" customWidth="1"/>
    <col min="15362" max="15362" width="5.875" style="2" customWidth="1"/>
    <col min="15363" max="15363" width="4.625" style="2" customWidth="1"/>
    <col min="15364" max="15368" width="15.875" style="2" customWidth="1"/>
    <col min="15369" max="15370" width="13.375" style="2" customWidth="1"/>
    <col min="15371" max="15371" width="15.875" style="2" customWidth="1"/>
    <col min="15372" max="15616" width="14.625" style="2"/>
    <col min="15617" max="15617" width="13.375" style="2" customWidth="1"/>
    <col min="15618" max="15618" width="5.875" style="2" customWidth="1"/>
    <col min="15619" max="15619" width="4.625" style="2" customWidth="1"/>
    <col min="15620" max="15624" width="15.875" style="2" customWidth="1"/>
    <col min="15625" max="15626" width="13.375" style="2" customWidth="1"/>
    <col min="15627" max="15627" width="15.875" style="2" customWidth="1"/>
    <col min="15628" max="15872" width="14.625" style="2"/>
    <col min="15873" max="15873" width="13.375" style="2" customWidth="1"/>
    <col min="15874" max="15874" width="5.875" style="2" customWidth="1"/>
    <col min="15875" max="15875" width="4.625" style="2" customWidth="1"/>
    <col min="15876" max="15880" width="15.875" style="2" customWidth="1"/>
    <col min="15881" max="15882" width="13.375" style="2" customWidth="1"/>
    <col min="15883" max="15883" width="15.875" style="2" customWidth="1"/>
    <col min="15884" max="16128" width="14.625" style="2"/>
    <col min="16129" max="16129" width="13.375" style="2" customWidth="1"/>
    <col min="16130" max="16130" width="5.875" style="2" customWidth="1"/>
    <col min="16131" max="16131" width="4.625" style="2" customWidth="1"/>
    <col min="16132" max="16136" width="15.875" style="2" customWidth="1"/>
    <col min="16137" max="16138" width="13.375" style="2" customWidth="1"/>
    <col min="16139" max="16139" width="15.875" style="2" customWidth="1"/>
    <col min="16140" max="16384" width="14.625" style="2"/>
  </cols>
  <sheetData>
    <row r="1" spans="1:11">
      <c r="A1" s="1"/>
    </row>
    <row r="6" spans="1:11">
      <c r="E6" s="3" t="s">
        <v>359</v>
      </c>
    </row>
    <row r="7" spans="1:11" ht="18" thickBot="1">
      <c r="B7" s="5"/>
      <c r="C7" s="5"/>
      <c r="D7" s="5"/>
      <c r="E7" s="5"/>
      <c r="F7" s="30" t="s">
        <v>360</v>
      </c>
      <c r="G7" s="5"/>
      <c r="H7" s="5"/>
      <c r="I7" s="5"/>
      <c r="J7" s="5"/>
      <c r="K7" s="5"/>
    </row>
    <row r="8" spans="1:11">
      <c r="E8" s="8"/>
      <c r="F8" s="8"/>
      <c r="G8" s="8"/>
      <c r="H8" s="8"/>
      <c r="I8" s="41" t="s">
        <v>361</v>
      </c>
      <c r="J8" s="10"/>
      <c r="K8" s="8"/>
    </row>
    <row r="9" spans="1:11">
      <c r="E9" s="11" t="s">
        <v>362</v>
      </c>
      <c r="F9" s="11" t="s">
        <v>363</v>
      </c>
      <c r="G9" s="11" t="s">
        <v>364</v>
      </c>
      <c r="H9" s="11" t="s">
        <v>365</v>
      </c>
      <c r="I9" s="8"/>
      <c r="J9" s="8"/>
      <c r="K9" s="11" t="s">
        <v>366</v>
      </c>
    </row>
    <row r="10" spans="1:11">
      <c r="B10" s="10"/>
      <c r="C10" s="10"/>
      <c r="D10" s="10"/>
      <c r="E10" s="40"/>
      <c r="F10" s="40"/>
      <c r="G10" s="40"/>
      <c r="H10" s="40"/>
      <c r="I10" s="13" t="s">
        <v>367</v>
      </c>
      <c r="J10" s="13" t="s">
        <v>368</v>
      </c>
      <c r="K10" s="13" t="s">
        <v>369</v>
      </c>
    </row>
    <row r="11" spans="1:11">
      <c r="E11" s="37" t="s">
        <v>370</v>
      </c>
      <c r="F11" s="43" t="s">
        <v>371</v>
      </c>
      <c r="G11" s="43" t="s">
        <v>372</v>
      </c>
      <c r="H11" s="43" t="s">
        <v>299</v>
      </c>
      <c r="I11" s="43" t="s">
        <v>299</v>
      </c>
      <c r="J11" s="43" t="s">
        <v>299</v>
      </c>
      <c r="K11" s="43" t="s">
        <v>373</v>
      </c>
    </row>
    <row r="12" spans="1:11">
      <c r="B12" s="1" t="s">
        <v>374</v>
      </c>
      <c r="E12" s="27">
        <v>58</v>
      </c>
      <c r="F12" s="17" t="s">
        <v>12</v>
      </c>
      <c r="G12" s="16">
        <v>3334</v>
      </c>
      <c r="H12" s="31">
        <f>I12+J12</f>
        <v>146</v>
      </c>
      <c r="I12" s="16">
        <v>86</v>
      </c>
      <c r="J12" s="16">
        <v>60</v>
      </c>
      <c r="K12" s="17" t="s">
        <v>12</v>
      </c>
    </row>
    <row r="13" spans="1:11">
      <c r="B13" s="1" t="s">
        <v>375</v>
      </c>
      <c r="E13" s="27">
        <v>127</v>
      </c>
      <c r="F13" s="17" t="s">
        <v>12</v>
      </c>
      <c r="G13" s="16">
        <v>6497</v>
      </c>
      <c r="H13" s="31">
        <f>I13+J13</f>
        <v>342</v>
      </c>
      <c r="I13" s="16">
        <v>200</v>
      </c>
      <c r="J13" s="16">
        <v>142</v>
      </c>
      <c r="K13" s="17" t="s">
        <v>12</v>
      </c>
    </row>
    <row r="14" spans="1:11">
      <c r="B14" s="1" t="s">
        <v>376</v>
      </c>
      <c r="E14" s="27">
        <v>135</v>
      </c>
      <c r="F14" s="17" t="s">
        <v>12</v>
      </c>
      <c r="G14" s="16">
        <v>10187</v>
      </c>
      <c r="H14" s="31">
        <f>I14+J14</f>
        <v>385</v>
      </c>
      <c r="I14" s="16">
        <v>210</v>
      </c>
      <c r="J14" s="16">
        <v>175</v>
      </c>
      <c r="K14" s="17" t="s">
        <v>12</v>
      </c>
    </row>
    <row r="15" spans="1:11">
      <c r="E15" s="8"/>
    </row>
    <row r="16" spans="1:11">
      <c r="B16" s="1" t="s">
        <v>377</v>
      </c>
      <c r="E16" s="27">
        <v>114</v>
      </c>
      <c r="F16" s="17" t="s">
        <v>12</v>
      </c>
      <c r="G16" s="16">
        <v>9459</v>
      </c>
      <c r="H16" s="31">
        <f>I16+J16</f>
        <v>422</v>
      </c>
      <c r="I16" s="16">
        <v>192</v>
      </c>
      <c r="J16" s="16">
        <v>230</v>
      </c>
      <c r="K16" s="17" t="s">
        <v>12</v>
      </c>
    </row>
    <row r="17" spans="2:11">
      <c r="B17" s="1" t="s">
        <v>378</v>
      </c>
      <c r="E17" s="27">
        <v>95</v>
      </c>
      <c r="F17" s="16">
        <v>1526</v>
      </c>
      <c r="G17" s="16">
        <v>4644</v>
      </c>
      <c r="H17" s="31">
        <f>I17+J17</f>
        <v>325</v>
      </c>
      <c r="I17" s="16">
        <v>162</v>
      </c>
      <c r="J17" s="16">
        <v>163</v>
      </c>
      <c r="K17" s="16">
        <v>4298</v>
      </c>
    </row>
    <row r="18" spans="2:11">
      <c r="B18" s="3" t="s">
        <v>379</v>
      </c>
      <c r="C18" s="4"/>
      <c r="D18" s="4"/>
      <c r="E18" s="12">
        <f>SUM(E21:E33)</f>
        <v>70</v>
      </c>
      <c r="F18" s="18">
        <v>4583</v>
      </c>
      <c r="G18" s="18">
        <v>1752</v>
      </c>
      <c r="H18" s="4">
        <f>I18+J18</f>
        <v>295</v>
      </c>
      <c r="I18" s="18">
        <v>123</v>
      </c>
      <c r="J18" s="18">
        <v>172</v>
      </c>
      <c r="K18" s="18">
        <v>5398</v>
      </c>
    </row>
    <row r="19" spans="2:11">
      <c r="E19" s="8"/>
    </row>
    <row r="20" spans="2:11">
      <c r="B20" s="3" t="s">
        <v>380</v>
      </c>
      <c r="E20" s="8"/>
      <c r="G20" s="3" t="s">
        <v>381</v>
      </c>
      <c r="K20" s="16"/>
    </row>
    <row r="21" spans="2:11">
      <c r="B21" s="1" t="s">
        <v>382</v>
      </c>
      <c r="D21" s="1" t="s">
        <v>383</v>
      </c>
      <c r="E21" s="27">
        <v>3</v>
      </c>
      <c r="F21" s="16">
        <v>140</v>
      </c>
      <c r="G21" s="16">
        <v>49</v>
      </c>
      <c r="H21" s="31">
        <f>I21+J21</f>
        <v>16</v>
      </c>
      <c r="I21" s="17" t="s">
        <v>384</v>
      </c>
      <c r="J21" s="16">
        <v>16</v>
      </c>
      <c r="K21" s="16">
        <v>820</v>
      </c>
    </row>
    <row r="22" spans="2:11">
      <c r="D22" s="1" t="s">
        <v>385</v>
      </c>
      <c r="E22" s="27">
        <v>13</v>
      </c>
      <c r="F22" s="16">
        <v>213</v>
      </c>
      <c r="G22" s="16">
        <v>84</v>
      </c>
      <c r="H22" s="31">
        <f>I22+J22</f>
        <v>55</v>
      </c>
      <c r="I22" s="16">
        <v>40</v>
      </c>
      <c r="J22" s="16">
        <v>15</v>
      </c>
      <c r="K22" s="16">
        <v>779</v>
      </c>
    </row>
    <row r="23" spans="2:11">
      <c r="D23" s="1" t="s">
        <v>386</v>
      </c>
      <c r="E23" s="32" t="s">
        <v>384</v>
      </c>
      <c r="F23" s="17" t="s">
        <v>384</v>
      </c>
      <c r="G23" s="31">
        <v>0</v>
      </c>
      <c r="H23" s="31">
        <f>I23+J23</f>
        <v>0</v>
      </c>
      <c r="I23" s="17" t="s">
        <v>384</v>
      </c>
      <c r="J23" s="17" t="s">
        <v>384</v>
      </c>
      <c r="K23" s="17" t="s">
        <v>384</v>
      </c>
    </row>
    <row r="24" spans="2:11">
      <c r="D24" s="1" t="s">
        <v>387</v>
      </c>
      <c r="E24" s="27">
        <v>30</v>
      </c>
      <c r="F24" s="16">
        <v>4063</v>
      </c>
      <c r="G24" s="16">
        <v>1034</v>
      </c>
      <c r="H24" s="31">
        <f>I24+J24</f>
        <v>177</v>
      </c>
      <c r="I24" s="16">
        <v>56</v>
      </c>
      <c r="J24" s="16">
        <v>121</v>
      </c>
      <c r="K24" s="16">
        <v>11093</v>
      </c>
    </row>
    <row r="25" spans="2:11">
      <c r="E25" s="8"/>
    </row>
    <row r="26" spans="2:11">
      <c r="D26" s="1" t="s">
        <v>388</v>
      </c>
      <c r="E26" s="27">
        <v>1</v>
      </c>
      <c r="F26" s="17" t="s">
        <v>389</v>
      </c>
      <c r="G26" s="17" t="s">
        <v>389</v>
      </c>
      <c r="H26" s="17" t="s">
        <v>389</v>
      </c>
      <c r="I26" s="17" t="s">
        <v>389</v>
      </c>
      <c r="J26" s="17" t="s">
        <v>389</v>
      </c>
      <c r="K26" s="17" t="s">
        <v>389</v>
      </c>
    </row>
    <row r="27" spans="2:11">
      <c r="D27" s="1" t="s">
        <v>8</v>
      </c>
      <c r="E27" s="27">
        <v>14</v>
      </c>
      <c r="F27" s="16">
        <v>95</v>
      </c>
      <c r="G27" s="16">
        <v>130</v>
      </c>
      <c r="H27" s="31">
        <f>I27+J27</f>
        <v>17</v>
      </c>
      <c r="I27" s="16">
        <v>15</v>
      </c>
      <c r="J27" s="16">
        <v>2</v>
      </c>
      <c r="K27" s="16">
        <v>901</v>
      </c>
    </row>
    <row r="28" spans="2:11">
      <c r="D28" s="1" t="s">
        <v>390</v>
      </c>
      <c r="E28" s="27">
        <v>5</v>
      </c>
      <c r="F28" s="16">
        <v>27</v>
      </c>
      <c r="G28" s="16">
        <v>231</v>
      </c>
      <c r="H28" s="31">
        <f>I28+J28</f>
        <v>7</v>
      </c>
      <c r="I28" s="16">
        <v>6</v>
      </c>
      <c r="J28" s="16">
        <v>1</v>
      </c>
      <c r="K28" s="16">
        <v>407</v>
      </c>
    </row>
    <row r="29" spans="2:11">
      <c r="D29" s="1" t="s">
        <v>121</v>
      </c>
      <c r="E29" s="32" t="s">
        <v>384</v>
      </c>
      <c r="F29" s="17" t="s">
        <v>384</v>
      </c>
      <c r="G29" s="17" t="s">
        <v>384</v>
      </c>
      <c r="H29" s="31">
        <f>I29+J29</f>
        <v>0</v>
      </c>
      <c r="I29" s="17" t="s">
        <v>384</v>
      </c>
      <c r="J29" s="17" t="s">
        <v>384</v>
      </c>
      <c r="K29" s="17" t="s">
        <v>384</v>
      </c>
    </row>
    <row r="30" spans="2:11">
      <c r="E30" s="8"/>
    </row>
    <row r="31" spans="2:11">
      <c r="B31" s="1" t="s">
        <v>391</v>
      </c>
      <c r="E31" s="27">
        <v>1</v>
      </c>
      <c r="F31" s="17" t="s">
        <v>389</v>
      </c>
      <c r="G31" s="17" t="s">
        <v>389</v>
      </c>
      <c r="H31" s="17" t="s">
        <v>389</v>
      </c>
      <c r="I31" s="17" t="s">
        <v>389</v>
      </c>
      <c r="J31" s="17" t="s">
        <v>389</v>
      </c>
      <c r="K31" s="17" t="s">
        <v>389</v>
      </c>
    </row>
    <row r="32" spans="2:11">
      <c r="B32" s="1" t="s">
        <v>392</v>
      </c>
      <c r="E32" s="27">
        <v>1</v>
      </c>
      <c r="F32" s="17" t="s">
        <v>389</v>
      </c>
      <c r="G32" s="17" t="s">
        <v>389</v>
      </c>
      <c r="H32" s="17" t="s">
        <v>389</v>
      </c>
      <c r="I32" s="17" t="s">
        <v>389</v>
      </c>
      <c r="J32" s="17" t="s">
        <v>389</v>
      </c>
      <c r="K32" s="17" t="s">
        <v>389</v>
      </c>
    </row>
    <row r="33" spans="2:11">
      <c r="B33" s="1" t="s">
        <v>393</v>
      </c>
      <c r="E33" s="27">
        <v>2</v>
      </c>
      <c r="F33" s="17" t="s">
        <v>389</v>
      </c>
      <c r="G33" s="17" t="s">
        <v>389</v>
      </c>
      <c r="H33" s="17" t="s">
        <v>389</v>
      </c>
      <c r="I33" s="17" t="s">
        <v>389</v>
      </c>
      <c r="J33" s="17" t="s">
        <v>389</v>
      </c>
      <c r="K33" s="17" t="s">
        <v>389</v>
      </c>
    </row>
    <row r="34" spans="2:11">
      <c r="E34" s="8"/>
    </row>
    <row r="35" spans="2:11">
      <c r="B35" s="3" t="s">
        <v>394</v>
      </c>
      <c r="E35" s="8"/>
      <c r="G35" s="3" t="s">
        <v>394</v>
      </c>
    </row>
    <row r="36" spans="2:11">
      <c r="C36" s="1" t="s">
        <v>35</v>
      </c>
      <c r="E36" s="27">
        <v>19</v>
      </c>
      <c r="F36" s="16">
        <v>3677</v>
      </c>
      <c r="G36" s="16">
        <v>265</v>
      </c>
      <c r="H36" s="16">
        <v>77</v>
      </c>
      <c r="I36" s="16">
        <v>32</v>
      </c>
      <c r="J36" s="16">
        <v>45</v>
      </c>
      <c r="K36" s="16">
        <v>4459</v>
      </c>
    </row>
    <row r="37" spans="2:11">
      <c r="C37" s="1" t="s">
        <v>395</v>
      </c>
      <c r="E37" s="27">
        <v>4</v>
      </c>
      <c r="F37" s="16">
        <v>47</v>
      </c>
      <c r="G37" s="16">
        <v>23</v>
      </c>
      <c r="H37" s="16">
        <v>7</v>
      </c>
      <c r="I37" s="16">
        <v>3</v>
      </c>
      <c r="J37" s="16">
        <v>4</v>
      </c>
      <c r="K37" s="16">
        <v>393</v>
      </c>
    </row>
    <row r="38" spans="2:11">
      <c r="C38" s="1" t="s">
        <v>37</v>
      </c>
      <c r="E38" s="27">
        <v>1</v>
      </c>
      <c r="F38" s="17" t="s">
        <v>389</v>
      </c>
      <c r="G38" s="17" t="s">
        <v>389</v>
      </c>
      <c r="H38" s="17" t="s">
        <v>389</v>
      </c>
      <c r="I38" s="17" t="s">
        <v>389</v>
      </c>
      <c r="J38" s="17" t="s">
        <v>389</v>
      </c>
      <c r="K38" s="17" t="s">
        <v>389</v>
      </c>
    </row>
    <row r="39" spans="2:11">
      <c r="C39" s="1" t="s">
        <v>39</v>
      </c>
      <c r="E39" s="27">
        <v>1</v>
      </c>
      <c r="F39" s="17" t="s">
        <v>389</v>
      </c>
      <c r="G39" s="17" t="s">
        <v>389</v>
      </c>
      <c r="H39" s="17" t="s">
        <v>389</v>
      </c>
      <c r="I39" s="17" t="s">
        <v>389</v>
      </c>
      <c r="J39" s="17" t="s">
        <v>389</v>
      </c>
      <c r="K39" s="17" t="s">
        <v>389</v>
      </c>
    </row>
    <row r="40" spans="2:11">
      <c r="C40" s="1" t="s">
        <v>40</v>
      </c>
      <c r="E40" s="27">
        <v>2</v>
      </c>
      <c r="F40" s="17" t="s">
        <v>389</v>
      </c>
      <c r="G40" s="17" t="s">
        <v>389</v>
      </c>
      <c r="H40" s="17" t="s">
        <v>389</v>
      </c>
      <c r="I40" s="17" t="s">
        <v>389</v>
      </c>
      <c r="J40" s="17" t="s">
        <v>389</v>
      </c>
      <c r="K40" s="17" t="s">
        <v>389</v>
      </c>
    </row>
    <row r="41" spans="2:11">
      <c r="E41" s="27"/>
      <c r="F41" s="16"/>
      <c r="G41" s="16"/>
      <c r="H41" s="16"/>
      <c r="I41" s="16"/>
      <c r="J41" s="16"/>
      <c r="K41" s="16"/>
    </row>
    <row r="42" spans="2:11">
      <c r="C42" s="1" t="s">
        <v>396</v>
      </c>
      <c r="E42" s="27">
        <v>2</v>
      </c>
      <c r="F42" s="17" t="s">
        <v>389</v>
      </c>
      <c r="G42" s="17" t="s">
        <v>389</v>
      </c>
      <c r="H42" s="17" t="s">
        <v>389</v>
      </c>
      <c r="I42" s="17" t="s">
        <v>389</v>
      </c>
      <c r="J42" s="17" t="s">
        <v>389</v>
      </c>
      <c r="K42" s="17" t="s">
        <v>389</v>
      </c>
    </row>
    <row r="43" spans="2:11">
      <c r="C43" s="1" t="s">
        <v>397</v>
      </c>
      <c r="E43" s="27">
        <v>3</v>
      </c>
      <c r="F43" s="16">
        <v>15</v>
      </c>
      <c r="G43" s="16">
        <v>610</v>
      </c>
      <c r="H43" s="16">
        <v>4</v>
      </c>
      <c r="I43" s="16">
        <v>4</v>
      </c>
      <c r="J43" s="17" t="s">
        <v>384</v>
      </c>
      <c r="K43" s="16">
        <v>141</v>
      </c>
    </row>
    <row r="44" spans="2:11">
      <c r="E44" s="8"/>
    </row>
    <row r="45" spans="2:11">
      <c r="C45" s="1" t="s">
        <v>398</v>
      </c>
      <c r="E45" s="27">
        <v>3</v>
      </c>
      <c r="F45" s="16">
        <v>41</v>
      </c>
      <c r="G45" s="16">
        <v>40</v>
      </c>
      <c r="H45" s="16">
        <v>7</v>
      </c>
      <c r="I45" s="16">
        <v>6</v>
      </c>
      <c r="J45" s="16">
        <v>1</v>
      </c>
      <c r="K45" s="16">
        <v>2667</v>
      </c>
    </row>
    <row r="46" spans="2:11">
      <c r="C46" s="1" t="s">
        <v>399</v>
      </c>
      <c r="E46" s="27">
        <v>3</v>
      </c>
      <c r="F46" s="16">
        <v>40</v>
      </c>
      <c r="G46" s="16">
        <v>36</v>
      </c>
      <c r="H46" s="16">
        <v>6</v>
      </c>
      <c r="I46" s="16">
        <v>6</v>
      </c>
      <c r="J46" s="17" t="s">
        <v>384</v>
      </c>
      <c r="K46" s="16">
        <v>5339</v>
      </c>
    </row>
    <row r="47" spans="2:11">
      <c r="C47" s="1" t="s">
        <v>400</v>
      </c>
      <c r="E47" s="27">
        <v>1</v>
      </c>
      <c r="F47" s="17" t="s">
        <v>389</v>
      </c>
      <c r="G47" s="17" t="s">
        <v>389</v>
      </c>
      <c r="H47" s="17" t="s">
        <v>389</v>
      </c>
      <c r="I47" s="17" t="s">
        <v>389</v>
      </c>
      <c r="J47" s="17" t="s">
        <v>389</v>
      </c>
      <c r="K47" s="17" t="s">
        <v>389</v>
      </c>
    </row>
    <row r="48" spans="2:11">
      <c r="C48" s="1" t="s">
        <v>401</v>
      </c>
      <c r="E48" s="27">
        <v>2</v>
      </c>
      <c r="F48" s="17" t="s">
        <v>389</v>
      </c>
      <c r="G48" s="17" t="s">
        <v>389</v>
      </c>
      <c r="H48" s="17" t="s">
        <v>389</v>
      </c>
      <c r="I48" s="17" t="s">
        <v>389</v>
      </c>
      <c r="J48" s="17" t="s">
        <v>389</v>
      </c>
      <c r="K48" s="17" t="s">
        <v>389</v>
      </c>
    </row>
    <row r="49" spans="3:11">
      <c r="C49" s="1" t="s">
        <v>402</v>
      </c>
      <c r="E49" s="27">
        <v>1</v>
      </c>
      <c r="F49" s="17" t="s">
        <v>389</v>
      </c>
      <c r="G49" s="17" t="s">
        <v>389</v>
      </c>
      <c r="H49" s="17" t="s">
        <v>389</v>
      </c>
      <c r="I49" s="17" t="s">
        <v>389</v>
      </c>
      <c r="J49" s="17" t="s">
        <v>389</v>
      </c>
      <c r="K49" s="17" t="s">
        <v>389</v>
      </c>
    </row>
    <row r="50" spans="3:11">
      <c r="E50" s="8"/>
    </row>
    <row r="51" spans="3:11">
      <c r="C51" s="1" t="s">
        <v>403</v>
      </c>
      <c r="E51" s="27">
        <v>1</v>
      </c>
      <c r="F51" s="17" t="s">
        <v>389</v>
      </c>
      <c r="G51" s="17" t="s">
        <v>389</v>
      </c>
      <c r="H51" s="17" t="s">
        <v>389</v>
      </c>
      <c r="I51" s="17" t="s">
        <v>389</v>
      </c>
      <c r="J51" s="17" t="s">
        <v>389</v>
      </c>
      <c r="K51" s="17" t="s">
        <v>389</v>
      </c>
    </row>
    <row r="52" spans="3:11">
      <c r="C52" s="1" t="s">
        <v>404</v>
      </c>
      <c r="E52" s="27">
        <v>2</v>
      </c>
      <c r="F52" s="17" t="s">
        <v>389</v>
      </c>
      <c r="G52" s="17" t="s">
        <v>389</v>
      </c>
      <c r="H52" s="17" t="s">
        <v>389</v>
      </c>
      <c r="I52" s="17" t="s">
        <v>389</v>
      </c>
      <c r="J52" s="17" t="s">
        <v>389</v>
      </c>
      <c r="K52" s="17" t="s">
        <v>389</v>
      </c>
    </row>
    <row r="53" spans="3:11">
      <c r="C53" s="1" t="s">
        <v>405</v>
      </c>
      <c r="E53" s="27">
        <v>1</v>
      </c>
      <c r="F53" s="17" t="s">
        <v>389</v>
      </c>
      <c r="G53" s="17" t="s">
        <v>389</v>
      </c>
      <c r="H53" s="17" t="s">
        <v>389</v>
      </c>
      <c r="I53" s="17" t="s">
        <v>389</v>
      </c>
      <c r="J53" s="17" t="s">
        <v>389</v>
      </c>
      <c r="K53" s="17" t="s">
        <v>389</v>
      </c>
    </row>
    <row r="54" spans="3:11">
      <c r="E54" s="8"/>
    </row>
    <row r="55" spans="3:11">
      <c r="C55" s="1" t="s">
        <v>406</v>
      </c>
      <c r="E55" s="27">
        <v>1</v>
      </c>
      <c r="F55" s="17" t="s">
        <v>389</v>
      </c>
      <c r="G55" s="17" t="s">
        <v>389</v>
      </c>
      <c r="H55" s="17" t="s">
        <v>389</v>
      </c>
      <c r="I55" s="17" t="s">
        <v>389</v>
      </c>
      <c r="J55" s="17" t="s">
        <v>389</v>
      </c>
      <c r="K55" s="17" t="s">
        <v>389</v>
      </c>
    </row>
    <row r="56" spans="3:11">
      <c r="C56" s="1" t="s">
        <v>407</v>
      </c>
      <c r="E56" s="27">
        <v>3</v>
      </c>
      <c r="F56" s="16">
        <v>17</v>
      </c>
      <c r="G56" s="16">
        <v>11</v>
      </c>
      <c r="H56" s="16">
        <v>16</v>
      </c>
      <c r="I56" s="16">
        <v>15</v>
      </c>
      <c r="J56" s="16">
        <v>1</v>
      </c>
      <c r="K56" s="16">
        <v>165</v>
      </c>
    </row>
    <row r="57" spans="3:11">
      <c r="E57" s="8"/>
    </row>
    <row r="58" spans="3:11">
      <c r="C58" s="1" t="s">
        <v>408</v>
      </c>
      <c r="E58" s="27">
        <v>1</v>
      </c>
      <c r="F58" s="17" t="s">
        <v>389</v>
      </c>
      <c r="G58" s="17" t="s">
        <v>389</v>
      </c>
      <c r="H58" s="17" t="s">
        <v>389</v>
      </c>
      <c r="I58" s="17" t="s">
        <v>389</v>
      </c>
      <c r="J58" s="17" t="s">
        <v>389</v>
      </c>
      <c r="K58" s="17" t="s">
        <v>389</v>
      </c>
    </row>
    <row r="59" spans="3:11">
      <c r="C59" s="1" t="s">
        <v>409</v>
      </c>
      <c r="E59" s="27">
        <v>1</v>
      </c>
      <c r="F59" s="17" t="s">
        <v>389</v>
      </c>
      <c r="G59" s="17" t="s">
        <v>389</v>
      </c>
      <c r="H59" s="17" t="s">
        <v>389</v>
      </c>
      <c r="I59" s="17" t="s">
        <v>389</v>
      </c>
      <c r="J59" s="17" t="s">
        <v>389</v>
      </c>
      <c r="K59" s="17" t="s">
        <v>389</v>
      </c>
    </row>
    <row r="60" spans="3:11">
      <c r="C60" s="1" t="s">
        <v>410</v>
      </c>
      <c r="E60" s="27">
        <v>1</v>
      </c>
      <c r="F60" s="17" t="s">
        <v>389</v>
      </c>
      <c r="G60" s="17" t="s">
        <v>389</v>
      </c>
      <c r="H60" s="17" t="s">
        <v>389</v>
      </c>
      <c r="I60" s="17" t="s">
        <v>389</v>
      </c>
      <c r="J60" s="17" t="s">
        <v>389</v>
      </c>
      <c r="K60" s="17" t="s">
        <v>389</v>
      </c>
    </row>
    <row r="61" spans="3:11">
      <c r="C61" s="1" t="s">
        <v>47</v>
      </c>
      <c r="E61" s="27">
        <v>2</v>
      </c>
      <c r="F61" s="17" t="s">
        <v>389</v>
      </c>
      <c r="G61" s="17" t="s">
        <v>389</v>
      </c>
      <c r="H61" s="17" t="s">
        <v>389</v>
      </c>
      <c r="I61" s="17" t="s">
        <v>389</v>
      </c>
      <c r="J61" s="17" t="s">
        <v>389</v>
      </c>
      <c r="K61" s="17" t="s">
        <v>389</v>
      </c>
    </row>
    <row r="62" spans="3:11">
      <c r="E62" s="8"/>
    </row>
    <row r="63" spans="3:11">
      <c r="C63" s="1" t="s">
        <v>49</v>
      </c>
      <c r="E63" s="27">
        <v>3</v>
      </c>
      <c r="F63" s="16">
        <v>125</v>
      </c>
      <c r="G63" s="16">
        <v>139</v>
      </c>
      <c r="H63" s="16">
        <v>37</v>
      </c>
      <c r="I63" s="17" t="s">
        <v>384</v>
      </c>
      <c r="J63" s="16">
        <v>37</v>
      </c>
      <c r="K63" s="16">
        <v>27667</v>
      </c>
    </row>
    <row r="64" spans="3:11">
      <c r="C64" s="1" t="s">
        <v>411</v>
      </c>
      <c r="E64" s="27">
        <v>1</v>
      </c>
      <c r="F64" s="17" t="s">
        <v>389</v>
      </c>
      <c r="G64" s="17" t="s">
        <v>389</v>
      </c>
      <c r="H64" s="17" t="s">
        <v>389</v>
      </c>
      <c r="I64" s="17" t="s">
        <v>389</v>
      </c>
      <c r="J64" s="17" t="s">
        <v>389</v>
      </c>
      <c r="K64" s="17" t="s">
        <v>389</v>
      </c>
    </row>
    <row r="65" spans="1:11">
      <c r="C65" s="1" t="s">
        <v>412</v>
      </c>
      <c r="E65" s="27">
        <v>2</v>
      </c>
      <c r="F65" s="17" t="s">
        <v>389</v>
      </c>
      <c r="G65" s="17" t="s">
        <v>389</v>
      </c>
      <c r="H65" s="17" t="s">
        <v>389</v>
      </c>
      <c r="I65" s="17" t="s">
        <v>389</v>
      </c>
      <c r="J65" s="17" t="s">
        <v>389</v>
      </c>
      <c r="K65" s="17" t="s">
        <v>389</v>
      </c>
    </row>
    <row r="66" spans="1:11">
      <c r="C66" s="1" t="s">
        <v>413</v>
      </c>
      <c r="E66" s="27">
        <v>3</v>
      </c>
      <c r="F66" s="16">
        <v>52</v>
      </c>
      <c r="G66" s="16">
        <v>61</v>
      </c>
      <c r="H66" s="16">
        <v>22</v>
      </c>
      <c r="I66" s="16">
        <v>2</v>
      </c>
      <c r="J66" s="16">
        <v>20</v>
      </c>
      <c r="K66" s="16">
        <v>10242</v>
      </c>
    </row>
    <row r="67" spans="1:11">
      <c r="E67" s="8"/>
    </row>
    <row r="68" spans="1:11">
      <c r="C68" s="1" t="s">
        <v>51</v>
      </c>
      <c r="E68" s="27">
        <v>2</v>
      </c>
      <c r="F68" s="17" t="s">
        <v>389</v>
      </c>
      <c r="G68" s="17" t="s">
        <v>389</v>
      </c>
      <c r="H68" s="17" t="s">
        <v>389</v>
      </c>
      <c r="I68" s="17" t="s">
        <v>389</v>
      </c>
      <c r="J68" s="17" t="s">
        <v>389</v>
      </c>
      <c r="K68" s="17" t="s">
        <v>389</v>
      </c>
    </row>
    <row r="69" spans="1:11">
      <c r="C69" s="1" t="s">
        <v>52</v>
      </c>
      <c r="E69" s="27">
        <v>2</v>
      </c>
      <c r="F69" s="17" t="s">
        <v>389</v>
      </c>
      <c r="G69" s="17" t="s">
        <v>389</v>
      </c>
      <c r="H69" s="17" t="s">
        <v>389</v>
      </c>
      <c r="I69" s="17" t="s">
        <v>389</v>
      </c>
      <c r="J69" s="17" t="s">
        <v>389</v>
      </c>
      <c r="K69" s="17" t="s">
        <v>389</v>
      </c>
    </row>
    <row r="70" spans="1:11">
      <c r="C70" s="1" t="s">
        <v>414</v>
      </c>
      <c r="E70" s="27">
        <v>2</v>
      </c>
      <c r="F70" s="17" t="s">
        <v>389</v>
      </c>
      <c r="G70" s="17" t="s">
        <v>389</v>
      </c>
      <c r="H70" s="17" t="s">
        <v>389</v>
      </c>
      <c r="I70" s="17" t="s">
        <v>389</v>
      </c>
      <c r="J70" s="17" t="s">
        <v>389</v>
      </c>
      <c r="K70" s="17" t="s">
        <v>389</v>
      </c>
    </row>
    <row r="71" spans="1:11" ht="18" thickBot="1">
      <c r="B71" s="5"/>
      <c r="C71" s="5"/>
      <c r="D71" s="5"/>
      <c r="E71" s="20"/>
      <c r="F71" s="5"/>
      <c r="G71" s="5"/>
      <c r="H71" s="5"/>
      <c r="I71" s="5"/>
      <c r="J71" s="5"/>
      <c r="K71" s="5"/>
    </row>
    <row r="72" spans="1:11">
      <c r="E72" s="1" t="s">
        <v>232</v>
      </c>
    </row>
    <row r="73" spans="1:11">
      <c r="A73" s="1"/>
    </row>
  </sheetData>
  <phoneticPr fontId="2"/>
  <pageMargins left="0.23000000000000004" right="0.23000000000000004" top="0.53" bottom="0.59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1"/>
  <sheetViews>
    <sheetView showGridLines="0" zoomScale="75" workbookViewId="0">
      <selection activeCell="L28" sqref="L28"/>
    </sheetView>
  </sheetViews>
  <sheetFormatPr defaultColWidth="10.875" defaultRowHeight="17.25"/>
  <cols>
    <col min="1" max="1" width="13.375" style="2" customWidth="1"/>
    <col min="2" max="2" width="5.875" style="2" customWidth="1"/>
    <col min="3" max="3" width="12.125" style="2" customWidth="1"/>
    <col min="4" max="4" width="13.3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3.3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3.3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3.3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3.3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3.3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3.3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3.3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3.3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3.3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3.3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3.3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3.3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3.3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3.3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3.3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3.3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3.3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3.3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3.3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3.3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3.3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3.3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3.3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3.3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3.3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3.3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3.3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3.3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3.3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3.3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3.3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3.3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3.3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3.3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3.3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3.3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3.3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3.3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3.3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3.3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3.3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3.3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3.3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3.3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3.3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3.3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3.3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3.3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3.3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3.3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3.3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3.3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3.3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3.3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3.3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3.3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3.3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3.3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3.3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3.3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3.3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3.3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3.3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>
      <c r="A1" s="1"/>
    </row>
    <row r="6" spans="1:13">
      <c r="G6" s="3" t="s">
        <v>0</v>
      </c>
    </row>
    <row r="7" spans="1:13">
      <c r="D7" s="3" t="s">
        <v>415</v>
      </c>
    </row>
    <row r="8" spans="1:13" ht="18" thickBot="1">
      <c r="B8" s="5"/>
      <c r="C8" s="5"/>
      <c r="D8" s="30" t="s">
        <v>416</v>
      </c>
      <c r="E8" s="5"/>
      <c r="F8" s="5"/>
      <c r="G8" s="5"/>
      <c r="H8" s="5"/>
      <c r="I8" s="5"/>
      <c r="J8" s="5"/>
      <c r="K8" s="5"/>
      <c r="L8" s="5"/>
      <c r="M8" s="30" t="s">
        <v>417</v>
      </c>
    </row>
    <row r="9" spans="1:13">
      <c r="D9" s="8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D10" s="8"/>
      <c r="E10" s="8"/>
      <c r="F10" s="10"/>
      <c r="G10" s="10"/>
      <c r="H10" s="10"/>
      <c r="I10" s="10"/>
      <c r="J10" s="10"/>
      <c r="K10" s="8"/>
      <c r="L10" s="10"/>
      <c r="M10" s="10"/>
    </row>
    <row r="11" spans="1:13">
      <c r="D11" s="11" t="s">
        <v>173</v>
      </c>
      <c r="E11" s="11" t="s">
        <v>418</v>
      </c>
      <c r="F11" s="8"/>
      <c r="G11" s="8"/>
      <c r="H11" s="13" t="s">
        <v>419</v>
      </c>
      <c r="I11" s="10"/>
      <c r="J11" s="8"/>
      <c r="K11" s="11" t="s">
        <v>420</v>
      </c>
      <c r="L11" s="8"/>
      <c r="M11" s="8"/>
    </row>
    <row r="12" spans="1:13">
      <c r="D12" s="8"/>
      <c r="E12" s="11" t="s">
        <v>421</v>
      </c>
      <c r="F12" s="11" t="s">
        <v>422</v>
      </c>
      <c r="G12" s="11" t="s">
        <v>423</v>
      </c>
      <c r="H12" s="8"/>
      <c r="I12" s="11" t="s">
        <v>424</v>
      </c>
      <c r="J12" s="11" t="s">
        <v>418</v>
      </c>
      <c r="K12" s="11" t="s">
        <v>421</v>
      </c>
      <c r="L12" s="11" t="s">
        <v>420</v>
      </c>
      <c r="M12" s="11" t="s">
        <v>420</v>
      </c>
    </row>
    <row r="13" spans="1:13">
      <c r="B13" s="10"/>
      <c r="C13" s="10"/>
      <c r="D13" s="40"/>
      <c r="E13" s="13" t="s">
        <v>425</v>
      </c>
      <c r="F13" s="40"/>
      <c r="G13" s="40"/>
      <c r="H13" s="13" t="s">
        <v>426</v>
      </c>
      <c r="I13" s="13" t="s">
        <v>93</v>
      </c>
      <c r="J13" s="13" t="s">
        <v>425</v>
      </c>
      <c r="K13" s="13" t="s">
        <v>425</v>
      </c>
      <c r="L13" s="13" t="s">
        <v>427</v>
      </c>
      <c r="M13" s="13" t="s">
        <v>425</v>
      </c>
    </row>
    <row r="14" spans="1:13">
      <c r="D14" s="8"/>
    </row>
    <row r="15" spans="1:13">
      <c r="B15" s="1" t="s">
        <v>428</v>
      </c>
      <c r="D15" s="15">
        <f>E15+K15</f>
        <v>73070</v>
      </c>
      <c r="E15" s="31">
        <f>SUM(F15:J15)</f>
        <v>70814</v>
      </c>
      <c r="F15" s="16">
        <v>5728</v>
      </c>
      <c r="G15" s="16">
        <v>21922</v>
      </c>
      <c r="H15" s="16">
        <v>34527</v>
      </c>
      <c r="I15" s="16">
        <v>4684</v>
      </c>
      <c r="J15" s="16">
        <v>3953</v>
      </c>
      <c r="K15" s="16">
        <v>2256</v>
      </c>
      <c r="L15" s="16">
        <v>686</v>
      </c>
      <c r="M15" s="31">
        <f>K15-L15</f>
        <v>1570</v>
      </c>
    </row>
    <row r="16" spans="1:13">
      <c r="B16" s="1" t="s">
        <v>429</v>
      </c>
      <c r="D16" s="15">
        <f>E16+K16</f>
        <v>78882</v>
      </c>
      <c r="E16" s="31">
        <f>SUM(F16:J16)</f>
        <v>76040</v>
      </c>
      <c r="F16" s="16">
        <v>10155</v>
      </c>
      <c r="G16" s="16">
        <v>30902</v>
      </c>
      <c r="H16" s="16">
        <v>22686</v>
      </c>
      <c r="I16" s="16">
        <v>5041</v>
      </c>
      <c r="J16" s="16">
        <v>7256</v>
      </c>
      <c r="K16" s="16">
        <v>2842</v>
      </c>
      <c r="L16" s="16">
        <v>718</v>
      </c>
      <c r="M16" s="31">
        <f>K16-L16</f>
        <v>2124</v>
      </c>
    </row>
    <row r="17" spans="2:13">
      <c r="B17" s="1" t="s">
        <v>430</v>
      </c>
      <c r="D17" s="15">
        <f>E17+K17</f>
        <v>82098</v>
      </c>
      <c r="E17" s="31">
        <f>SUM(F17:J17)</f>
        <v>78728</v>
      </c>
      <c r="F17" s="16">
        <v>10768</v>
      </c>
      <c r="G17" s="16">
        <v>33472</v>
      </c>
      <c r="H17" s="16">
        <v>23454</v>
      </c>
      <c r="I17" s="16">
        <v>4748</v>
      </c>
      <c r="J17" s="16">
        <v>6286</v>
      </c>
      <c r="K17" s="16">
        <v>3370</v>
      </c>
      <c r="L17" s="16">
        <v>679</v>
      </c>
      <c r="M17" s="31">
        <f>K17-L17</f>
        <v>2691</v>
      </c>
    </row>
    <row r="18" spans="2:13">
      <c r="B18" s="1" t="s">
        <v>431</v>
      </c>
      <c r="D18" s="15">
        <f>E18+K18</f>
        <v>77210</v>
      </c>
      <c r="E18" s="31">
        <f>SUM(F18:J18)</f>
        <v>73436</v>
      </c>
      <c r="F18" s="16">
        <v>10440</v>
      </c>
      <c r="G18" s="16">
        <v>31785</v>
      </c>
      <c r="H18" s="16">
        <v>18422</v>
      </c>
      <c r="I18" s="16">
        <v>4974</v>
      </c>
      <c r="J18" s="16">
        <v>7815</v>
      </c>
      <c r="K18" s="16">
        <v>3774</v>
      </c>
      <c r="L18" s="16">
        <v>679</v>
      </c>
      <c r="M18" s="31">
        <f>K18-L18</f>
        <v>3095</v>
      </c>
    </row>
    <row r="19" spans="2:13">
      <c r="D19" s="8"/>
      <c r="K19" s="16"/>
    </row>
    <row r="20" spans="2:13">
      <c r="C20" s="1" t="s">
        <v>432</v>
      </c>
      <c r="D20" s="15">
        <f>E20+K20</f>
        <v>76029</v>
      </c>
      <c r="E20" s="31">
        <f>SUM(F20:J20)</f>
        <v>72305</v>
      </c>
      <c r="F20" s="16">
        <v>9632</v>
      </c>
      <c r="G20" s="16">
        <v>30847</v>
      </c>
      <c r="H20" s="16">
        <v>19228</v>
      </c>
      <c r="I20" s="16">
        <v>5494</v>
      </c>
      <c r="J20" s="16">
        <v>7104</v>
      </c>
      <c r="K20" s="16">
        <v>3724</v>
      </c>
      <c r="L20" s="16">
        <v>580</v>
      </c>
      <c r="M20" s="31">
        <f>K20-L20</f>
        <v>3144</v>
      </c>
    </row>
    <row r="21" spans="2:13">
      <c r="C21" s="1" t="s">
        <v>433</v>
      </c>
      <c r="D21" s="15">
        <f>E21+K21</f>
        <v>71899</v>
      </c>
      <c r="E21" s="31">
        <f>SUM(F21:J21)</f>
        <v>67958</v>
      </c>
      <c r="F21" s="16">
        <v>8635</v>
      </c>
      <c r="G21" s="16">
        <v>30118</v>
      </c>
      <c r="H21" s="16">
        <v>18014</v>
      </c>
      <c r="I21" s="16">
        <v>4367</v>
      </c>
      <c r="J21" s="16">
        <v>6824</v>
      </c>
      <c r="K21" s="16">
        <v>3941</v>
      </c>
      <c r="L21" s="16">
        <v>756</v>
      </c>
      <c r="M21" s="31">
        <f>K21-L21</f>
        <v>3185</v>
      </c>
    </row>
    <row r="22" spans="2:13">
      <c r="C22" s="1" t="s">
        <v>434</v>
      </c>
      <c r="D22" s="15">
        <f>E22+K22</f>
        <v>75964</v>
      </c>
      <c r="E22" s="31">
        <f>SUM(F22:J22)</f>
        <v>72527</v>
      </c>
      <c r="F22" s="16">
        <v>8437</v>
      </c>
      <c r="G22" s="16">
        <v>33353</v>
      </c>
      <c r="H22" s="16">
        <v>19023</v>
      </c>
      <c r="I22" s="16">
        <v>4662</v>
      </c>
      <c r="J22" s="16">
        <v>7052</v>
      </c>
      <c r="K22" s="16">
        <v>3437</v>
      </c>
      <c r="L22" s="16">
        <v>739</v>
      </c>
      <c r="M22" s="31">
        <f>K22-L22</f>
        <v>2698</v>
      </c>
    </row>
    <row r="23" spans="2:13">
      <c r="D23" s="8"/>
    </row>
    <row r="24" spans="2:13">
      <c r="C24" s="1" t="s">
        <v>435</v>
      </c>
      <c r="D24" s="15">
        <f>E24+K24</f>
        <v>68645</v>
      </c>
      <c r="E24" s="31">
        <f>SUM(F24:J24)</f>
        <v>65749</v>
      </c>
      <c r="F24" s="16">
        <v>7369</v>
      </c>
      <c r="G24" s="16">
        <v>30223</v>
      </c>
      <c r="H24" s="16">
        <v>16906</v>
      </c>
      <c r="I24" s="16">
        <v>3369</v>
      </c>
      <c r="J24" s="16">
        <v>7882</v>
      </c>
      <c r="K24" s="16">
        <v>2896</v>
      </c>
      <c r="L24" s="16">
        <v>849</v>
      </c>
      <c r="M24" s="31">
        <f>K24-L24</f>
        <v>2047</v>
      </c>
    </row>
    <row r="25" spans="2:13">
      <c r="C25" s="1" t="s">
        <v>436</v>
      </c>
      <c r="D25" s="15">
        <f>E25+K25+1</f>
        <v>65057.1</v>
      </c>
      <c r="E25" s="31">
        <f>SUM(F25:J25)-1</f>
        <v>62486.7</v>
      </c>
      <c r="F25" s="16">
        <v>6702.4</v>
      </c>
      <c r="G25" s="16">
        <v>28561.8</v>
      </c>
      <c r="H25" s="16">
        <v>15922.5</v>
      </c>
      <c r="I25" s="16">
        <v>4182</v>
      </c>
      <c r="J25" s="16">
        <v>7119</v>
      </c>
      <c r="K25" s="16">
        <v>2569.4</v>
      </c>
      <c r="L25" s="16">
        <v>819</v>
      </c>
      <c r="M25" s="31">
        <f>K25-L25</f>
        <v>1750.4</v>
      </c>
    </row>
    <row r="26" spans="2:13">
      <c r="B26" s="4"/>
      <c r="C26" s="3" t="s">
        <v>437</v>
      </c>
      <c r="D26" s="12">
        <f>E26+K26</f>
        <v>63438.400000000001</v>
      </c>
      <c r="E26" s="4">
        <f>SUM(F26:J26)</f>
        <v>60827.4</v>
      </c>
      <c r="F26" s="4">
        <f>F28+F29</f>
        <v>5554</v>
      </c>
      <c r="G26" s="4">
        <f>G28+G29</f>
        <v>31022</v>
      </c>
      <c r="H26" s="4">
        <f>H28+H29</f>
        <v>14404</v>
      </c>
      <c r="I26" s="4">
        <f>I28+I29</f>
        <v>3560</v>
      </c>
      <c r="J26" s="4">
        <f>J28+J29</f>
        <v>6287.4</v>
      </c>
      <c r="K26" s="18">
        <v>2611</v>
      </c>
      <c r="L26" s="18">
        <v>760</v>
      </c>
      <c r="M26" s="4">
        <f>K26-L26</f>
        <v>1851</v>
      </c>
    </row>
    <row r="27" spans="2:13">
      <c r="D27" s="8"/>
      <c r="F27" s="16"/>
      <c r="G27" s="16"/>
      <c r="H27" s="16"/>
      <c r="I27" s="16"/>
      <c r="J27" s="16"/>
      <c r="K27" s="16"/>
      <c r="L27" s="16"/>
    </row>
    <row r="28" spans="2:13">
      <c r="B28" s="1" t="s">
        <v>190</v>
      </c>
      <c r="D28" s="37" t="s">
        <v>438</v>
      </c>
      <c r="E28" s="31">
        <f>SUM(F28:J28)-1</f>
        <v>20345.7</v>
      </c>
      <c r="F28" s="43" t="s">
        <v>74</v>
      </c>
      <c r="G28" s="16">
        <v>12156</v>
      </c>
      <c r="H28" s="16">
        <v>6356</v>
      </c>
      <c r="I28" s="16">
        <v>870</v>
      </c>
      <c r="J28" s="16">
        <v>964.7</v>
      </c>
      <c r="K28" s="43" t="s">
        <v>74</v>
      </c>
      <c r="L28" s="43" t="s">
        <v>74</v>
      </c>
      <c r="M28" s="43" t="s">
        <v>74</v>
      </c>
    </row>
    <row r="29" spans="2:13">
      <c r="B29" s="1" t="s">
        <v>192</v>
      </c>
      <c r="D29" s="37" t="s">
        <v>438</v>
      </c>
      <c r="E29" s="31">
        <f>SUM(F29:J29)</f>
        <v>40480.699999999997</v>
      </c>
      <c r="F29" s="16">
        <v>5554</v>
      </c>
      <c r="G29" s="16">
        <v>18866</v>
      </c>
      <c r="H29" s="16">
        <v>8048</v>
      </c>
      <c r="I29" s="16">
        <v>2690</v>
      </c>
      <c r="J29" s="16">
        <v>5322.7</v>
      </c>
      <c r="K29" s="43" t="s">
        <v>74</v>
      </c>
      <c r="L29" s="43" t="s">
        <v>74</v>
      </c>
      <c r="M29" s="43" t="s">
        <v>74</v>
      </c>
    </row>
    <row r="30" spans="2:13" ht="18" thickBot="1">
      <c r="B30" s="5"/>
      <c r="C30" s="5"/>
      <c r="D30" s="20"/>
      <c r="E30" s="5"/>
      <c r="F30" s="5"/>
      <c r="G30" s="5"/>
      <c r="H30" s="5"/>
      <c r="I30" s="5"/>
      <c r="J30" s="5"/>
      <c r="K30" s="5"/>
      <c r="L30" s="5"/>
      <c r="M30" s="5"/>
    </row>
    <row r="31" spans="2:13">
      <c r="D31" s="1" t="s">
        <v>26</v>
      </c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7"/>
  <sheetViews>
    <sheetView showGridLines="0" zoomScale="75" workbookViewId="0"/>
  </sheetViews>
  <sheetFormatPr defaultColWidth="10.875" defaultRowHeight="17.25"/>
  <cols>
    <col min="1" max="1" width="13.375" style="2" customWidth="1"/>
    <col min="2" max="2" width="5.875" style="2" customWidth="1"/>
    <col min="3" max="3" width="12.125" style="2" customWidth="1"/>
    <col min="4" max="4" width="13.3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3.3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3.3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3.3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3.3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3.3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3.3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3.3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3.3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3.3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3.3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3.3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3.3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3.3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3.3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3.3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3.3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3.3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3.3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3.3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3.3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3.3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3.3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3.3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3.3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3.3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3.3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3.3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3.3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3.3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3.3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3.3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3.3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3.3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3.3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3.3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3.3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3.3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3.3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3.3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3.3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3.3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3.3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3.3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3.3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3.3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3.3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3.3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3.3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3.3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3.3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3.3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3.3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3.3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3.3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3.3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3.3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3.3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3.3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3.3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3.3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3.3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3.3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3.3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>
      <c r="A1" s="1"/>
    </row>
    <row r="6" spans="1:13">
      <c r="G6" s="3" t="s">
        <v>0</v>
      </c>
    </row>
    <row r="7" spans="1:13">
      <c r="E7" s="3" t="s">
        <v>439</v>
      </c>
    </row>
    <row r="8" spans="1:13" ht="18" thickBot="1">
      <c r="A8" s="4"/>
      <c r="B8" s="5"/>
      <c r="C8" s="5"/>
      <c r="D8" s="5"/>
      <c r="E8" s="30" t="s">
        <v>416</v>
      </c>
      <c r="F8" s="5"/>
      <c r="G8" s="5"/>
      <c r="H8" s="5"/>
      <c r="I8" s="5"/>
      <c r="J8" s="5"/>
      <c r="K8" s="5"/>
      <c r="L8" s="5"/>
      <c r="M8" s="30" t="s">
        <v>440</v>
      </c>
    </row>
    <row r="9" spans="1:13">
      <c r="E9" s="11" t="s">
        <v>441</v>
      </c>
      <c r="F9" s="11" t="s">
        <v>442</v>
      </c>
      <c r="G9" s="11" t="s">
        <v>443</v>
      </c>
      <c r="H9" s="11" t="s">
        <v>444</v>
      </c>
      <c r="I9" s="11" t="s">
        <v>445</v>
      </c>
      <c r="J9" s="11" t="s">
        <v>446</v>
      </c>
      <c r="K9" s="11" t="s">
        <v>447</v>
      </c>
      <c r="L9" s="11" t="s">
        <v>448</v>
      </c>
      <c r="M9" s="11" t="s">
        <v>449</v>
      </c>
    </row>
    <row r="10" spans="1:13">
      <c r="B10" s="10"/>
      <c r="C10" s="10"/>
      <c r="D10" s="10"/>
      <c r="E10" s="13" t="s">
        <v>450</v>
      </c>
      <c r="F10" s="13" t="s">
        <v>451</v>
      </c>
      <c r="G10" s="13" t="s">
        <v>452</v>
      </c>
      <c r="H10" s="13" t="s">
        <v>453</v>
      </c>
      <c r="I10" s="13" t="s">
        <v>454</v>
      </c>
      <c r="J10" s="13" t="s">
        <v>455</v>
      </c>
      <c r="K10" s="13" t="s">
        <v>456</v>
      </c>
      <c r="L10" s="13" t="s">
        <v>457</v>
      </c>
      <c r="M10" s="13" t="s">
        <v>458</v>
      </c>
    </row>
    <row r="11" spans="1:13">
      <c r="E11" s="8"/>
    </row>
    <row r="12" spans="1:13">
      <c r="B12" s="3" t="s">
        <v>459</v>
      </c>
      <c r="C12" s="4"/>
      <c r="D12" s="4"/>
      <c r="E12" s="12">
        <f t="shared" ref="E12:M12" si="0">E36+E14</f>
        <v>78728.129000000001</v>
      </c>
      <c r="F12" s="4">
        <f t="shared" si="0"/>
        <v>73436.226999999999</v>
      </c>
      <c r="G12" s="4">
        <f t="shared" si="0"/>
        <v>69383.225000000006</v>
      </c>
      <c r="H12" s="4">
        <f t="shared" si="0"/>
        <v>72305.207999999999</v>
      </c>
      <c r="I12" s="4">
        <f t="shared" si="0"/>
        <v>67958.237999999998</v>
      </c>
      <c r="J12" s="4">
        <f t="shared" si="0"/>
        <v>72526.835999999996</v>
      </c>
      <c r="K12" s="4">
        <f t="shared" si="0"/>
        <v>65749.47099999999</v>
      </c>
      <c r="L12" s="4">
        <f t="shared" si="0"/>
        <v>62487.281000000003</v>
      </c>
      <c r="M12" s="4">
        <f t="shared" si="0"/>
        <v>60827.373</v>
      </c>
    </row>
    <row r="13" spans="1:13">
      <c r="E13" s="8"/>
    </row>
    <row r="14" spans="1:13">
      <c r="B14" s="3" t="s">
        <v>460</v>
      </c>
      <c r="C14" s="4"/>
      <c r="D14" s="4"/>
      <c r="E14" s="12">
        <f t="shared" ref="E14:M14" si="1">SUM(E15:E34)</f>
        <v>72442</v>
      </c>
      <c r="F14" s="4">
        <f t="shared" si="1"/>
        <v>65621</v>
      </c>
      <c r="G14" s="4">
        <f t="shared" si="1"/>
        <v>62213</v>
      </c>
      <c r="H14" s="4">
        <f t="shared" si="1"/>
        <v>65201</v>
      </c>
      <c r="I14" s="4">
        <f t="shared" si="1"/>
        <v>61134</v>
      </c>
      <c r="J14" s="4">
        <f t="shared" si="1"/>
        <v>65474.6</v>
      </c>
      <c r="K14" s="4">
        <f t="shared" si="1"/>
        <v>57867.199999999997</v>
      </c>
      <c r="L14" s="4">
        <f t="shared" si="1"/>
        <v>55368.5</v>
      </c>
      <c r="M14" s="4">
        <f t="shared" si="1"/>
        <v>54540</v>
      </c>
    </row>
    <row r="15" spans="1:13">
      <c r="B15" s="1" t="s">
        <v>461</v>
      </c>
      <c r="E15" s="27">
        <v>12114</v>
      </c>
      <c r="F15" s="16">
        <v>7164</v>
      </c>
      <c r="G15" s="16">
        <v>7370</v>
      </c>
      <c r="H15" s="16">
        <v>8361</v>
      </c>
      <c r="I15" s="16">
        <f>7154+262</f>
        <v>7416</v>
      </c>
      <c r="J15" s="16">
        <v>6777.4</v>
      </c>
      <c r="K15" s="16">
        <v>7350</v>
      </c>
      <c r="L15" s="16">
        <v>6645.5</v>
      </c>
      <c r="M15" s="16">
        <v>6509</v>
      </c>
    </row>
    <row r="16" spans="1:13">
      <c r="B16" s="1" t="s">
        <v>462</v>
      </c>
      <c r="E16" s="27">
        <v>4296</v>
      </c>
      <c r="F16" s="16">
        <v>3918</v>
      </c>
      <c r="G16" s="16">
        <v>3980</v>
      </c>
      <c r="H16" s="16">
        <v>4358</v>
      </c>
      <c r="I16" s="16">
        <v>3064</v>
      </c>
      <c r="J16" s="16">
        <v>3602.2</v>
      </c>
      <c r="K16" s="16">
        <v>4728.6000000000004</v>
      </c>
      <c r="L16" s="16">
        <v>2958</v>
      </c>
      <c r="M16" s="16">
        <v>3035</v>
      </c>
    </row>
    <row r="17" spans="2:13">
      <c r="B17" s="1" t="s">
        <v>463</v>
      </c>
      <c r="E17" s="27">
        <v>1267</v>
      </c>
      <c r="F17" s="16">
        <v>935</v>
      </c>
      <c r="G17" s="16">
        <v>808</v>
      </c>
      <c r="H17" s="16">
        <v>911</v>
      </c>
      <c r="I17" s="16">
        <v>669</v>
      </c>
      <c r="J17" s="16">
        <v>866</v>
      </c>
      <c r="K17" s="16">
        <v>664.6</v>
      </c>
      <c r="L17" s="16">
        <v>602</v>
      </c>
      <c r="M17" s="16">
        <v>544</v>
      </c>
    </row>
    <row r="18" spans="2:13">
      <c r="B18" s="1" t="s">
        <v>464</v>
      </c>
      <c r="E18" s="8"/>
    </row>
    <row r="19" spans="2:13">
      <c r="B19" s="1" t="s">
        <v>465</v>
      </c>
      <c r="E19" s="27">
        <v>18192</v>
      </c>
      <c r="F19" s="16">
        <v>18754</v>
      </c>
      <c r="G19" s="16">
        <v>18312</v>
      </c>
      <c r="H19" s="16">
        <f>4851+12928</f>
        <v>17779</v>
      </c>
      <c r="I19" s="16">
        <f>5656+13598</f>
        <v>19254</v>
      </c>
      <c r="J19" s="16">
        <v>22819</v>
      </c>
      <c r="K19" s="16">
        <v>19801</v>
      </c>
      <c r="L19" s="16">
        <v>18953</v>
      </c>
      <c r="M19" s="16">
        <v>23119</v>
      </c>
    </row>
    <row r="20" spans="2:13">
      <c r="B20" s="1" t="s">
        <v>466</v>
      </c>
      <c r="E20" s="27">
        <v>643</v>
      </c>
      <c r="F20" s="16">
        <v>176</v>
      </c>
      <c r="G20" s="16">
        <v>210</v>
      </c>
      <c r="H20" s="16">
        <v>202</v>
      </c>
      <c r="I20" s="16">
        <v>198</v>
      </c>
      <c r="J20" s="16">
        <v>247</v>
      </c>
      <c r="K20" s="16">
        <v>288</v>
      </c>
      <c r="L20" s="16">
        <v>219</v>
      </c>
      <c r="M20" s="16">
        <v>97</v>
      </c>
    </row>
    <row r="21" spans="2:13">
      <c r="E21" s="8"/>
    </row>
    <row r="22" spans="2:13">
      <c r="B22" s="1" t="s">
        <v>467</v>
      </c>
      <c r="E22" s="27">
        <v>1175</v>
      </c>
      <c r="F22" s="16">
        <v>1358</v>
      </c>
      <c r="G22" s="16">
        <v>1044</v>
      </c>
      <c r="H22" s="16">
        <v>1063</v>
      </c>
      <c r="I22" s="16">
        <v>1006</v>
      </c>
      <c r="J22" s="16">
        <v>1115</v>
      </c>
      <c r="K22" s="16">
        <v>1072</v>
      </c>
      <c r="L22" s="16">
        <v>924</v>
      </c>
      <c r="M22" s="16">
        <v>918</v>
      </c>
    </row>
    <row r="23" spans="2:13">
      <c r="B23" s="1" t="s">
        <v>468</v>
      </c>
      <c r="E23" s="27">
        <v>4766</v>
      </c>
      <c r="F23" s="16">
        <v>3477</v>
      </c>
      <c r="G23" s="16">
        <v>3269</v>
      </c>
      <c r="H23" s="16">
        <v>3010</v>
      </c>
      <c r="I23" s="16">
        <v>3942</v>
      </c>
      <c r="J23" s="16">
        <v>3190</v>
      </c>
      <c r="K23" s="16">
        <v>2346</v>
      </c>
      <c r="L23" s="16">
        <v>2914</v>
      </c>
      <c r="M23" s="16">
        <v>1473</v>
      </c>
    </row>
    <row r="24" spans="2:13">
      <c r="B24" s="1" t="s">
        <v>469</v>
      </c>
      <c r="E24" s="27">
        <v>2126</v>
      </c>
      <c r="F24" s="16">
        <v>3029</v>
      </c>
      <c r="G24" s="16">
        <v>2809</v>
      </c>
      <c r="H24" s="16">
        <v>3520</v>
      </c>
      <c r="I24" s="16">
        <v>2824</v>
      </c>
      <c r="J24" s="16">
        <v>2596</v>
      </c>
      <c r="K24" s="16">
        <v>1883</v>
      </c>
      <c r="L24" s="16">
        <v>2728</v>
      </c>
      <c r="M24" s="16">
        <v>2278</v>
      </c>
    </row>
    <row r="25" spans="2:13">
      <c r="B25" s="1" t="s">
        <v>470</v>
      </c>
      <c r="E25" s="27">
        <v>1355</v>
      </c>
      <c r="F25" s="16">
        <v>1010</v>
      </c>
      <c r="G25" s="16">
        <v>898</v>
      </c>
      <c r="H25" s="16">
        <v>1063</v>
      </c>
      <c r="I25" s="16">
        <v>874</v>
      </c>
      <c r="J25" s="16">
        <v>1200</v>
      </c>
      <c r="K25" s="16">
        <v>821</v>
      </c>
      <c r="L25" s="16">
        <v>852</v>
      </c>
      <c r="M25" s="16">
        <v>738</v>
      </c>
    </row>
    <row r="26" spans="2:13">
      <c r="E26" s="8"/>
    </row>
    <row r="27" spans="2:13">
      <c r="B27" s="1" t="s">
        <v>471</v>
      </c>
      <c r="E27" s="27">
        <v>130</v>
      </c>
      <c r="F27" s="16">
        <v>305</v>
      </c>
      <c r="G27" s="16">
        <v>338</v>
      </c>
      <c r="H27" s="16">
        <f>353+107</f>
        <v>460</v>
      </c>
      <c r="I27" s="16">
        <f>353+47</f>
        <v>400</v>
      </c>
      <c r="J27" s="16">
        <v>525</v>
      </c>
      <c r="K27" s="16">
        <v>518</v>
      </c>
      <c r="L27" s="16">
        <v>578</v>
      </c>
      <c r="M27" s="16">
        <v>303</v>
      </c>
    </row>
    <row r="28" spans="2:13">
      <c r="B28" s="1" t="s">
        <v>472</v>
      </c>
      <c r="E28" s="27">
        <v>6560</v>
      </c>
      <c r="F28" s="16">
        <v>5092</v>
      </c>
      <c r="G28" s="16">
        <v>6010</v>
      </c>
      <c r="H28" s="16">
        <v>5592</v>
      </c>
      <c r="I28" s="16">
        <f>5358+320</f>
        <v>5678</v>
      </c>
      <c r="J28" s="16">
        <v>6727</v>
      </c>
      <c r="K28" s="16">
        <v>4706</v>
      </c>
      <c r="L28" s="16">
        <v>5478</v>
      </c>
      <c r="M28" s="16">
        <v>4610</v>
      </c>
    </row>
    <row r="29" spans="2:13">
      <c r="B29" s="1" t="s">
        <v>473</v>
      </c>
      <c r="E29" s="27">
        <v>17571</v>
      </c>
      <c r="F29" s="16">
        <v>18225</v>
      </c>
      <c r="G29" s="16">
        <v>14846</v>
      </c>
      <c r="H29" s="16">
        <v>16454</v>
      </c>
      <c r="I29" s="16">
        <f>8282+4542+1241</f>
        <v>14065</v>
      </c>
      <c r="J29" s="16">
        <v>14144</v>
      </c>
      <c r="K29" s="16">
        <v>11775</v>
      </c>
      <c r="L29" s="16">
        <v>10834</v>
      </c>
      <c r="M29" s="16">
        <v>9202</v>
      </c>
    </row>
    <row r="30" spans="2:13">
      <c r="B30" s="1" t="s">
        <v>474</v>
      </c>
      <c r="E30" s="27">
        <v>136</v>
      </c>
      <c r="F30" s="16">
        <v>144</v>
      </c>
      <c r="G30" s="16">
        <v>146</v>
      </c>
      <c r="H30" s="16">
        <v>210</v>
      </c>
      <c r="I30" s="16">
        <v>231</v>
      </c>
      <c r="J30" s="16">
        <v>276</v>
      </c>
      <c r="K30" s="16">
        <v>212</v>
      </c>
      <c r="L30" s="16">
        <v>204</v>
      </c>
      <c r="M30" s="16">
        <v>433</v>
      </c>
    </row>
    <row r="31" spans="2:13">
      <c r="E31" s="8"/>
    </row>
    <row r="32" spans="2:13">
      <c r="B32" s="1" t="s">
        <v>475</v>
      </c>
      <c r="E32" s="27">
        <v>326</v>
      </c>
      <c r="F32" s="16">
        <v>429</v>
      </c>
      <c r="G32" s="16">
        <v>366</v>
      </c>
      <c r="H32" s="16">
        <v>363</v>
      </c>
      <c r="I32" s="16">
        <v>306</v>
      </c>
      <c r="J32" s="16">
        <v>265</v>
      </c>
      <c r="K32" s="16">
        <v>290</v>
      </c>
      <c r="L32" s="16">
        <v>231</v>
      </c>
      <c r="M32" s="16">
        <v>226</v>
      </c>
    </row>
    <row r="33" spans="1:13">
      <c r="B33" s="1" t="s">
        <v>476</v>
      </c>
      <c r="E33" s="27">
        <v>1366</v>
      </c>
      <c r="F33" s="16">
        <v>1220</v>
      </c>
      <c r="G33" s="16">
        <v>1022</v>
      </c>
      <c r="H33" s="16">
        <v>949</v>
      </c>
      <c r="I33" s="16">
        <v>852</v>
      </c>
      <c r="J33" s="16">
        <v>710</v>
      </c>
      <c r="K33" s="16">
        <v>843</v>
      </c>
      <c r="L33" s="16">
        <v>737</v>
      </c>
      <c r="M33" s="16">
        <v>566</v>
      </c>
    </row>
    <row r="34" spans="1:13">
      <c r="B34" s="1" t="s">
        <v>477</v>
      </c>
      <c r="E34" s="27">
        <v>419</v>
      </c>
      <c r="F34" s="16">
        <v>385</v>
      </c>
      <c r="G34" s="16">
        <v>785</v>
      </c>
      <c r="H34" s="16">
        <v>906</v>
      </c>
      <c r="I34" s="16">
        <v>355</v>
      </c>
      <c r="J34" s="16">
        <v>415</v>
      </c>
      <c r="K34" s="16">
        <v>569</v>
      </c>
      <c r="L34" s="16">
        <v>511</v>
      </c>
      <c r="M34" s="16">
        <v>489</v>
      </c>
    </row>
    <row r="35" spans="1:13">
      <c r="E35" s="8"/>
    </row>
    <row r="36" spans="1:13">
      <c r="B36" s="3" t="s">
        <v>478</v>
      </c>
      <c r="C36" s="4"/>
      <c r="D36" s="4"/>
      <c r="E36" s="12">
        <f t="shared" ref="E36:M36" si="2">SUM(E37:E44)-E38</f>
        <v>6286.1289999999999</v>
      </c>
      <c r="F36" s="4">
        <f t="shared" si="2"/>
        <v>7815.2270000000008</v>
      </c>
      <c r="G36" s="4">
        <f t="shared" si="2"/>
        <v>7170.2250000000004</v>
      </c>
      <c r="H36" s="4">
        <f t="shared" si="2"/>
        <v>7104.2080000000005</v>
      </c>
      <c r="I36" s="4">
        <f t="shared" si="2"/>
        <v>6824.2379999999994</v>
      </c>
      <c r="J36" s="4">
        <f t="shared" si="2"/>
        <v>7052.2360000000008</v>
      </c>
      <c r="K36" s="4">
        <f t="shared" si="2"/>
        <v>7882.2710000000006</v>
      </c>
      <c r="L36" s="4">
        <f t="shared" si="2"/>
        <v>7118.7810000000009</v>
      </c>
      <c r="M36" s="4">
        <f t="shared" si="2"/>
        <v>6287.3730000000005</v>
      </c>
    </row>
    <row r="37" spans="1:13">
      <c r="B37" s="1" t="s">
        <v>479</v>
      </c>
      <c r="C37" s="4"/>
      <c r="E37" s="27">
        <v>330</v>
      </c>
      <c r="F37" s="16">
        <v>192</v>
      </c>
      <c r="G37" s="16">
        <v>91</v>
      </c>
      <c r="H37" s="16">
        <v>78</v>
      </c>
      <c r="I37" s="16">
        <v>109</v>
      </c>
      <c r="J37" s="16">
        <v>89</v>
      </c>
      <c r="K37" s="16">
        <v>39</v>
      </c>
      <c r="L37" s="16">
        <v>63.5</v>
      </c>
      <c r="M37" s="16">
        <v>61.7</v>
      </c>
    </row>
    <row r="38" spans="1:13">
      <c r="B38" s="1" t="s">
        <v>480</v>
      </c>
      <c r="E38" s="27">
        <v>1023</v>
      </c>
      <c r="F38" s="16">
        <v>5800</v>
      </c>
      <c r="G38" s="16">
        <v>3009</v>
      </c>
      <c r="H38" s="16">
        <v>2599</v>
      </c>
      <c r="I38" s="16">
        <v>3624</v>
      </c>
      <c r="J38" s="16">
        <v>2967</v>
      </c>
      <c r="K38" s="16">
        <v>1263</v>
      </c>
      <c r="L38" s="16">
        <v>2074</v>
      </c>
      <c r="M38" s="16">
        <v>1998.7</v>
      </c>
    </row>
    <row r="39" spans="1:13">
      <c r="B39" s="1" t="s">
        <v>481</v>
      </c>
      <c r="E39" s="27">
        <v>644</v>
      </c>
      <c r="F39" s="16">
        <v>518</v>
      </c>
      <c r="G39" s="16">
        <v>581</v>
      </c>
      <c r="H39" s="16">
        <v>453</v>
      </c>
      <c r="I39" s="16">
        <v>450</v>
      </c>
      <c r="J39" s="16">
        <v>373</v>
      </c>
      <c r="K39" s="16">
        <v>364</v>
      </c>
      <c r="L39" s="16">
        <v>256</v>
      </c>
      <c r="M39" s="16">
        <v>201.6</v>
      </c>
    </row>
    <row r="40" spans="1:13">
      <c r="E40" s="8"/>
      <c r="I40" s="16"/>
      <c r="J40" s="16"/>
      <c r="K40" s="16"/>
      <c r="L40" s="16"/>
      <c r="M40" s="16"/>
    </row>
    <row r="41" spans="1:13">
      <c r="B41" s="1" t="s">
        <v>482</v>
      </c>
      <c r="E41" s="27">
        <v>5270</v>
      </c>
      <c r="F41" s="16">
        <v>7038</v>
      </c>
      <c r="G41" s="16">
        <v>6373</v>
      </c>
      <c r="H41" s="16">
        <v>6523</v>
      </c>
      <c r="I41" s="16">
        <f>1111+4688+351</f>
        <v>6150</v>
      </c>
      <c r="J41" s="16">
        <v>6493</v>
      </c>
      <c r="K41" s="16">
        <v>7419</v>
      </c>
      <c r="L41" s="16">
        <v>6756</v>
      </c>
      <c r="M41" s="16">
        <v>5989</v>
      </c>
    </row>
    <row r="42" spans="1:13">
      <c r="B42" s="1" t="s">
        <v>483</v>
      </c>
      <c r="E42" s="27">
        <v>1</v>
      </c>
      <c r="F42" s="16">
        <v>0</v>
      </c>
      <c r="G42" s="16">
        <v>1</v>
      </c>
      <c r="H42" s="16">
        <v>1</v>
      </c>
      <c r="I42" s="16">
        <v>2</v>
      </c>
      <c r="J42" s="16">
        <v>2</v>
      </c>
      <c r="K42" s="16">
        <v>3</v>
      </c>
      <c r="L42" s="16">
        <v>3</v>
      </c>
      <c r="M42" s="16">
        <v>3</v>
      </c>
    </row>
    <row r="43" spans="1:13">
      <c r="B43" s="1" t="s">
        <v>484</v>
      </c>
      <c r="E43" s="27">
        <v>41</v>
      </c>
      <c r="F43" s="16">
        <v>67</v>
      </c>
      <c r="G43" s="16">
        <v>124</v>
      </c>
      <c r="H43" s="16">
        <v>49</v>
      </c>
      <c r="I43" s="16">
        <v>113</v>
      </c>
      <c r="J43" s="16">
        <v>95</v>
      </c>
      <c r="K43" s="16">
        <v>57</v>
      </c>
      <c r="L43" s="16">
        <v>40</v>
      </c>
      <c r="M43" s="16">
        <v>32</v>
      </c>
    </row>
    <row r="44" spans="1:13">
      <c r="B44" s="1" t="s">
        <v>485</v>
      </c>
      <c r="E44" s="49">
        <v>0.129</v>
      </c>
      <c r="F44" s="50">
        <v>0.22700000000000001</v>
      </c>
      <c r="G44" s="50">
        <v>0.22500000000000001</v>
      </c>
      <c r="H44" s="50">
        <v>0.20799999999999999</v>
      </c>
      <c r="I44" s="51">
        <v>0.23799999999999999</v>
      </c>
      <c r="J44" s="51">
        <v>0.23599999999999999</v>
      </c>
      <c r="K44" s="51">
        <v>0.27100000000000002</v>
      </c>
      <c r="L44" s="51">
        <v>0.28100000000000003</v>
      </c>
      <c r="M44" s="51">
        <v>7.2999999999999995E-2</v>
      </c>
    </row>
    <row r="45" spans="1:13" ht="18" thickBot="1">
      <c r="B45" s="6"/>
      <c r="C45" s="5"/>
      <c r="D45" s="5"/>
      <c r="E45" s="29"/>
      <c r="F45" s="6"/>
      <c r="G45" s="6"/>
      <c r="H45" s="6"/>
      <c r="I45" s="6"/>
      <c r="J45" s="6"/>
      <c r="K45" s="6"/>
      <c r="L45" s="6"/>
      <c r="M45" s="5"/>
    </row>
    <row r="46" spans="1:13">
      <c r="C46" s="1" t="s">
        <v>486</v>
      </c>
      <c r="E46" s="1" t="s">
        <v>487</v>
      </c>
    </row>
    <row r="47" spans="1:13">
      <c r="A47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7"/>
  <sheetViews>
    <sheetView showGridLines="0" zoomScale="75" workbookViewId="0"/>
  </sheetViews>
  <sheetFormatPr defaultColWidth="13.375" defaultRowHeight="17.25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1" spans="1:12">
      <c r="A1" s="1"/>
    </row>
    <row r="6" spans="1:12">
      <c r="E6" s="4"/>
      <c r="F6" s="3" t="s">
        <v>488</v>
      </c>
      <c r="H6" s="4"/>
      <c r="I6" s="4"/>
      <c r="J6" s="4"/>
      <c r="K6" s="4"/>
    </row>
    <row r="7" spans="1:12">
      <c r="E7" s="3" t="s">
        <v>489</v>
      </c>
      <c r="F7" s="4"/>
      <c r="G7" s="4"/>
      <c r="H7" s="4"/>
      <c r="I7" s="4"/>
      <c r="J7" s="4"/>
      <c r="K7" s="4"/>
    </row>
    <row r="8" spans="1:12" ht="18" thickBot="1">
      <c r="B8" s="5"/>
      <c r="C8" s="5"/>
      <c r="D8" s="5"/>
      <c r="E8" s="5"/>
      <c r="F8" s="30" t="s">
        <v>490</v>
      </c>
      <c r="G8" s="6"/>
      <c r="H8" s="6"/>
      <c r="I8" s="6"/>
      <c r="J8" s="6"/>
      <c r="K8" s="5"/>
      <c r="L8" s="7" t="s">
        <v>2</v>
      </c>
    </row>
    <row r="9" spans="1:12">
      <c r="B9" s="4"/>
      <c r="C9" s="4"/>
      <c r="D9" s="4"/>
      <c r="E9" s="11" t="s">
        <v>491</v>
      </c>
      <c r="F9" s="11" t="s">
        <v>492</v>
      </c>
      <c r="G9" s="11" t="s">
        <v>493</v>
      </c>
      <c r="H9" s="11" t="s">
        <v>494</v>
      </c>
      <c r="I9" s="11" t="s">
        <v>495</v>
      </c>
      <c r="J9" s="11" t="s">
        <v>496</v>
      </c>
      <c r="K9" s="11" t="s">
        <v>497</v>
      </c>
      <c r="L9" s="11" t="s">
        <v>498</v>
      </c>
    </row>
    <row r="10" spans="1:12">
      <c r="B10" s="9"/>
      <c r="C10" s="9"/>
      <c r="D10" s="9"/>
      <c r="E10" s="13" t="s">
        <v>499</v>
      </c>
      <c r="F10" s="13" t="s">
        <v>111</v>
      </c>
      <c r="G10" s="13" t="s">
        <v>112</v>
      </c>
      <c r="H10" s="13" t="s">
        <v>113</v>
      </c>
      <c r="I10" s="13" t="s">
        <v>68</v>
      </c>
      <c r="J10" s="13" t="s">
        <v>31</v>
      </c>
      <c r="K10" s="13" t="s">
        <v>32</v>
      </c>
      <c r="L10" s="13" t="s">
        <v>33</v>
      </c>
    </row>
    <row r="11" spans="1:12">
      <c r="B11" s="4"/>
      <c r="C11" s="4"/>
      <c r="D11" s="4"/>
      <c r="E11" s="12"/>
      <c r="F11" s="4"/>
      <c r="G11" s="4"/>
      <c r="H11" s="4"/>
      <c r="I11" s="4"/>
      <c r="J11" s="4"/>
      <c r="K11" s="4"/>
    </row>
    <row r="12" spans="1:12">
      <c r="B12" s="3" t="s">
        <v>460</v>
      </c>
      <c r="C12" s="4"/>
      <c r="D12" s="4"/>
      <c r="E12" s="12">
        <f t="shared" ref="E12:K12" si="0">SUM(E14:E71,E85:E104)</f>
        <v>66861</v>
      </c>
      <c r="F12" s="4">
        <f t="shared" si="0"/>
        <v>68784</v>
      </c>
      <c r="G12" s="4">
        <f t="shared" si="0"/>
        <v>72442</v>
      </c>
      <c r="H12" s="4">
        <f t="shared" si="0"/>
        <v>65621</v>
      </c>
      <c r="I12" s="4">
        <f t="shared" si="0"/>
        <v>65475</v>
      </c>
      <c r="J12" s="4">
        <f t="shared" si="0"/>
        <v>57867</v>
      </c>
      <c r="K12" s="4">
        <f t="shared" si="0"/>
        <v>55368.6</v>
      </c>
      <c r="L12" s="4">
        <f>SUM(L14:M71,L85:L104)</f>
        <v>54539.810000000005</v>
      </c>
    </row>
    <row r="13" spans="1:12">
      <c r="E13" s="8"/>
    </row>
    <row r="14" spans="1:12">
      <c r="C14" s="1" t="s">
        <v>500</v>
      </c>
      <c r="E14" s="27">
        <v>91</v>
      </c>
      <c r="F14" s="16">
        <v>46</v>
      </c>
      <c r="G14" s="16">
        <v>501</v>
      </c>
      <c r="H14" s="16">
        <v>612</v>
      </c>
      <c r="I14" s="16">
        <v>166</v>
      </c>
      <c r="J14" s="16">
        <v>240</v>
      </c>
      <c r="K14" s="16">
        <v>164.4</v>
      </c>
      <c r="L14" s="16">
        <v>214.4</v>
      </c>
    </row>
    <row r="15" spans="1:12">
      <c r="C15" s="1" t="s">
        <v>123</v>
      </c>
      <c r="E15" s="27">
        <v>645</v>
      </c>
      <c r="F15" s="16">
        <v>842</v>
      </c>
      <c r="G15" s="16">
        <v>861</v>
      </c>
      <c r="H15" s="16">
        <v>991</v>
      </c>
      <c r="I15" s="16">
        <v>3414</v>
      </c>
      <c r="J15" s="16">
        <v>3157</v>
      </c>
      <c r="K15" s="16">
        <v>3269.4</v>
      </c>
      <c r="L15" s="16">
        <v>3451.4</v>
      </c>
    </row>
    <row r="16" spans="1:12">
      <c r="C16" s="1" t="s">
        <v>501</v>
      </c>
      <c r="E16" s="27">
        <v>3632</v>
      </c>
      <c r="F16" s="16">
        <v>7694</v>
      </c>
      <c r="G16" s="16">
        <v>8110</v>
      </c>
      <c r="H16" s="16">
        <v>9350</v>
      </c>
      <c r="I16" s="16">
        <v>4885</v>
      </c>
      <c r="J16" s="16">
        <v>4178</v>
      </c>
      <c r="K16" s="16">
        <v>3438.4</v>
      </c>
      <c r="L16" s="16">
        <v>3211</v>
      </c>
    </row>
    <row r="17" spans="3:12">
      <c r="C17" s="1" t="s">
        <v>502</v>
      </c>
      <c r="E17" s="27">
        <v>4668</v>
      </c>
      <c r="F17" s="16">
        <v>6315</v>
      </c>
      <c r="G17" s="16">
        <v>5699</v>
      </c>
      <c r="H17" s="16">
        <v>4498</v>
      </c>
      <c r="I17" s="16">
        <v>4970</v>
      </c>
      <c r="J17" s="16">
        <v>2943</v>
      </c>
      <c r="K17" s="16">
        <v>3923.4</v>
      </c>
      <c r="L17" s="16">
        <v>1913</v>
      </c>
    </row>
    <row r="18" spans="3:12">
      <c r="E18" s="8"/>
    </row>
    <row r="19" spans="3:12">
      <c r="C19" s="1" t="s">
        <v>124</v>
      </c>
      <c r="E19" s="27">
        <v>173</v>
      </c>
      <c r="F19" s="16">
        <v>225</v>
      </c>
      <c r="G19" s="16">
        <v>379</v>
      </c>
      <c r="H19" s="16">
        <v>71</v>
      </c>
      <c r="I19" s="16">
        <v>102</v>
      </c>
      <c r="J19" s="16">
        <v>32</v>
      </c>
      <c r="K19" s="16">
        <v>48</v>
      </c>
      <c r="L19" s="16">
        <v>61</v>
      </c>
    </row>
    <row r="20" spans="3:12">
      <c r="C20" s="1" t="s">
        <v>503</v>
      </c>
      <c r="E20" s="27">
        <v>169</v>
      </c>
      <c r="F20" s="16">
        <v>243</v>
      </c>
      <c r="G20" s="16">
        <v>215</v>
      </c>
      <c r="H20" s="16">
        <v>545</v>
      </c>
      <c r="I20" s="16">
        <v>211</v>
      </c>
      <c r="J20" s="16">
        <v>599</v>
      </c>
      <c r="K20" s="16">
        <v>191</v>
      </c>
      <c r="L20" s="16">
        <v>246</v>
      </c>
    </row>
    <row r="21" spans="3:12">
      <c r="C21" s="1" t="s">
        <v>504</v>
      </c>
      <c r="E21" s="27">
        <v>215</v>
      </c>
      <c r="F21" s="16">
        <v>233</v>
      </c>
      <c r="G21" s="16">
        <v>442</v>
      </c>
      <c r="H21" s="16">
        <v>349</v>
      </c>
      <c r="I21" s="16">
        <v>240</v>
      </c>
      <c r="J21" s="16">
        <v>394</v>
      </c>
      <c r="K21" s="16">
        <v>156</v>
      </c>
      <c r="L21" s="16">
        <v>184</v>
      </c>
    </row>
    <row r="22" spans="3:12">
      <c r="C22" s="1" t="s">
        <v>505</v>
      </c>
      <c r="E22" s="27">
        <v>842</v>
      </c>
      <c r="F22" s="16">
        <v>1034</v>
      </c>
      <c r="G22" s="16">
        <v>1270</v>
      </c>
      <c r="H22" s="16">
        <v>660</v>
      </c>
      <c r="I22" s="16">
        <v>742</v>
      </c>
      <c r="J22" s="16">
        <v>621</v>
      </c>
      <c r="K22" s="16">
        <v>291</v>
      </c>
      <c r="L22" s="16">
        <v>357</v>
      </c>
    </row>
    <row r="23" spans="3:12">
      <c r="E23" s="8"/>
    </row>
    <row r="24" spans="3:12">
      <c r="C24" s="1" t="s">
        <v>506</v>
      </c>
      <c r="E24" s="27">
        <v>145</v>
      </c>
      <c r="F24" s="16">
        <v>73</v>
      </c>
      <c r="G24" s="16">
        <v>20</v>
      </c>
      <c r="H24" s="16">
        <v>22</v>
      </c>
      <c r="I24" s="16">
        <v>7</v>
      </c>
      <c r="J24" s="16">
        <v>37</v>
      </c>
      <c r="K24" s="16">
        <v>7</v>
      </c>
      <c r="L24" s="16">
        <v>14</v>
      </c>
    </row>
    <row r="25" spans="3:12">
      <c r="C25" s="1" t="s">
        <v>126</v>
      </c>
      <c r="E25" s="27">
        <v>1206</v>
      </c>
      <c r="F25" s="16">
        <v>1838</v>
      </c>
      <c r="G25" s="16">
        <v>1399</v>
      </c>
      <c r="H25" s="16">
        <v>1483</v>
      </c>
      <c r="I25" s="16">
        <v>3347</v>
      </c>
      <c r="J25" s="16">
        <v>1893</v>
      </c>
      <c r="K25" s="16">
        <v>2560</v>
      </c>
      <c r="L25" s="16">
        <v>1581</v>
      </c>
    </row>
    <row r="26" spans="3:12">
      <c r="C26" s="1" t="s">
        <v>507</v>
      </c>
      <c r="E26" s="27">
        <v>967</v>
      </c>
      <c r="F26" s="16">
        <v>2128</v>
      </c>
      <c r="G26" s="16">
        <v>2124</v>
      </c>
      <c r="H26" s="16">
        <v>405</v>
      </c>
      <c r="I26" s="16">
        <v>629</v>
      </c>
      <c r="J26" s="16">
        <v>427</v>
      </c>
      <c r="K26" s="16">
        <v>1480</v>
      </c>
      <c r="L26" s="16">
        <v>454</v>
      </c>
    </row>
    <row r="27" spans="3:12">
      <c r="C27" s="1" t="s">
        <v>508</v>
      </c>
      <c r="E27" s="27">
        <v>166</v>
      </c>
      <c r="F27" s="16">
        <v>525</v>
      </c>
      <c r="G27" s="16">
        <v>299</v>
      </c>
      <c r="H27" s="16">
        <v>905</v>
      </c>
      <c r="I27" s="16">
        <v>97</v>
      </c>
      <c r="J27" s="16">
        <v>109</v>
      </c>
      <c r="K27" s="16">
        <v>93</v>
      </c>
      <c r="L27" s="16">
        <v>120</v>
      </c>
    </row>
    <row r="28" spans="3:12">
      <c r="E28" s="8"/>
      <c r="I28" s="16"/>
      <c r="J28" s="16"/>
      <c r="K28" s="16"/>
      <c r="L28" s="16"/>
    </row>
    <row r="29" spans="3:12">
      <c r="C29" s="1" t="s">
        <v>127</v>
      </c>
      <c r="E29" s="27">
        <v>2002</v>
      </c>
      <c r="F29" s="16">
        <v>9908</v>
      </c>
      <c r="G29" s="16">
        <v>4791</v>
      </c>
      <c r="H29" s="16">
        <v>4422</v>
      </c>
      <c r="I29" s="16">
        <v>3714</v>
      </c>
      <c r="J29" s="16">
        <v>1131</v>
      </c>
      <c r="K29" s="16">
        <v>2020</v>
      </c>
      <c r="L29" s="16">
        <v>789</v>
      </c>
    </row>
    <row r="30" spans="3:12">
      <c r="C30" s="1" t="s">
        <v>509</v>
      </c>
      <c r="E30" s="27">
        <v>1568</v>
      </c>
      <c r="F30" s="16">
        <v>1536</v>
      </c>
      <c r="G30" s="16">
        <v>2213</v>
      </c>
      <c r="H30" s="16">
        <v>1808</v>
      </c>
      <c r="I30" s="16">
        <v>2196</v>
      </c>
      <c r="J30" s="16">
        <v>1789</v>
      </c>
      <c r="K30" s="16">
        <v>1560</v>
      </c>
      <c r="L30" s="16">
        <v>1036</v>
      </c>
    </row>
    <row r="31" spans="3:12">
      <c r="C31" s="1" t="s">
        <v>510</v>
      </c>
      <c r="E31" s="27">
        <v>1647</v>
      </c>
      <c r="F31" s="16">
        <v>488</v>
      </c>
      <c r="G31" s="16">
        <v>390</v>
      </c>
      <c r="H31" s="16">
        <v>607</v>
      </c>
      <c r="I31" s="16">
        <v>685</v>
      </c>
      <c r="J31" s="16">
        <v>371</v>
      </c>
      <c r="K31" s="16">
        <v>651</v>
      </c>
      <c r="L31" s="16">
        <v>239</v>
      </c>
    </row>
    <row r="32" spans="3:12">
      <c r="C32" s="1" t="s">
        <v>150</v>
      </c>
      <c r="E32" s="27">
        <v>4690</v>
      </c>
      <c r="F32" s="16">
        <v>3909</v>
      </c>
      <c r="G32" s="16">
        <v>4420</v>
      </c>
      <c r="H32" s="16">
        <v>3975</v>
      </c>
      <c r="I32" s="16">
        <v>3857</v>
      </c>
      <c r="J32" s="16">
        <v>4995</v>
      </c>
      <c r="K32" s="16">
        <v>2729</v>
      </c>
      <c r="L32" s="16">
        <v>3189</v>
      </c>
    </row>
    <row r="33" spans="3:12">
      <c r="E33" s="8"/>
    </row>
    <row r="34" spans="3:12">
      <c r="C34" s="1" t="s">
        <v>511</v>
      </c>
      <c r="E34" s="27">
        <v>4220</v>
      </c>
      <c r="F34" s="16">
        <v>1181</v>
      </c>
      <c r="G34" s="16">
        <v>1318</v>
      </c>
      <c r="H34" s="16">
        <v>4532</v>
      </c>
      <c r="I34" s="16">
        <v>4536</v>
      </c>
      <c r="J34" s="16">
        <v>4150</v>
      </c>
      <c r="K34" s="16">
        <v>5842</v>
      </c>
      <c r="L34" s="16">
        <v>5460</v>
      </c>
    </row>
    <row r="35" spans="3:12">
      <c r="C35" s="1" t="s">
        <v>512</v>
      </c>
      <c r="E35" s="27">
        <v>604</v>
      </c>
      <c r="F35" s="16">
        <v>1545</v>
      </c>
      <c r="G35" s="16">
        <v>5320</v>
      </c>
      <c r="H35" s="16">
        <v>4213</v>
      </c>
      <c r="I35" s="16">
        <v>7481</v>
      </c>
      <c r="J35" s="16">
        <v>6925</v>
      </c>
      <c r="K35" s="16">
        <v>5296</v>
      </c>
      <c r="L35" s="16">
        <v>8182</v>
      </c>
    </row>
    <row r="36" spans="3:12">
      <c r="E36" s="8"/>
    </row>
    <row r="37" spans="3:12">
      <c r="C37" s="1" t="s">
        <v>130</v>
      </c>
      <c r="E37" s="27">
        <v>13002</v>
      </c>
      <c r="F37" s="16">
        <v>7402</v>
      </c>
      <c r="G37" s="16">
        <v>10716</v>
      </c>
      <c r="H37" s="16">
        <v>9404</v>
      </c>
      <c r="I37" s="16">
        <v>9306</v>
      </c>
      <c r="J37" s="16">
        <v>9194</v>
      </c>
      <c r="K37" s="16">
        <v>7822</v>
      </c>
      <c r="L37" s="16">
        <v>10299</v>
      </c>
    </row>
    <row r="38" spans="3:12">
      <c r="C38" s="1" t="s">
        <v>131</v>
      </c>
      <c r="E38" s="27">
        <v>64</v>
      </c>
      <c r="F38" s="16">
        <v>112</v>
      </c>
      <c r="G38" s="16">
        <v>280</v>
      </c>
      <c r="H38" s="16">
        <v>288</v>
      </c>
      <c r="I38" s="16">
        <v>284</v>
      </c>
      <c r="J38" s="16">
        <v>140</v>
      </c>
      <c r="K38" s="16">
        <v>231</v>
      </c>
      <c r="L38" s="16">
        <v>265</v>
      </c>
    </row>
    <row r="39" spans="3:12">
      <c r="C39" s="1" t="s">
        <v>513</v>
      </c>
      <c r="E39" s="27">
        <v>501</v>
      </c>
      <c r="F39" s="16">
        <v>529</v>
      </c>
      <c r="G39" s="16">
        <v>592</v>
      </c>
      <c r="H39" s="16">
        <v>727</v>
      </c>
      <c r="I39" s="16">
        <v>353</v>
      </c>
      <c r="J39" s="16">
        <v>317</v>
      </c>
      <c r="K39" s="16">
        <v>331</v>
      </c>
      <c r="L39" s="16">
        <v>373</v>
      </c>
    </row>
    <row r="40" spans="3:12">
      <c r="E40" s="8"/>
    </row>
    <row r="41" spans="3:12">
      <c r="C41" s="1" t="s">
        <v>514</v>
      </c>
      <c r="E41" s="27">
        <v>19</v>
      </c>
      <c r="F41" s="16">
        <v>36</v>
      </c>
      <c r="G41" s="16">
        <v>53</v>
      </c>
      <c r="H41" s="16">
        <v>49</v>
      </c>
      <c r="I41" s="16">
        <v>73</v>
      </c>
      <c r="J41" s="16">
        <v>73</v>
      </c>
      <c r="K41" s="16">
        <v>53</v>
      </c>
      <c r="L41" s="16">
        <v>51</v>
      </c>
    </row>
    <row r="42" spans="3:12">
      <c r="C42" s="1" t="s">
        <v>145</v>
      </c>
      <c r="E42" s="27">
        <v>128</v>
      </c>
      <c r="F42" s="16">
        <v>258</v>
      </c>
      <c r="G42" s="16">
        <v>175</v>
      </c>
      <c r="H42" s="16">
        <v>188</v>
      </c>
      <c r="I42" s="16">
        <v>77</v>
      </c>
      <c r="J42" s="16">
        <v>128</v>
      </c>
      <c r="K42" s="16">
        <v>132</v>
      </c>
      <c r="L42" s="16">
        <v>141</v>
      </c>
    </row>
    <row r="43" spans="3:12">
      <c r="C43" s="1" t="s">
        <v>515</v>
      </c>
      <c r="E43" s="32" t="s">
        <v>74</v>
      </c>
      <c r="F43" s="17" t="s">
        <v>74</v>
      </c>
      <c r="G43" s="16">
        <v>76</v>
      </c>
      <c r="H43" s="16">
        <v>48</v>
      </c>
      <c r="I43" s="16">
        <v>36</v>
      </c>
      <c r="J43" s="17" t="s">
        <v>74</v>
      </c>
      <c r="K43" s="16">
        <v>65</v>
      </c>
      <c r="L43" s="16">
        <v>26</v>
      </c>
    </row>
    <row r="44" spans="3:12">
      <c r="C44" s="1" t="s">
        <v>516</v>
      </c>
      <c r="E44" s="27">
        <v>119</v>
      </c>
      <c r="F44" s="16">
        <v>98</v>
      </c>
      <c r="G44" s="16">
        <v>49</v>
      </c>
      <c r="H44" s="16">
        <v>61</v>
      </c>
      <c r="I44" s="16">
        <v>171</v>
      </c>
      <c r="J44" s="16">
        <v>195</v>
      </c>
      <c r="K44" s="16">
        <v>176</v>
      </c>
      <c r="L44" s="16">
        <v>232</v>
      </c>
    </row>
    <row r="45" spans="3:12">
      <c r="C45" s="1" t="s">
        <v>517</v>
      </c>
      <c r="E45" s="27">
        <v>1362</v>
      </c>
      <c r="F45" s="16">
        <v>1027</v>
      </c>
      <c r="G45" s="16">
        <v>2229</v>
      </c>
      <c r="H45" s="16">
        <v>1028</v>
      </c>
      <c r="I45" s="16">
        <v>633</v>
      </c>
      <c r="J45" s="16">
        <v>626</v>
      </c>
      <c r="K45" s="16">
        <v>663</v>
      </c>
      <c r="L45" s="16">
        <v>573</v>
      </c>
    </row>
    <row r="46" spans="3:12">
      <c r="E46" s="27"/>
      <c r="F46" s="16"/>
      <c r="G46" s="16"/>
      <c r="H46" s="16"/>
      <c r="I46" s="16"/>
      <c r="J46" s="16"/>
      <c r="K46" s="16"/>
      <c r="L46" s="16"/>
    </row>
    <row r="47" spans="3:12">
      <c r="C47" s="1" t="s">
        <v>518</v>
      </c>
      <c r="E47" s="27">
        <v>2</v>
      </c>
      <c r="F47" s="16">
        <v>14</v>
      </c>
      <c r="G47" s="16">
        <v>4</v>
      </c>
      <c r="H47" s="16">
        <v>73</v>
      </c>
      <c r="I47" s="16">
        <v>4</v>
      </c>
      <c r="J47" s="16">
        <v>4</v>
      </c>
      <c r="K47" s="16">
        <v>17</v>
      </c>
      <c r="L47" s="16">
        <v>39</v>
      </c>
    </row>
    <row r="48" spans="3:12">
      <c r="C48" s="1" t="s">
        <v>519</v>
      </c>
      <c r="E48" s="27">
        <v>161</v>
      </c>
      <c r="F48" s="16">
        <v>141</v>
      </c>
      <c r="G48" s="16">
        <v>91</v>
      </c>
      <c r="H48" s="16">
        <v>37</v>
      </c>
      <c r="I48" s="16">
        <v>46</v>
      </c>
      <c r="J48" s="16">
        <v>40</v>
      </c>
      <c r="K48" s="16">
        <v>22</v>
      </c>
      <c r="L48" s="16">
        <v>23</v>
      </c>
    </row>
    <row r="49" spans="3:12">
      <c r="C49" s="1" t="s">
        <v>520</v>
      </c>
      <c r="E49" s="27">
        <v>8491</v>
      </c>
      <c r="F49" s="16">
        <v>7701</v>
      </c>
      <c r="G49" s="16">
        <v>5421</v>
      </c>
      <c r="H49" s="16">
        <v>5061</v>
      </c>
      <c r="I49" s="16">
        <v>6087</v>
      </c>
      <c r="J49" s="16">
        <v>5801</v>
      </c>
      <c r="K49" s="16">
        <v>4673</v>
      </c>
      <c r="L49" s="16">
        <v>5400</v>
      </c>
    </row>
    <row r="50" spans="3:12">
      <c r="C50" s="1" t="s">
        <v>521</v>
      </c>
      <c r="E50" s="27">
        <v>7</v>
      </c>
      <c r="F50" s="17" t="s">
        <v>74</v>
      </c>
      <c r="G50" s="16">
        <v>7</v>
      </c>
      <c r="H50" s="16">
        <v>11</v>
      </c>
      <c r="I50" s="16">
        <v>15</v>
      </c>
      <c r="J50" s="16">
        <v>11</v>
      </c>
      <c r="K50" s="16">
        <v>9</v>
      </c>
      <c r="L50" s="16">
        <v>13</v>
      </c>
    </row>
    <row r="51" spans="3:12">
      <c r="E51" s="8"/>
      <c r="I51" s="16"/>
      <c r="J51" s="16"/>
      <c r="K51" s="16"/>
      <c r="L51" s="16"/>
    </row>
    <row r="52" spans="3:12">
      <c r="C52" s="1" t="s">
        <v>522</v>
      </c>
      <c r="E52" s="27">
        <v>254</v>
      </c>
      <c r="F52" s="16">
        <v>372</v>
      </c>
      <c r="G52" s="16">
        <v>429</v>
      </c>
      <c r="H52" s="16">
        <v>377</v>
      </c>
      <c r="I52" s="16">
        <v>277</v>
      </c>
      <c r="J52" s="16">
        <v>341</v>
      </c>
      <c r="K52" s="16">
        <v>275</v>
      </c>
      <c r="L52" s="16">
        <v>261</v>
      </c>
    </row>
    <row r="53" spans="3:12">
      <c r="C53" s="1" t="s">
        <v>523</v>
      </c>
      <c r="E53" s="52">
        <v>7</v>
      </c>
      <c r="F53" s="53">
        <v>3</v>
      </c>
      <c r="G53" s="53">
        <v>5</v>
      </c>
      <c r="H53" s="53">
        <v>2</v>
      </c>
      <c r="I53" s="53">
        <v>26</v>
      </c>
      <c r="J53" s="53">
        <v>92</v>
      </c>
      <c r="K53" s="53">
        <v>42</v>
      </c>
      <c r="L53" s="53">
        <v>71</v>
      </c>
    </row>
    <row r="54" spans="3:12">
      <c r="C54" s="1" t="s">
        <v>524</v>
      </c>
      <c r="E54" s="27">
        <v>13</v>
      </c>
      <c r="F54" s="16">
        <v>14</v>
      </c>
      <c r="G54" s="16">
        <v>36</v>
      </c>
      <c r="H54" s="16">
        <v>77</v>
      </c>
      <c r="I54" s="16">
        <v>112</v>
      </c>
      <c r="J54" s="16">
        <v>84</v>
      </c>
      <c r="K54" s="16">
        <v>99</v>
      </c>
      <c r="L54" s="16">
        <v>67</v>
      </c>
    </row>
    <row r="55" spans="3:12">
      <c r="C55" s="1" t="s">
        <v>525</v>
      </c>
      <c r="E55" s="32" t="s">
        <v>12</v>
      </c>
      <c r="F55" s="17" t="s">
        <v>12</v>
      </c>
      <c r="G55" s="17" t="s">
        <v>12</v>
      </c>
      <c r="H55" s="17" t="s">
        <v>12</v>
      </c>
      <c r="I55" s="16">
        <v>548</v>
      </c>
      <c r="J55" s="16">
        <v>326</v>
      </c>
      <c r="K55" s="16">
        <v>291</v>
      </c>
      <c r="L55" s="16">
        <v>277</v>
      </c>
    </row>
    <row r="56" spans="3:12">
      <c r="E56" s="8"/>
    </row>
    <row r="57" spans="3:12">
      <c r="C57" s="1" t="s">
        <v>526</v>
      </c>
      <c r="E57" s="27">
        <v>168</v>
      </c>
      <c r="F57" s="16">
        <v>188</v>
      </c>
      <c r="G57" s="16">
        <v>463</v>
      </c>
      <c r="H57" s="16">
        <v>283</v>
      </c>
      <c r="I57" s="16">
        <v>65</v>
      </c>
      <c r="J57" s="16">
        <v>156</v>
      </c>
      <c r="K57" s="16">
        <v>119</v>
      </c>
      <c r="L57" s="16">
        <v>121</v>
      </c>
    </row>
    <row r="58" spans="3:12">
      <c r="C58" s="1" t="s">
        <v>527</v>
      </c>
      <c r="E58" s="27">
        <v>137</v>
      </c>
      <c r="F58" s="16">
        <v>59</v>
      </c>
      <c r="G58" s="16">
        <v>263</v>
      </c>
      <c r="H58" s="16">
        <v>137</v>
      </c>
      <c r="I58" s="16">
        <v>209</v>
      </c>
      <c r="J58" s="16">
        <v>103</v>
      </c>
      <c r="K58" s="16">
        <v>180</v>
      </c>
      <c r="L58" s="16">
        <v>334</v>
      </c>
    </row>
    <row r="59" spans="3:12">
      <c r="C59" s="1" t="s">
        <v>528</v>
      </c>
      <c r="E59" s="27">
        <v>162</v>
      </c>
      <c r="F59" s="16">
        <v>257</v>
      </c>
      <c r="G59" s="16">
        <v>123</v>
      </c>
      <c r="H59" s="16">
        <v>123</v>
      </c>
      <c r="I59" s="16">
        <v>353</v>
      </c>
      <c r="J59" s="16">
        <v>328</v>
      </c>
      <c r="K59" s="16">
        <v>236</v>
      </c>
      <c r="L59" s="16">
        <v>224</v>
      </c>
    </row>
    <row r="60" spans="3:12">
      <c r="C60" s="1" t="s">
        <v>529</v>
      </c>
      <c r="E60" s="27">
        <v>7</v>
      </c>
      <c r="F60" s="16">
        <v>18</v>
      </c>
      <c r="G60" s="16">
        <v>101</v>
      </c>
      <c r="H60" s="16">
        <v>45</v>
      </c>
      <c r="I60" s="16">
        <v>26</v>
      </c>
      <c r="J60" s="16">
        <v>24</v>
      </c>
      <c r="K60" s="16">
        <v>16</v>
      </c>
      <c r="L60" s="16">
        <v>24</v>
      </c>
    </row>
    <row r="61" spans="3:12">
      <c r="E61" s="27"/>
      <c r="F61" s="16"/>
      <c r="G61" s="16"/>
      <c r="H61" s="16"/>
      <c r="I61" s="16"/>
      <c r="J61" s="16"/>
      <c r="K61" s="16"/>
      <c r="L61" s="16"/>
    </row>
    <row r="62" spans="3:12">
      <c r="C62" s="1" t="s">
        <v>530</v>
      </c>
      <c r="E62" s="27">
        <v>10</v>
      </c>
      <c r="F62" s="16">
        <v>19</v>
      </c>
      <c r="G62" s="16">
        <v>72</v>
      </c>
      <c r="H62" s="16">
        <v>57</v>
      </c>
      <c r="I62" s="16">
        <v>74</v>
      </c>
      <c r="J62" s="16">
        <v>49</v>
      </c>
      <c r="K62" s="16">
        <v>67</v>
      </c>
      <c r="L62" s="16">
        <v>68</v>
      </c>
    </row>
    <row r="63" spans="3:12">
      <c r="C63" s="1" t="s">
        <v>151</v>
      </c>
      <c r="E63" s="32" t="s">
        <v>74</v>
      </c>
      <c r="F63" s="16">
        <v>20</v>
      </c>
      <c r="G63" s="16">
        <v>15</v>
      </c>
      <c r="H63" s="16">
        <v>84</v>
      </c>
      <c r="I63" s="17" t="s">
        <v>74</v>
      </c>
      <c r="J63" s="16">
        <v>2</v>
      </c>
      <c r="K63" s="16">
        <v>501</v>
      </c>
      <c r="L63" s="16">
        <v>48</v>
      </c>
    </row>
    <row r="64" spans="3:12">
      <c r="C64" s="1" t="s">
        <v>132</v>
      </c>
      <c r="E64" s="27">
        <v>9805</v>
      </c>
      <c r="F64" s="16">
        <v>5543</v>
      </c>
      <c r="G64" s="16">
        <v>7820</v>
      </c>
      <c r="H64" s="16">
        <v>4676</v>
      </c>
      <c r="I64" s="16">
        <f>3277-548</f>
        <v>2729</v>
      </c>
      <c r="J64" s="16">
        <v>2658</v>
      </c>
      <c r="K64" s="16">
        <v>2770</v>
      </c>
      <c r="L64" s="16">
        <v>2383</v>
      </c>
    </row>
    <row r="65" spans="1:12">
      <c r="E65" s="8"/>
    </row>
    <row r="66" spans="1:12">
      <c r="C66" s="1" t="s">
        <v>531</v>
      </c>
      <c r="E66" s="27">
        <v>137</v>
      </c>
      <c r="F66" s="16">
        <v>90</v>
      </c>
      <c r="G66" s="16">
        <v>155</v>
      </c>
      <c r="H66" s="16">
        <v>128</v>
      </c>
      <c r="I66" s="16">
        <v>183</v>
      </c>
      <c r="J66" s="16">
        <v>186</v>
      </c>
      <c r="K66" s="16">
        <v>168</v>
      </c>
      <c r="L66" s="16">
        <v>147</v>
      </c>
    </row>
    <row r="67" spans="1:12">
      <c r="C67" s="1" t="s">
        <v>532</v>
      </c>
      <c r="E67" s="27">
        <v>168</v>
      </c>
      <c r="F67" s="16">
        <v>114</v>
      </c>
      <c r="G67" s="16">
        <v>135</v>
      </c>
      <c r="H67" s="16">
        <v>31</v>
      </c>
      <c r="I67" s="16">
        <v>25</v>
      </c>
      <c r="J67" s="16">
        <v>16</v>
      </c>
      <c r="K67" s="16">
        <v>15</v>
      </c>
      <c r="L67" s="16">
        <v>12</v>
      </c>
    </row>
    <row r="68" spans="1:12">
      <c r="C68" s="1" t="s">
        <v>533</v>
      </c>
      <c r="E68" s="27">
        <v>906</v>
      </c>
      <c r="F68" s="16">
        <v>649</v>
      </c>
      <c r="G68" s="16">
        <v>240</v>
      </c>
      <c r="H68" s="16">
        <v>201</v>
      </c>
      <c r="I68" s="16">
        <v>123</v>
      </c>
      <c r="J68" s="16">
        <v>91</v>
      </c>
      <c r="K68" s="16">
        <v>111</v>
      </c>
      <c r="L68" s="16">
        <v>112</v>
      </c>
    </row>
    <row r="69" spans="1:12">
      <c r="C69" s="1" t="s">
        <v>534</v>
      </c>
      <c r="E69" s="27">
        <v>2</v>
      </c>
      <c r="F69" s="16">
        <v>4</v>
      </c>
      <c r="G69" s="16">
        <v>2</v>
      </c>
      <c r="H69" s="16">
        <v>27</v>
      </c>
      <c r="I69" s="16">
        <v>27</v>
      </c>
      <c r="J69" s="16">
        <v>30</v>
      </c>
      <c r="K69" s="16">
        <v>30</v>
      </c>
      <c r="L69" s="16">
        <v>26</v>
      </c>
    </row>
    <row r="70" spans="1:12">
      <c r="C70" s="1" t="s">
        <v>535</v>
      </c>
      <c r="E70" s="27">
        <v>65</v>
      </c>
      <c r="F70" s="16">
        <v>75</v>
      </c>
      <c r="G70" s="16">
        <v>55</v>
      </c>
      <c r="H70" s="16">
        <v>20</v>
      </c>
      <c r="I70" s="16">
        <v>15</v>
      </c>
      <c r="J70" s="16">
        <v>21</v>
      </c>
      <c r="K70" s="16">
        <v>18</v>
      </c>
      <c r="L70" s="16">
        <v>12</v>
      </c>
    </row>
    <row r="71" spans="1:12" ht="18" thickBot="1">
      <c r="B71" s="5"/>
      <c r="C71" s="5"/>
      <c r="D71" s="5"/>
      <c r="E71" s="34"/>
      <c r="F71" s="35"/>
      <c r="G71" s="35"/>
      <c r="H71" s="35"/>
      <c r="I71" s="5"/>
      <c r="J71" s="35"/>
      <c r="K71" s="35"/>
      <c r="L71" s="35"/>
    </row>
    <row r="72" spans="1:12">
      <c r="E72" s="1" t="s">
        <v>26</v>
      </c>
    </row>
    <row r="73" spans="1:12">
      <c r="A73" s="1"/>
    </row>
    <row r="74" spans="1:12">
      <c r="A74" s="1"/>
    </row>
    <row r="79" spans="1:12">
      <c r="F79" s="3" t="s">
        <v>488</v>
      </c>
    </row>
    <row r="80" spans="1:12">
      <c r="E80" s="3" t="s">
        <v>536</v>
      </c>
    </row>
    <row r="81" spans="2:12" ht="18" thickBot="1">
      <c r="B81" s="5"/>
      <c r="C81" s="5"/>
      <c r="D81" s="5"/>
      <c r="E81" s="5"/>
      <c r="F81" s="30" t="s">
        <v>490</v>
      </c>
      <c r="G81" s="5"/>
      <c r="H81" s="5"/>
      <c r="I81" s="5"/>
      <c r="J81" s="5"/>
      <c r="K81" s="5"/>
      <c r="L81" s="7" t="s">
        <v>2</v>
      </c>
    </row>
    <row r="82" spans="2:12">
      <c r="E82" s="11" t="s">
        <v>491</v>
      </c>
      <c r="F82" s="11" t="s">
        <v>492</v>
      </c>
      <c r="G82" s="11" t="s">
        <v>493</v>
      </c>
      <c r="H82" s="11" t="s">
        <v>494</v>
      </c>
      <c r="I82" s="11" t="s">
        <v>495</v>
      </c>
      <c r="J82" s="11" t="s">
        <v>496</v>
      </c>
      <c r="K82" s="11" t="s">
        <v>497</v>
      </c>
      <c r="L82" s="11" t="s">
        <v>498</v>
      </c>
    </row>
    <row r="83" spans="2:12">
      <c r="B83" s="10"/>
      <c r="C83" s="10"/>
      <c r="D83" s="10"/>
      <c r="E83" s="13" t="s">
        <v>499</v>
      </c>
      <c r="F83" s="13" t="s">
        <v>111</v>
      </c>
      <c r="G83" s="13" t="s">
        <v>112</v>
      </c>
      <c r="H83" s="13" t="s">
        <v>113</v>
      </c>
      <c r="I83" s="13" t="s">
        <v>68</v>
      </c>
      <c r="J83" s="13" t="s">
        <v>31</v>
      </c>
      <c r="K83" s="13" t="s">
        <v>32</v>
      </c>
      <c r="L83" s="13" t="s">
        <v>33</v>
      </c>
    </row>
    <row r="84" spans="2:12">
      <c r="E84" s="8"/>
    </row>
    <row r="85" spans="2:12">
      <c r="C85" s="1" t="s">
        <v>134</v>
      </c>
      <c r="E85" s="27">
        <v>179</v>
      </c>
      <c r="F85" s="16">
        <v>1577</v>
      </c>
      <c r="G85" s="16">
        <v>277</v>
      </c>
      <c r="H85" s="16">
        <v>440</v>
      </c>
      <c r="I85" s="16">
        <v>245</v>
      </c>
      <c r="J85" s="16">
        <v>404</v>
      </c>
      <c r="K85" s="16">
        <v>431</v>
      </c>
      <c r="L85" s="16">
        <v>243</v>
      </c>
    </row>
    <row r="86" spans="2:12">
      <c r="C86" s="1" t="s">
        <v>537</v>
      </c>
      <c r="E86" s="27">
        <v>912</v>
      </c>
      <c r="F86" s="16">
        <v>492</v>
      </c>
      <c r="G86" s="16">
        <v>100</v>
      </c>
      <c r="H86" s="16">
        <v>77</v>
      </c>
      <c r="I86" s="16">
        <v>164</v>
      </c>
      <c r="J86" s="16">
        <v>268</v>
      </c>
      <c r="K86" s="16">
        <v>190</v>
      </c>
      <c r="L86" s="16">
        <v>234</v>
      </c>
    </row>
    <row r="87" spans="2:12">
      <c r="C87" s="1" t="s">
        <v>135</v>
      </c>
      <c r="E87" s="27">
        <v>150</v>
      </c>
      <c r="F87" s="16">
        <v>306</v>
      </c>
      <c r="G87" s="16">
        <v>431</v>
      </c>
      <c r="H87" s="16">
        <v>312</v>
      </c>
      <c r="I87" s="16">
        <v>419</v>
      </c>
      <c r="J87" s="16">
        <v>360</v>
      </c>
      <c r="K87" s="16">
        <v>348</v>
      </c>
      <c r="L87" s="16">
        <v>368</v>
      </c>
    </row>
    <row r="88" spans="2:12">
      <c r="E88" s="27"/>
      <c r="F88" s="16"/>
      <c r="G88" s="16"/>
      <c r="H88" s="16"/>
      <c r="I88" s="16"/>
      <c r="J88" s="16"/>
      <c r="K88" s="16"/>
      <c r="L88" s="16"/>
    </row>
    <row r="89" spans="2:12">
      <c r="C89" s="1" t="s">
        <v>538</v>
      </c>
      <c r="E89" s="27">
        <v>157</v>
      </c>
      <c r="F89" s="16">
        <v>167</v>
      </c>
      <c r="G89" s="16">
        <v>210</v>
      </c>
      <c r="H89" s="16">
        <v>164</v>
      </c>
      <c r="I89" s="16">
        <v>240</v>
      </c>
      <c r="J89" s="16">
        <v>236</v>
      </c>
      <c r="K89" s="16">
        <v>197</v>
      </c>
      <c r="L89" s="16">
        <v>251</v>
      </c>
    </row>
    <row r="90" spans="2:12">
      <c r="C90" s="1" t="s">
        <v>539</v>
      </c>
      <c r="E90" s="27">
        <v>24</v>
      </c>
      <c r="F90" s="16">
        <v>49</v>
      </c>
      <c r="G90" s="16">
        <v>43</v>
      </c>
      <c r="H90" s="16">
        <v>25</v>
      </c>
      <c r="I90" s="16">
        <v>8</v>
      </c>
      <c r="J90" s="16">
        <v>7</v>
      </c>
      <c r="K90" s="16">
        <v>9</v>
      </c>
      <c r="L90" s="16">
        <v>14</v>
      </c>
    </row>
    <row r="91" spans="2:12">
      <c r="C91" s="1" t="s">
        <v>540</v>
      </c>
      <c r="E91" s="27">
        <v>14</v>
      </c>
      <c r="F91" s="16">
        <v>47</v>
      </c>
      <c r="G91" s="16">
        <v>60</v>
      </c>
      <c r="H91" s="16">
        <v>44</v>
      </c>
      <c r="I91" s="16">
        <v>26</v>
      </c>
      <c r="J91" s="16">
        <v>30</v>
      </c>
      <c r="K91" s="16">
        <v>29</v>
      </c>
      <c r="L91" s="16">
        <v>20</v>
      </c>
    </row>
    <row r="92" spans="2:12">
      <c r="E92" s="8"/>
    </row>
    <row r="93" spans="2:12">
      <c r="C93" s="1" t="s">
        <v>541</v>
      </c>
      <c r="E93" s="27">
        <v>35</v>
      </c>
      <c r="F93" s="16">
        <v>60</v>
      </c>
      <c r="G93" s="16">
        <v>43</v>
      </c>
      <c r="H93" s="16">
        <v>5</v>
      </c>
      <c r="I93" s="16">
        <v>17</v>
      </c>
      <c r="J93" s="16">
        <v>19</v>
      </c>
      <c r="K93" s="16">
        <v>20</v>
      </c>
      <c r="L93" s="16">
        <v>27</v>
      </c>
    </row>
    <row r="94" spans="2:12">
      <c r="C94" s="1" t="s">
        <v>137</v>
      </c>
      <c r="E94" s="27">
        <v>175</v>
      </c>
      <c r="F94" s="16">
        <v>371</v>
      </c>
      <c r="G94" s="16">
        <v>215</v>
      </c>
      <c r="H94" s="16">
        <v>186</v>
      </c>
      <c r="I94" s="16">
        <v>211</v>
      </c>
      <c r="J94" s="16">
        <v>367</v>
      </c>
      <c r="K94" s="16">
        <v>311</v>
      </c>
      <c r="L94" s="16">
        <v>255</v>
      </c>
    </row>
    <row r="95" spans="2:12">
      <c r="E95" s="27"/>
      <c r="F95" s="16"/>
      <c r="G95" s="16"/>
      <c r="H95" s="16"/>
      <c r="I95" s="16"/>
      <c r="J95" s="16"/>
      <c r="K95" s="16"/>
      <c r="L95" s="16"/>
    </row>
    <row r="96" spans="2:12">
      <c r="C96" s="1" t="s">
        <v>542</v>
      </c>
      <c r="E96" s="27">
        <v>61</v>
      </c>
      <c r="F96" s="16">
        <v>85</v>
      </c>
      <c r="G96" s="16">
        <v>132</v>
      </c>
      <c r="H96" s="16">
        <v>118</v>
      </c>
      <c r="I96" s="16">
        <v>54</v>
      </c>
      <c r="J96" s="16">
        <v>42</v>
      </c>
      <c r="K96" s="16">
        <v>40</v>
      </c>
      <c r="L96" s="16">
        <v>46</v>
      </c>
    </row>
    <row r="97" spans="2:12">
      <c r="C97" s="1" t="s">
        <v>543</v>
      </c>
      <c r="E97" s="27">
        <v>307</v>
      </c>
      <c r="F97" s="16">
        <v>49</v>
      </c>
      <c r="G97" s="16">
        <v>56</v>
      </c>
      <c r="H97" s="16">
        <v>178</v>
      </c>
      <c r="I97" s="16">
        <v>101</v>
      </c>
      <c r="J97" s="16">
        <v>170</v>
      </c>
      <c r="K97" s="16">
        <v>124</v>
      </c>
      <c r="L97" s="16">
        <v>126</v>
      </c>
    </row>
    <row r="98" spans="2:12">
      <c r="C98" s="1" t="s">
        <v>544</v>
      </c>
      <c r="E98" s="27">
        <v>1</v>
      </c>
      <c r="F98" s="16">
        <v>5</v>
      </c>
      <c r="G98" s="16">
        <v>33</v>
      </c>
      <c r="H98" s="16">
        <v>50</v>
      </c>
      <c r="I98" s="16">
        <v>41</v>
      </c>
      <c r="J98" s="16">
        <v>3</v>
      </c>
      <c r="K98" s="16">
        <v>2</v>
      </c>
      <c r="L98" s="16">
        <v>0.01</v>
      </c>
    </row>
    <row r="99" spans="2:12">
      <c r="C99" s="1" t="s">
        <v>545</v>
      </c>
      <c r="E99" s="27">
        <v>121</v>
      </c>
      <c r="F99" s="16">
        <v>57</v>
      </c>
      <c r="G99" s="16">
        <v>97</v>
      </c>
      <c r="H99" s="16">
        <v>111</v>
      </c>
      <c r="I99" s="16">
        <v>81</v>
      </c>
      <c r="J99" s="16">
        <v>91</v>
      </c>
      <c r="K99" s="16">
        <v>78</v>
      </c>
      <c r="L99" s="16">
        <v>67</v>
      </c>
    </row>
    <row r="100" spans="2:12">
      <c r="E100" s="27"/>
      <c r="F100" s="16"/>
      <c r="G100" s="16"/>
      <c r="H100" s="16"/>
      <c r="I100" s="16"/>
      <c r="J100" s="16"/>
      <c r="K100" s="16"/>
      <c r="L100" s="16"/>
    </row>
    <row r="101" spans="2:12">
      <c r="C101" s="1" t="s">
        <v>546</v>
      </c>
      <c r="E101" s="27">
        <v>72</v>
      </c>
      <c r="F101" s="16">
        <v>169</v>
      </c>
      <c r="G101" s="16">
        <v>61</v>
      </c>
      <c r="H101" s="16">
        <v>30</v>
      </c>
      <c r="I101" s="16">
        <v>111</v>
      </c>
      <c r="J101" s="16">
        <v>74</v>
      </c>
      <c r="K101" s="16">
        <v>92</v>
      </c>
      <c r="L101" s="16">
        <v>34</v>
      </c>
    </row>
    <row r="102" spans="2:12">
      <c r="C102" s="1" t="s">
        <v>547</v>
      </c>
      <c r="E102" s="27">
        <v>976</v>
      </c>
      <c r="F102" s="16">
        <v>504</v>
      </c>
      <c r="G102" s="16">
        <v>702</v>
      </c>
      <c r="H102" s="16">
        <v>529</v>
      </c>
      <c r="I102" s="16">
        <v>177</v>
      </c>
      <c r="J102" s="16">
        <v>215</v>
      </c>
      <c r="K102" s="16">
        <v>177</v>
      </c>
      <c r="L102" s="16">
        <v>157</v>
      </c>
    </row>
    <row r="103" spans="2:12">
      <c r="C103" s="1" t="s">
        <v>548</v>
      </c>
      <c r="E103" s="27">
        <v>330</v>
      </c>
      <c r="F103" s="16">
        <v>340</v>
      </c>
      <c r="G103" s="16">
        <v>604</v>
      </c>
      <c r="H103" s="16">
        <v>661</v>
      </c>
      <c r="I103" s="16">
        <v>424</v>
      </c>
      <c r="J103" s="16">
        <v>554</v>
      </c>
      <c r="K103" s="16">
        <v>469</v>
      </c>
      <c r="L103" s="16">
        <v>374</v>
      </c>
    </row>
    <row r="104" spans="2:12">
      <c r="E104" s="27"/>
      <c r="F104" s="16"/>
      <c r="G104" s="16"/>
      <c r="H104" s="16"/>
      <c r="I104" s="16"/>
    </row>
    <row r="105" spans="2:12">
      <c r="B105" s="3" t="s">
        <v>478</v>
      </c>
      <c r="C105" s="4"/>
      <c r="D105" s="4"/>
      <c r="E105" s="12"/>
      <c r="F105" s="4"/>
      <c r="G105" s="4"/>
      <c r="H105" s="4"/>
      <c r="I105" s="4"/>
      <c r="J105" s="4"/>
      <c r="K105" s="4"/>
      <c r="L105" s="4"/>
    </row>
    <row r="106" spans="2:12">
      <c r="E106" s="8"/>
    </row>
    <row r="107" spans="2:12">
      <c r="C107" s="1" t="s">
        <v>511</v>
      </c>
      <c r="E107" s="32" t="s">
        <v>74</v>
      </c>
      <c r="F107" s="16">
        <v>11</v>
      </c>
      <c r="G107" s="16">
        <v>11</v>
      </c>
      <c r="H107" s="16">
        <v>0.1</v>
      </c>
      <c r="I107" s="17" t="s">
        <v>74</v>
      </c>
      <c r="J107" s="17" t="s">
        <v>74</v>
      </c>
      <c r="K107" s="17" t="s">
        <v>74</v>
      </c>
      <c r="L107" s="17" t="s">
        <v>74</v>
      </c>
    </row>
    <row r="108" spans="2:12">
      <c r="C108" s="1" t="s">
        <v>513</v>
      </c>
      <c r="E108" s="27">
        <v>3388</v>
      </c>
      <c r="F108" s="16">
        <v>5454</v>
      </c>
      <c r="G108" s="16">
        <v>3620</v>
      </c>
      <c r="H108" s="16">
        <v>3083</v>
      </c>
      <c r="I108" s="16">
        <v>1877</v>
      </c>
      <c r="J108" s="16">
        <v>2050</v>
      </c>
      <c r="K108" s="16">
        <v>1420</v>
      </c>
      <c r="L108" s="16">
        <v>1142</v>
      </c>
    </row>
    <row r="109" spans="2:12">
      <c r="C109" s="1" t="s">
        <v>522</v>
      </c>
      <c r="E109" s="27">
        <f>5+0.4</f>
        <v>5.4</v>
      </c>
      <c r="F109" s="16">
        <v>560</v>
      </c>
      <c r="G109" s="16">
        <v>1511</v>
      </c>
      <c r="H109" s="16">
        <v>3650</v>
      </c>
      <c r="I109" s="16">
        <v>4259</v>
      </c>
      <c r="J109" s="16">
        <v>4878</v>
      </c>
      <c r="K109" s="16">
        <v>5020</v>
      </c>
      <c r="L109" s="16">
        <v>4586</v>
      </c>
    </row>
    <row r="110" spans="2:12">
      <c r="C110" s="1" t="s">
        <v>514</v>
      </c>
      <c r="E110" s="32" t="s">
        <v>12</v>
      </c>
      <c r="F110" s="17" t="s">
        <v>12</v>
      </c>
      <c r="G110" s="17" t="s">
        <v>12</v>
      </c>
      <c r="H110" s="17" t="s">
        <v>12</v>
      </c>
      <c r="I110" s="16">
        <v>41</v>
      </c>
      <c r="J110" s="16">
        <v>36</v>
      </c>
      <c r="K110" s="16">
        <v>81</v>
      </c>
      <c r="L110" s="16">
        <v>54</v>
      </c>
    </row>
    <row r="111" spans="2:12">
      <c r="C111" s="1" t="s">
        <v>132</v>
      </c>
      <c r="E111" s="27">
        <f>11+0.4</f>
        <v>11.4</v>
      </c>
      <c r="F111" s="16">
        <f>66+74</f>
        <v>140</v>
      </c>
      <c r="G111" s="16">
        <v>128</v>
      </c>
      <c r="H111" s="16">
        <v>305</v>
      </c>
      <c r="I111" s="16">
        <v>316</v>
      </c>
      <c r="J111" s="16">
        <v>455</v>
      </c>
      <c r="K111" s="16">
        <v>233</v>
      </c>
      <c r="L111" s="16">
        <v>207</v>
      </c>
    </row>
    <row r="112" spans="2:12">
      <c r="E112" s="27"/>
      <c r="F112" s="16"/>
      <c r="G112" s="16"/>
      <c r="H112" s="16"/>
    </row>
    <row r="113" spans="2:12">
      <c r="C113" s="1" t="s">
        <v>532</v>
      </c>
      <c r="E113" s="32" t="s">
        <v>549</v>
      </c>
      <c r="F113" s="17" t="s">
        <v>549</v>
      </c>
      <c r="G113" s="16">
        <v>1</v>
      </c>
      <c r="H113" s="17" t="s">
        <v>549</v>
      </c>
      <c r="I113" s="17" t="s">
        <v>550</v>
      </c>
      <c r="J113" s="17" t="s">
        <v>550</v>
      </c>
      <c r="K113" s="17" t="s">
        <v>550</v>
      </c>
      <c r="L113" s="17" t="s">
        <v>550</v>
      </c>
    </row>
    <row r="114" spans="2:12">
      <c r="C114" s="1" t="s">
        <v>551</v>
      </c>
      <c r="E114" s="32" t="s">
        <v>549</v>
      </c>
      <c r="F114" s="17" t="s">
        <v>549</v>
      </c>
      <c r="G114" s="16">
        <v>29</v>
      </c>
      <c r="H114" s="16">
        <v>9</v>
      </c>
      <c r="I114" s="16">
        <v>2</v>
      </c>
      <c r="J114" s="16">
        <v>4</v>
      </c>
      <c r="K114" s="16">
        <v>11</v>
      </c>
      <c r="L114" s="16">
        <v>8</v>
      </c>
    </row>
    <row r="115" spans="2:12">
      <c r="C115" s="1" t="s">
        <v>545</v>
      </c>
      <c r="E115" s="32" t="s">
        <v>549</v>
      </c>
      <c r="F115" s="16">
        <v>1</v>
      </c>
      <c r="G115" s="16">
        <v>12</v>
      </c>
      <c r="H115" s="16">
        <v>58</v>
      </c>
      <c r="I115" s="16">
        <v>93</v>
      </c>
      <c r="J115" s="16">
        <v>53</v>
      </c>
      <c r="K115" s="16">
        <v>29</v>
      </c>
      <c r="L115" s="16">
        <v>23</v>
      </c>
    </row>
    <row r="116" spans="2:12" ht="18" thickBot="1">
      <c r="B116" s="5"/>
      <c r="C116" s="5"/>
      <c r="D116" s="5"/>
      <c r="E116" s="29"/>
      <c r="F116" s="5"/>
      <c r="G116" s="6"/>
      <c r="H116" s="6"/>
      <c r="I116" s="6"/>
      <c r="J116" s="6"/>
      <c r="K116" s="6"/>
      <c r="L116" s="5"/>
    </row>
    <row r="117" spans="2:12">
      <c r="E117" s="1" t="s">
        <v>26</v>
      </c>
      <c r="L117" s="4"/>
    </row>
  </sheetData>
  <phoneticPr fontId="2"/>
  <pageMargins left="0.23000000000000004" right="0.23000000000000004" top="0.56999999999999995" bottom="0.49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3"/>
  <sheetViews>
    <sheetView showGridLines="0" zoomScale="75" workbookViewId="0"/>
  </sheetViews>
  <sheetFormatPr defaultColWidth="13.375" defaultRowHeight="17.25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1" spans="1:13">
      <c r="A1" s="1"/>
    </row>
    <row r="6" spans="1:13">
      <c r="E6" s="4"/>
      <c r="F6" s="3" t="s">
        <v>488</v>
      </c>
      <c r="H6" s="4"/>
      <c r="I6" s="4"/>
      <c r="J6" s="4"/>
      <c r="K6" s="4"/>
    </row>
    <row r="7" spans="1:13">
      <c r="D7" s="21"/>
      <c r="E7" s="54" t="s">
        <v>552</v>
      </c>
      <c r="F7" s="21"/>
      <c r="G7" s="21"/>
      <c r="H7" s="21"/>
      <c r="I7" s="21"/>
      <c r="J7" s="21"/>
      <c r="K7" s="21"/>
      <c r="L7" s="26"/>
    </row>
    <row r="8" spans="1:13" ht="18" thickBot="1">
      <c r="B8" s="5"/>
      <c r="C8" s="5"/>
      <c r="D8" s="5"/>
      <c r="E8" s="5"/>
      <c r="F8" s="5"/>
      <c r="G8" s="5"/>
      <c r="H8" s="5"/>
      <c r="I8" s="5"/>
      <c r="J8" s="5"/>
      <c r="K8" s="5"/>
      <c r="L8" s="7" t="s">
        <v>2</v>
      </c>
      <c r="M8" s="21"/>
    </row>
    <row r="9" spans="1:13">
      <c r="E9" s="8"/>
      <c r="F9" s="10"/>
      <c r="G9" s="10"/>
      <c r="H9" s="10"/>
      <c r="I9" s="10"/>
      <c r="J9" s="10"/>
      <c r="K9" s="10"/>
      <c r="L9" s="10"/>
      <c r="M9" s="21"/>
    </row>
    <row r="10" spans="1:13">
      <c r="E10" s="22" t="s">
        <v>553</v>
      </c>
      <c r="F10" s="8"/>
      <c r="G10" s="8"/>
      <c r="H10" s="8"/>
      <c r="I10" s="11" t="s">
        <v>554</v>
      </c>
      <c r="J10" s="8"/>
      <c r="K10" s="11" t="s">
        <v>555</v>
      </c>
      <c r="L10" s="8"/>
      <c r="M10" s="21"/>
    </row>
    <row r="11" spans="1:13">
      <c r="B11" s="10"/>
      <c r="C11" s="10"/>
      <c r="D11" s="10"/>
      <c r="E11" s="14" t="s">
        <v>556</v>
      </c>
      <c r="F11" s="14" t="s">
        <v>5</v>
      </c>
      <c r="G11" s="14" t="s">
        <v>557</v>
      </c>
      <c r="H11" s="14" t="s">
        <v>8</v>
      </c>
      <c r="I11" s="14" t="s">
        <v>558</v>
      </c>
      <c r="J11" s="14" t="s">
        <v>559</v>
      </c>
      <c r="K11" s="13" t="s">
        <v>560</v>
      </c>
      <c r="L11" s="14" t="s">
        <v>561</v>
      </c>
      <c r="M11" s="21"/>
    </row>
    <row r="12" spans="1:13">
      <c r="E12" s="8"/>
      <c r="M12" s="21"/>
    </row>
    <row r="13" spans="1:13">
      <c r="C13" s="1" t="s">
        <v>562</v>
      </c>
      <c r="E13" s="15">
        <f>SUM(F13:L13)</f>
        <v>709</v>
      </c>
      <c r="F13" s="16">
        <v>664</v>
      </c>
      <c r="G13" s="16">
        <v>3</v>
      </c>
      <c r="H13" s="16">
        <v>1</v>
      </c>
      <c r="I13" s="16">
        <v>23</v>
      </c>
      <c r="J13" s="17" t="s">
        <v>74</v>
      </c>
      <c r="K13" s="16">
        <v>3</v>
      </c>
      <c r="L13" s="16">
        <v>15</v>
      </c>
      <c r="M13" s="21"/>
    </row>
    <row r="14" spans="1:13">
      <c r="C14" s="1" t="s">
        <v>563</v>
      </c>
      <c r="E14" s="15">
        <f>SUM(F14:L14)</f>
        <v>735</v>
      </c>
      <c r="F14" s="16">
        <v>685</v>
      </c>
      <c r="G14" s="16">
        <v>4</v>
      </c>
      <c r="H14" s="16">
        <v>3</v>
      </c>
      <c r="I14" s="16">
        <v>24</v>
      </c>
      <c r="J14" s="17" t="s">
        <v>74</v>
      </c>
      <c r="K14" s="16">
        <v>4</v>
      </c>
      <c r="L14" s="16">
        <v>15</v>
      </c>
      <c r="M14" s="21"/>
    </row>
    <row r="15" spans="1:13">
      <c r="C15" s="1" t="s">
        <v>564</v>
      </c>
      <c r="E15" s="15">
        <f>SUM(F15:L15)</f>
        <v>579.82000000000016</v>
      </c>
      <c r="F15" s="16">
        <v>533.5</v>
      </c>
      <c r="G15" s="16">
        <v>3.21</v>
      </c>
      <c r="H15" s="16">
        <v>3.01</v>
      </c>
      <c r="I15" s="16">
        <v>23.7</v>
      </c>
      <c r="J15" s="16">
        <v>0.1</v>
      </c>
      <c r="K15" s="16">
        <v>4.2</v>
      </c>
      <c r="L15" s="16">
        <v>12.1</v>
      </c>
      <c r="M15" s="21"/>
    </row>
    <row r="16" spans="1:13">
      <c r="C16" s="1" t="s">
        <v>565</v>
      </c>
      <c r="E16" s="15">
        <f>SUM(F16:L16)</f>
        <v>755.70999999999981</v>
      </c>
      <c r="F16" s="16">
        <v>706.3</v>
      </c>
      <c r="G16" s="16">
        <v>2.2999999999999998</v>
      </c>
      <c r="H16" s="16">
        <v>2.06</v>
      </c>
      <c r="I16" s="16">
        <v>27.01</v>
      </c>
      <c r="J16" s="16">
        <v>0.01</v>
      </c>
      <c r="K16" s="16">
        <v>3.02</v>
      </c>
      <c r="L16" s="16">
        <v>15.01</v>
      </c>
      <c r="M16" s="21"/>
    </row>
    <row r="17" spans="1:13">
      <c r="E17" s="8"/>
      <c r="M17" s="21"/>
    </row>
    <row r="18" spans="1:13">
      <c r="A18" s="4"/>
      <c r="C18" s="1" t="s">
        <v>566</v>
      </c>
      <c r="E18" s="15">
        <f>SUM(F18:L18)</f>
        <v>739.32</v>
      </c>
      <c r="F18" s="16">
        <v>685.7</v>
      </c>
      <c r="G18" s="16">
        <v>3.52</v>
      </c>
      <c r="H18" s="16">
        <v>3.8</v>
      </c>
      <c r="I18" s="16">
        <v>27.2</v>
      </c>
      <c r="J18" s="16">
        <v>0.1</v>
      </c>
      <c r="K18" s="16">
        <v>4.2</v>
      </c>
      <c r="L18" s="16">
        <v>14.8</v>
      </c>
      <c r="M18" s="21"/>
    </row>
    <row r="19" spans="1:13">
      <c r="C19" s="1" t="s">
        <v>567</v>
      </c>
      <c r="E19" s="15">
        <f>SUM(F19:L19)</f>
        <v>849.18999999999994</v>
      </c>
      <c r="F19" s="16">
        <v>787</v>
      </c>
      <c r="G19" s="16">
        <v>3.02</v>
      </c>
      <c r="H19" s="16">
        <v>4.03</v>
      </c>
      <c r="I19" s="16">
        <v>39.1</v>
      </c>
      <c r="J19" s="16">
        <v>0.01</v>
      </c>
      <c r="K19" s="16">
        <v>4.0199999999999996</v>
      </c>
      <c r="L19" s="16">
        <v>12.01</v>
      </c>
      <c r="M19" s="21"/>
    </row>
    <row r="20" spans="1:13">
      <c r="C20" s="1" t="s">
        <v>568</v>
      </c>
      <c r="E20" s="15">
        <f>SUM(F20:L20)</f>
        <v>819.45</v>
      </c>
      <c r="F20" s="16">
        <v>728.8</v>
      </c>
      <c r="G20" s="16">
        <v>3.11</v>
      </c>
      <c r="H20" s="16">
        <v>4.21</v>
      </c>
      <c r="I20" s="16">
        <v>64.099999999999994</v>
      </c>
      <c r="J20" s="16">
        <v>0.01</v>
      </c>
      <c r="K20" s="16">
        <v>4.21</v>
      </c>
      <c r="L20" s="16">
        <v>15.01</v>
      </c>
      <c r="M20" s="21"/>
    </row>
    <row r="21" spans="1:13">
      <c r="C21" s="3" t="s">
        <v>569</v>
      </c>
      <c r="D21" s="4"/>
      <c r="E21" s="12">
        <f>SUM(F21:L21)</f>
        <v>760.1099999999999</v>
      </c>
      <c r="F21" s="4">
        <f t="shared" ref="F21:L21" si="0">SUM(F23:F30)</f>
        <v>673</v>
      </c>
      <c r="G21" s="4">
        <f t="shared" si="0"/>
        <v>3.0199999999999996</v>
      </c>
      <c r="H21" s="4">
        <f t="shared" si="0"/>
        <v>4.0299999999999994</v>
      </c>
      <c r="I21" s="4">
        <f t="shared" si="0"/>
        <v>61.01</v>
      </c>
      <c r="J21" s="4">
        <f t="shared" si="0"/>
        <v>0.01</v>
      </c>
      <c r="K21" s="4">
        <f t="shared" si="0"/>
        <v>4.0299999999999994</v>
      </c>
      <c r="L21" s="4">
        <f t="shared" si="0"/>
        <v>15.01</v>
      </c>
      <c r="M21" s="21"/>
    </row>
    <row r="22" spans="1:13">
      <c r="E22" s="12"/>
      <c r="F22" s="16"/>
      <c r="G22" s="16"/>
      <c r="H22" s="16"/>
      <c r="I22" s="16"/>
      <c r="J22" s="16"/>
      <c r="K22" s="16"/>
      <c r="L22" s="16"/>
      <c r="M22" s="21"/>
    </row>
    <row r="23" spans="1:13">
      <c r="D23" s="1" t="s">
        <v>570</v>
      </c>
      <c r="E23" s="15">
        <f>SUM(F23:L23)</f>
        <v>203.01999999999998</v>
      </c>
      <c r="F23" s="16">
        <v>181</v>
      </c>
      <c r="G23" s="16">
        <v>2</v>
      </c>
      <c r="H23" s="16">
        <v>0.01</v>
      </c>
      <c r="I23" s="16">
        <v>20</v>
      </c>
      <c r="J23" s="17" t="s">
        <v>571</v>
      </c>
      <c r="K23" s="16">
        <v>0.01</v>
      </c>
      <c r="L23" s="17" t="s">
        <v>571</v>
      </c>
      <c r="M23" s="21"/>
    </row>
    <row r="24" spans="1:13">
      <c r="D24" s="1" t="s">
        <v>572</v>
      </c>
      <c r="E24" s="15">
        <f>SUM(F24:L24)</f>
        <v>211.01</v>
      </c>
      <c r="F24" s="16">
        <v>200</v>
      </c>
      <c r="G24" s="16">
        <v>0.01</v>
      </c>
      <c r="H24" s="16">
        <v>1</v>
      </c>
      <c r="I24" s="16">
        <v>8</v>
      </c>
      <c r="J24" s="17" t="s">
        <v>571</v>
      </c>
      <c r="K24" s="16">
        <v>2</v>
      </c>
      <c r="L24" s="17" t="s">
        <v>571</v>
      </c>
      <c r="M24" s="21"/>
    </row>
    <row r="25" spans="1:13">
      <c r="D25" s="1" t="s">
        <v>573</v>
      </c>
      <c r="E25" s="15">
        <f>SUM(F25:L25)</f>
        <v>226.01999999999998</v>
      </c>
      <c r="F25" s="16">
        <v>195</v>
      </c>
      <c r="G25" s="16">
        <v>1</v>
      </c>
      <c r="H25" s="16">
        <v>1</v>
      </c>
      <c r="I25" s="16">
        <v>28</v>
      </c>
      <c r="J25" s="16">
        <v>0.01</v>
      </c>
      <c r="K25" s="16">
        <v>1</v>
      </c>
      <c r="L25" s="16">
        <v>0.01</v>
      </c>
      <c r="M25" s="21"/>
    </row>
    <row r="26" spans="1:13">
      <c r="E26" s="8"/>
      <c r="J26" s="16"/>
      <c r="K26" s="16"/>
      <c r="L26" s="16"/>
      <c r="M26" s="21"/>
    </row>
    <row r="27" spans="1:13">
      <c r="D27" s="1" t="s">
        <v>574</v>
      </c>
      <c r="E27" s="15">
        <f>SUM(F27:L27)</f>
        <v>10.02</v>
      </c>
      <c r="F27" s="16">
        <v>9</v>
      </c>
      <c r="G27" s="17" t="s">
        <v>571</v>
      </c>
      <c r="H27" s="16">
        <v>0.01</v>
      </c>
      <c r="I27" s="16">
        <v>1</v>
      </c>
      <c r="J27" s="17" t="s">
        <v>571</v>
      </c>
      <c r="K27" s="16">
        <v>0.01</v>
      </c>
      <c r="L27" s="17" t="s">
        <v>571</v>
      </c>
      <c r="M27" s="21"/>
    </row>
    <row r="28" spans="1:13">
      <c r="D28" s="1" t="s">
        <v>575</v>
      </c>
      <c r="E28" s="15">
        <f>SUM(F28:L28)</f>
        <v>67</v>
      </c>
      <c r="F28" s="16">
        <v>48</v>
      </c>
      <c r="G28" s="17" t="s">
        <v>571</v>
      </c>
      <c r="H28" s="16">
        <v>1</v>
      </c>
      <c r="I28" s="16">
        <v>2</v>
      </c>
      <c r="J28" s="17" t="s">
        <v>571</v>
      </c>
      <c r="K28" s="16">
        <v>1</v>
      </c>
      <c r="L28" s="16">
        <v>15</v>
      </c>
      <c r="M28" s="21"/>
    </row>
    <row r="29" spans="1:13">
      <c r="D29" s="1" t="s">
        <v>576</v>
      </c>
      <c r="E29" s="15">
        <f>SUM(F29:L29)</f>
        <v>13.02</v>
      </c>
      <c r="F29" s="16">
        <v>12</v>
      </c>
      <c r="G29" s="16">
        <v>0.01</v>
      </c>
      <c r="H29" s="16">
        <v>1</v>
      </c>
      <c r="I29" s="16">
        <v>0.01</v>
      </c>
      <c r="J29" s="17" t="s">
        <v>571</v>
      </c>
      <c r="K29" s="17" t="s">
        <v>571</v>
      </c>
      <c r="L29" s="17" t="s">
        <v>571</v>
      </c>
      <c r="M29" s="21"/>
    </row>
    <row r="30" spans="1:13">
      <c r="D30" s="1" t="s">
        <v>577</v>
      </c>
      <c r="E30" s="15">
        <f>SUM(F30:L30)</f>
        <v>30.020000000000003</v>
      </c>
      <c r="F30" s="16">
        <v>28</v>
      </c>
      <c r="G30" s="17" t="s">
        <v>571</v>
      </c>
      <c r="H30" s="16">
        <v>0.01</v>
      </c>
      <c r="I30" s="16">
        <v>2</v>
      </c>
      <c r="J30" s="17" t="s">
        <v>571</v>
      </c>
      <c r="K30" s="16">
        <v>0.01</v>
      </c>
      <c r="L30" s="17" t="s">
        <v>571</v>
      </c>
      <c r="M30" s="21"/>
    </row>
    <row r="31" spans="1:13" ht="18" thickBot="1">
      <c r="B31" s="5"/>
      <c r="C31" s="5"/>
      <c r="D31" s="5"/>
      <c r="E31" s="20"/>
      <c r="F31" s="5"/>
      <c r="G31" s="5"/>
      <c r="H31" s="5"/>
      <c r="I31" s="5"/>
      <c r="J31" s="5"/>
      <c r="K31" s="5"/>
      <c r="L31" s="5"/>
      <c r="M31" s="21"/>
    </row>
    <row r="32" spans="1:13">
      <c r="E32" s="1" t="s">
        <v>26</v>
      </c>
      <c r="M32" s="21"/>
    </row>
    <row r="33" spans="1:10">
      <c r="A33" s="1"/>
      <c r="G33" s="16"/>
      <c r="H33" s="16"/>
      <c r="I33" s="16"/>
      <c r="J33" s="16"/>
    </row>
  </sheetData>
  <phoneticPr fontId="2"/>
  <pageMargins left="0.23000000000000004" right="0.23000000000000004" top="0.56999999999999995" bottom="0.49" header="0.51200000000000001" footer="0.51200000000000001"/>
  <pageSetup paperSize="12" scale="75" orientation="portrait" verticalDpi="0" r:id="rId1"/>
  <headerFooter alignWithMargins="0"/>
  <rowBreaks count="1" manualBreakCount="1"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1"/>
  <sheetViews>
    <sheetView showGridLines="0" zoomScale="75" workbookViewId="0">
      <selection activeCell="P28" sqref="P28"/>
    </sheetView>
  </sheetViews>
  <sheetFormatPr defaultColWidth="12.125" defaultRowHeight="17.25"/>
  <cols>
    <col min="1" max="1" width="13.375" style="2" customWidth="1"/>
    <col min="2" max="2" width="3.375" style="2" customWidth="1"/>
    <col min="3" max="3" width="18.375" style="2" customWidth="1"/>
    <col min="4" max="4" width="13.375" style="2" customWidth="1"/>
    <col min="5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3.375" style="2" customWidth="1"/>
    <col min="261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3.375" style="2" customWidth="1"/>
    <col min="517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3.375" style="2" customWidth="1"/>
    <col min="773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3.375" style="2" customWidth="1"/>
    <col min="1029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3.375" style="2" customWidth="1"/>
    <col min="1285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3.375" style="2" customWidth="1"/>
    <col min="1541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3.375" style="2" customWidth="1"/>
    <col min="1797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3.375" style="2" customWidth="1"/>
    <col min="2053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3.375" style="2" customWidth="1"/>
    <col min="2309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3.375" style="2" customWidth="1"/>
    <col min="2565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3.375" style="2" customWidth="1"/>
    <col min="2821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3.375" style="2" customWidth="1"/>
    <col min="3077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3.375" style="2" customWidth="1"/>
    <col min="3333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3.375" style="2" customWidth="1"/>
    <col min="3589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3.375" style="2" customWidth="1"/>
    <col min="3845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3.375" style="2" customWidth="1"/>
    <col min="4101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3.375" style="2" customWidth="1"/>
    <col min="4357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3.375" style="2" customWidth="1"/>
    <col min="4613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3.375" style="2" customWidth="1"/>
    <col min="4869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3.375" style="2" customWidth="1"/>
    <col min="5125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3.375" style="2" customWidth="1"/>
    <col min="5381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3.375" style="2" customWidth="1"/>
    <col min="5637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3.375" style="2" customWidth="1"/>
    <col min="5893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3.375" style="2" customWidth="1"/>
    <col min="6149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3.375" style="2" customWidth="1"/>
    <col min="6405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3.375" style="2" customWidth="1"/>
    <col min="6661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3.375" style="2" customWidth="1"/>
    <col min="6917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3.375" style="2" customWidth="1"/>
    <col min="7173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3.375" style="2" customWidth="1"/>
    <col min="7429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3.375" style="2" customWidth="1"/>
    <col min="7685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3.375" style="2" customWidth="1"/>
    <col min="7941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3.375" style="2" customWidth="1"/>
    <col min="8197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3.375" style="2" customWidth="1"/>
    <col min="8453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3.375" style="2" customWidth="1"/>
    <col min="8709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3.375" style="2" customWidth="1"/>
    <col min="8965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3.375" style="2" customWidth="1"/>
    <col min="9221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3.375" style="2" customWidth="1"/>
    <col min="9477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3.375" style="2" customWidth="1"/>
    <col min="9733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3.375" style="2" customWidth="1"/>
    <col min="9989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3.375" style="2" customWidth="1"/>
    <col min="10245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3.375" style="2" customWidth="1"/>
    <col min="10501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3.375" style="2" customWidth="1"/>
    <col min="10757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3.375" style="2" customWidth="1"/>
    <col min="11013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3.375" style="2" customWidth="1"/>
    <col min="11269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3.375" style="2" customWidth="1"/>
    <col min="11525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3.375" style="2" customWidth="1"/>
    <col min="11781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3.375" style="2" customWidth="1"/>
    <col min="12037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3.375" style="2" customWidth="1"/>
    <col min="12293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3.375" style="2" customWidth="1"/>
    <col min="12549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3.375" style="2" customWidth="1"/>
    <col min="12805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3.375" style="2" customWidth="1"/>
    <col min="13061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3.375" style="2" customWidth="1"/>
    <col min="13317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3.375" style="2" customWidth="1"/>
    <col min="13573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3.375" style="2" customWidth="1"/>
    <col min="13829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3.375" style="2" customWidth="1"/>
    <col min="14085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3.375" style="2" customWidth="1"/>
    <col min="14341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3.375" style="2" customWidth="1"/>
    <col min="14597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3.375" style="2" customWidth="1"/>
    <col min="14853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3.375" style="2" customWidth="1"/>
    <col min="15109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3.375" style="2" customWidth="1"/>
    <col min="15365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3.375" style="2" customWidth="1"/>
    <col min="15621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3.375" style="2" customWidth="1"/>
    <col min="15877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3.375" style="2" customWidth="1"/>
    <col min="16133" max="16384" width="12.125" style="2"/>
  </cols>
  <sheetData>
    <row r="1" spans="1:10">
      <c r="A1" s="1"/>
    </row>
    <row r="6" spans="1:10">
      <c r="F6" s="3" t="s">
        <v>0</v>
      </c>
    </row>
    <row r="8" spans="1:10">
      <c r="D8" s="3" t="s">
        <v>1</v>
      </c>
      <c r="E8" s="4"/>
      <c r="J8" s="4"/>
    </row>
    <row r="9" spans="1:10" ht="18" thickBot="1">
      <c r="B9" s="5"/>
      <c r="C9" s="6"/>
      <c r="D9" s="5"/>
      <c r="E9" s="6"/>
      <c r="F9" s="6"/>
      <c r="G9" s="6"/>
      <c r="H9" s="6"/>
      <c r="I9" s="6"/>
      <c r="J9" s="7" t="s">
        <v>2</v>
      </c>
    </row>
    <row r="10" spans="1:10">
      <c r="C10" s="4"/>
      <c r="D10" s="8"/>
      <c r="E10" s="9"/>
      <c r="F10" s="9"/>
      <c r="G10" s="9"/>
      <c r="H10" s="9"/>
      <c r="I10" s="9"/>
      <c r="J10" s="10"/>
    </row>
    <row r="11" spans="1:10">
      <c r="C11" s="4"/>
      <c r="D11" s="11" t="s">
        <v>3</v>
      </c>
      <c r="E11" s="12"/>
      <c r="F11" s="12"/>
      <c r="G11" s="12"/>
      <c r="H11" s="12"/>
      <c r="I11" s="12"/>
      <c r="J11" s="8"/>
    </row>
    <row r="12" spans="1:10">
      <c r="B12" s="10"/>
      <c r="C12" s="9"/>
      <c r="D12" s="13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</row>
    <row r="13" spans="1:10">
      <c r="C13" s="4"/>
      <c r="D13" s="8"/>
    </row>
    <row r="14" spans="1:10">
      <c r="C14" s="1" t="s">
        <v>11</v>
      </c>
      <c r="D14" s="15">
        <f>SUM(E14:J14)</f>
        <v>385.1</v>
      </c>
      <c r="E14" s="16">
        <v>376</v>
      </c>
      <c r="F14" s="17" t="s">
        <v>12</v>
      </c>
      <c r="G14" s="17" t="s">
        <v>12</v>
      </c>
      <c r="H14" s="16">
        <v>0.1</v>
      </c>
      <c r="I14" s="17" t="s">
        <v>12</v>
      </c>
      <c r="J14" s="16">
        <v>9</v>
      </c>
    </row>
    <row r="15" spans="1:10">
      <c r="C15" s="1" t="s">
        <v>13</v>
      </c>
      <c r="D15" s="15">
        <f>SUM(E15:J15)</f>
        <v>1570.1</v>
      </c>
      <c r="E15" s="16">
        <v>1253</v>
      </c>
      <c r="F15" s="17" t="s">
        <v>12</v>
      </c>
      <c r="G15" s="16">
        <v>44</v>
      </c>
      <c r="H15" s="16">
        <v>101</v>
      </c>
      <c r="I15" s="16">
        <v>0.1</v>
      </c>
      <c r="J15" s="16">
        <f>80+92</f>
        <v>172</v>
      </c>
    </row>
    <row r="16" spans="1:10">
      <c r="C16" s="1" t="s">
        <v>14</v>
      </c>
      <c r="D16" s="15">
        <f>SUM(E16:J16)</f>
        <v>2124</v>
      </c>
      <c r="E16" s="16">
        <v>1703</v>
      </c>
      <c r="F16" s="17" t="s">
        <v>12</v>
      </c>
      <c r="G16" s="16">
        <v>174</v>
      </c>
      <c r="H16" s="16">
        <v>191</v>
      </c>
      <c r="I16" s="16">
        <v>4</v>
      </c>
      <c r="J16" s="16">
        <v>52</v>
      </c>
    </row>
    <row r="17" spans="2:10">
      <c r="D17" s="8"/>
    </row>
    <row r="18" spans="2:10">
      <c r="C18" s="1" t="s">
        <v>15</v>
      </c>
      <c r="D18" s="15">
        <f>SUM(E18:J18)</f>
        <v>2691</v>
      </c>
      <c r="E18" s="16">
        <v>2416</v>
      </c>
      <c r="F18" s="16">
        <v>25</v>
      </c>
      <c r="G18" s="16">
        <v>27</v>
      </c>
      <c r="H18" s="16">
        <v>152</v>
      </c>
      <c r="I18" s="16">
        <v>10</v>
      </c>
      <c r="J18" s="16">
        <f>56+5</f>
        <v>61</v>
      </c>
    </row>
    <row r="19" spans="2:10">
      <c r="C19" s="1" t="s">
        <v>16</v>
      </c>
      <c r="D19" s="15">
        <f>SUM(E19:J19)</f>
        <v>3095</v>
      </c>
      <c r="E19" s="16">
        <v>2869</v>
      </c>
      <c r="F19" s="16">
        <v>5</v>
      </c>
      <c r="G19" s="16">
        <v>82</v>
      </c>
      <c r="H19" s="16">
        <v>83</v>
      </c>
      <c r="I19" s="16">
        <v>21</v>
      </c>
      <c r="J19" s="16">
        <v>35</v>
      </c>
    </row>
    <row r="20" spans="2:10">
      <c r="D20" s="8"/>
      <c r="E20" s="16"/>
      <c r="F20" s="16"/>
      <c r="G20" s="16"/>
      <c r="H20" s="16"/>
      <c r="I20" s="16"/>
      <c r="J20" s="16"/>
    </row>
    <row r="21" spans="2:10">
      <c r="C21" s="1" t="s">
        <v>17</v>
      </c>
      <c r="D21" s="15">
        <f>SUM(E21:J21)</f>
        <v>3460</v>
      </c>
      <c r="E21" s="16">
        <v>3244</v>
      </c>
      <c r="F21" s="16">
        <v>2</v>
      </c>
      <c r="G21" s="16">
        <v>77</v>
      </c>
      <c r="H21" s="16">
        <v>87</v>
      </c>
      <c r="I21" s="16">
        <v>22</v>
      </c>
      <c r="J21" s="16">
        <v>28</v>
      </c>
    </row>
    <row r="22" spans="2:10">
      <c r="C22" s="1" t="s">
        <v>18</v>
      </c>
      <c r="D22" s="15">
        <f>SUM(E22:J22)</f>
        <v>2874</v>
      </c>
      <c r="E22" s="16">
        <v>2695</v>
      </c>
      <c r="F22" s="16">
        <v>2</v>
      </c>
      <c r="G22" s="16">
        <v>67</v>
      </c>
      <c r="H22" s="16">
        <v>87</v>
      </c>
      <c r="I22" s="16">
        <v>18</v>
      </c>
      <c r="J22" s="16">
        <v>5</v>
      </c>
    </row>
    <row r="23" spans="2:10">
      <c r="C23" s="1" t="s">
        <v>19</v>
      </c>
      <c r="D23" s="15">
        <f>SUM(E23:J23)</f>
        <v>3144</v>
      </c>
      <c r="E23" s="16">
        <v>2969.5</v>
      </c>
      <c r="F23" s="16">
        <v>1.5</v>
      </c>
      <c r="G23" s="16">
        <v>63</v>
      </c>
      <c r="H23" s="16">
        <v>85</v>
      </c>
      <c r="I23" s="16">
        <v>16</v>
      </c>
      <c r="J23" s="16">
        <v>9</v>
      </c>
    </row>
    <row r="24" spans="2:10">
      <c r="C24" s="1" t="s">
        <v>20</v>
      </c>
      <c r="D24" s="15">
        <f>SUM(E24:J24)</f>
        <v>3185</v>
      </c>
      <c r="E24" s="16">
        <v>3019</v>
      </c>
      <c r="F24" s="16">
        <v>3</v>
      </c>
      <c r="G24" s="16">
        <v>54</v>
      </c>
      <c r="H24" s="16">
        <v>73</v>
      </c>
      <c r="I24" s="16">
        <v>16</v>
      </c>
      <c r="J24" s="16">
        <v>20</v>
      </c>
    </row>
    <row r="25" spans="2:10">
      <c r="D25" s="8"/>
    </row>
    <row r="26" spans="2:10">
      <c r="C26" s="1" t="s">
        <v>21</v>
      </c>
      <c r="D26" s="15">
        <f>SUM(E26:J26)</f>
        <v>2698</v>
      </c>
      <c r="E26" s="16">
        <v>2543</v>
      </c>
      <c r="F26" s="17" t="s">
        <v>22</v>
      </c>
      <c r="G26" s="16">
        <v>45</v>
      </c>
      <c r="H26" s="16">
        <v>72</v>
      </c>
      <c r="I26" s="16">
        <v>16</v>
      </c>
      <c r="J26" s="16">
        <v>22</v>
      </c>
    </row>
    <row r="27" spans="2:10">
      <c r="C27" s="1" t="s">
        <v>23</v>
      </c>
      <c r="D27" s="15">
        <f>SUM(E27:J27)</f>
        <v>2047</v>
      </c>
      <c r="E27" s="16">
        <v>1955</v>
      </c>
      <c r="F27" s="17" t="s">
        <v>22</v>
      </c>
      <c r="G27" s="16">
        <v>30</v>
      </c>
      <c r="H27" s="16">
        <v>25</v>
      </c>
      <c r="I27" s="16">
        <v>15</v>
      </c>
      <c r="J27" s="16">
        <v>22</v>
      </c>
    </row>
    <row r="28" spans="2:10">
      <c r="C28" s="1" t="s">
        <v>24</v>
      </c>
      <c r="D28" s="15">
        <f>SUM(E28:J28)</f>
        <v>1750</v>
      </c>
      <c r="E28" s="16">
        <v>1680.5</v>
      </c>
      <c r="F28" s="17" t="s">
        <v>22</v>
      </c>
      <c r="G28" s="16">
        <v>18.5</v>
      </c>
      <c r="H28" s="16">
        <v>31</v>
      </c>
      <c r="I28" s="16">
        <v>12</v>
      </c>
      <c r="J28" s="16">
        <v>8</v>
      </c>
    </row>
    <row r="29" spans="2:10">
      <c r="C29" s="3" t="s">
        <v>25</v>
      </c>
      <c r="D29" s="12">
        <f>SUM(E29:J29)+7</f>
        <v>1851</v>
      </c>
      <c r="E29" s="18">
        <v>1815</v>
      </c>
      <c r="F29" s="19" t="s">
        <v>22</v>
      </c>
      <c r="G29" s="18">
        <v>16</v>
      </c>
      <c r="H29" s="18">
        <v>13</v>
      </c>
      <c r="I29" s="19" t="s">
        <v>22</v>
      </c>
      <c r="J29" s="19" t="s">
        <v>22</v>
      </c>
    </row>
    <row r="30" spans="2:10" ht="18" thickBot="1">
      <c r="B30" s="5"/>
      <c r="C30" s="5"/>
      <c r="D30" s="20"/>
      <c r="E30" s="5"/>
      <c r="F30" s="5"/>
      <c r="G30" s="5"/>
      <c r="H30" s="5"/>
      <c r="I30" s="5"/>
      <c r="J30" s="5"/>
    </row>
    <row r="31" spans="2:10">
      <c r="D31" s="1" t="s">
        <v>26</v>
      </c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2"/>
  <sheetViews>
    <sheetView showGridLines="0" zoomScale="75" zoomScaleNormal="100" workbookViewId="0"/>
  </sheetViews>
  <sheetFormatPr defaultColWidth="12.125" defaultRowHeight="17.25"/>
  <cols>
    <col min="1" max="1" width="13.375" style="2" customWidth="1"/>
    <col min="2" max="2" width="3.375" style="2" customWidth="1"/>
    <col min="3" max="3" width="18.375" style="2" customWidth="1"/>
    <col min="4" max="4" width="13.375" style="2" customWidth="1"/>
    <col min="5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3.375" style="2" customWidth="1"/>
    <col min="261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3.375" style="2" customWidth="1"/>
    <col min="517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3.375" style="2" customWidth="1"/>
    <col min="773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3.375" style="2" customWidth="1"/>
    <col min="1029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3.375" style="2" customWidth="1"/>
    <col min="1285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3.375" style="2" customWidth="1"/>
    <col min="1541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3.375" style="2" customWidth="1"/>
    <col min="1797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3.375" style="2" customWidth="1"/>
    <col min="2053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3.375" style="2" customWidth="1"/>
    <col min="2309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3.375" style="2" customWidth="1"/>
    <col min="2565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3.375" style="2" customWidth="1"/>
    <col min="2821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3.375" style="2" customWidth="1"/>
    <col min="3077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3.375" style="2" customWidth="1"/>
    <col min="3333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3.375" style="2" customWidth="1"/>
    <col min="3589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3.375" style="2" customWidth="1"/>
    <col min="3845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3.375" style="2" customWidth="1"/>
    <col min="4101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3.375" style="2" customWidth="1"/>
    <col min="4357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3.375" style="2" customWidth="1"/>
    <col min="4613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3.375" style="2" customWidth="1"/>
    <col min="4869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3.375" style="2" customWidth="1"/>
    <col min="5125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3.375" style="2" customWidth="1"/>
    <col min="5381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3.375" style="2" customWidth="1"/>
    <col min="5637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3.375" style="2" customWidth="1"/>
    <col min="5893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3.375" style="2" customWidth="1"/>
    <col min="6149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3.375" style="2" customWidth="1"/>
    <col min="6405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3.375" style="2" customWidth="1"/>
    <col min="6661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3.375" style="2" customWidth="1"/>
    <col min="6917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3.375" style="2" customWidth="1"/>
    <col min="7173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3.375" style="2" customWidth="1"/>
    <col min="7429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3.375" style="2" customWidth="1"/>
    <col min="7685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3.375" style="2" customWidth="1"/>
    <col min="7941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3.375" style="2" customWidth="1"/>
    <col min="8197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3.375" style="2" customWidth="1"/>
    <col min="8453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3.375" style="2" customWidth="1"/>
    <col min="8709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3.375" style="2" customWidth="1"/>
    <col min="8965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3.375" style="2" customWidth="1"/>
    <col min="9221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3.375" style="2" customWidth="1"/>
    <col min="9477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3.375" style="2" customWidth="1"/>
    <col min="9733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3.375" style="2" customWidth="1"/>
    <col min="9989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3.375" style="2" customWidth="1"/>
    <col min="10245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3.375" style="2" customWidth="1"/>
    <col min="10501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3.375" style="2" customWidth="1"/>
    <col min="10757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3.375" style="2" customWidth="1"/>
    <col min="11013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3.375" style="2" customWidth="1"/>
    <col min="11269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3.375" style="2" customWidth="1"/>
    <col min="11525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3.375" style="2" customWidth="1"/>
    <col min="11781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3.375" style="2" customWidth="1"/>
    <col min="12037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3.375" style="2" customWidth="1"/>
    <col min="12293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3.375" style="2" customWidth="1"/>
    <col min="12549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3.375" style="2" customWidth="1"/>
    <col min="12805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3.375" style="2" customWidth="1"/>
    <col min="13061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3.375" style="2" customWidth="1"/>
    <col min="13317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3.375" style="2" customWidth="1"/>
    <col min="13573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3.375" style="2" customWidth="1"/>
    <col min="13829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3.375" style="2" customWidth="1"/>
    <col min="14085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3.375" style="2" customWidth="1"/>
    <col min="14341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3.375" style="2" customWidth="1"/>
    <col min="14597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3.375" style="2" customWidth="1"/>
    <col min="14853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3.375" style="2" customWidth="1"/>
    <col min="15109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3.375" style="2" customWidth="1"/>
    <col min="15365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3.375" style="2" customWidth="1"/>
    <col min="15621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3.375" style="2" customWidth="1"/>
    <col min="15877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3.375" style="2" customWidth="1"/>
    <col min="16133" max="16384" width="12.125" style="2"/>
  </cols>
  <sheetData>
    <row r="1" spans="1:12">
      <c r="A1" s="1"/>
    </row>
    <row r="6" spans="1:12">
      <c r="D6" s="3" t="s">
        <v>27</v>
      </c>
    </row>
    <row r="7" spans="1:12" ht="18" thickBot="1">
      <c r="B7" s="5"/>
      <c r="C7" s="5"/>
      <c r="D7" s="5"/>
      <c r="E7" s="5"/>
      <c r="F7" s="7" t="s">
        <v>2</v>
      </c>
      <c r="G7" s="21"/>
      <c r="H7" s="21"/>
      <c r="I7" s="21"/>
      <c r="J7" s="21"/>
      <c r="K7" s="21"/>
    </row>
    <row r="8" spans="1:12">
      <c r="D8" s="22" t="s">
        <v>28</v>
      </c>
      <c r="E8" s="22" t="s">
        <v>29</v>
      </c>
      <c r="F8" s="22" t="s">
        <v>30</v>
      </c>
      <c r="G8" s="23"/>
      <c r="H8" s="23"/>
      <c r="I8" s="23"/>
      <c r="J8" s="23"/>
      <c r="K8" s="23"/>
      <c r="L8" s="23"/>
    </row>
    <row r="9" spans="1:12">
      <c r="B9" s="10"/>
      <c r="C9" s="10"/>
      <c r="D9" s="13" t="s">
        <v>31</v>
      </c>
      <c r="E9" s="13" t="s">
        <v>32</v>
      </c>
      <c r="F9" s="13" t="s">
        <v>33</v>
      </c>
      <c r="G9" s="24"/>
      <c r="H9" s="24"/>
      <c r="I9" s="24"/>
      <c r="J9" s="24"/>
      <c r="K9" s="24"/>
      <c r="L9" s="24"/>
    </row>
    <row r="10" spans="1:12">
      <c r="D10" s="25"/>
      <c r="G10" s="21"/>
      <c r="H10" s="21"/>
      <c r="I10" s="21"/>
      <c r="J10" s="21"/>
      <c r="K10" s="21"/>
      <c r="L10" s="21"/>
    </row>
    <row r="11" spans="1:12">
      <c r="C11" s="3" t="s">
        <v>34</v>
      </c>
      <c r="D11" s="12">
        <f>SUM(D13:D39)</f>
        <v>57867</v>
      </c>
      <c r="E11" s="4">
        <f>SUM(E13:E39)</f>
        <v>55369</v>
      </c>
      <c r="F11" s="4">
        <f>SUM(F13:F39)</f>
        <v>54540</v>
      </c>
      <c r="G11" s="26"/>
      <c r="H11" s="26"/>
      <c r="I11" s="26"/>
      <c r="J11" s="26"/>
      <c r="K11" s="26"/>
      <c r="L11" s="26"/>
    </row>
    <row r="12" spans="1:12">
      <c r="D12" s="8"/>
      <c r="G12" s="21"/>
      <c r="H12" s="21"/>
      <c r="I12" s="21"/>
      <c r="J12" s="21"/>
      <c r="K12" s="21"/>
      <c r="L12" s="21"/>
    </row>
    <row r="13" spans="1:12">
      <c r="C13" s="1" t="s">
        <v>35</v>
      </c>
      <c r="D13" s="27">
        <f>503+499+796+269+69+62</f>
        <v>2198</v>
      </c>
      <c r="E13" s="16">
        <f>448+334+705+203+43+28</f>
        <v>1761</v>
      </c>
      <c r="F13" s="16">
        <v>1796</v>
      </c>
      <c r="G13" s="28"/>
      <c r="H13" s="28"/>
      <c r="I13" s="28"/>
      <c r="J13" s="28"/>
      <c r="K13" s="28"/>
      <c r="L13" s="28"/>
    </row>
    <row r="14" spans="1:12">
      <c r="C14" s="1" t="s">
        <v>36</v>
      </c>
      <c r="D14" s="27">
        <v>166</v>
      </c>
      <c r="E14" s="16">
        <v>116.5</v>
      </c>
      <c r="F14" s="16">
        <v>143</v>
      </c>
      <c r="G14" s="28"/>
      <c r="H14" s="28"/>
      <c r="I14" s="28"/>
      <c r="J14" s="28"/>
      <c r="K14" s="28"/>
      <c r="L14" s="28"/>
    </row>
    <row r="15" spans="1:12">
      <c r="C15" s="1" t="s">
        <v>37</v>
      </c>
      <c r="D15" s="27">
        <f>264+6948+317+188</f>
        <v>7717</v>
      </c>
      <c r="E15" s="16">
        <f>184+6171+319+143</f>
        <v>6817</v>
      </c>
      <c r="F15" s="16">
        <v>6623</v>
      </c>
      <c r="G15" s="28"/>
      <c r="H15" s="28"/>
      <c r="I15" s="28"/>
      <c r="J15" s="28"/>
      <c r="K15" s="28"/>
      <c r="L15" s="28"/>
    </row>
    <row r="16" spans="1:12">
      <c r="D16" s="27"/>
      <c r="E16" s="16"/>
      <c r="F16" s="16"/>
      <c r="G16" s="21"/>
      <c r="H16" s="28"/>
      <c r="I16" s="28"/>
      <c r="J16" s="28"/>
      <c r="K16" s="28"/>
      <c r="L16" s="28"/>
    </row>
    <row r="17" spans="3:12">
      <c r="C17" s="1" t="s">
        <v>38</v>
      </c>
      <c r="D17" s="27">
        <v>2521</v>
      </c>
      <c r="E17" s="16">
        <v>2225.5</v>
      </c>
      <c r="F17" s="16">
        <v>2543</v>
      </c>
      <c r="G17" s="28"/>
      <c r="H17" s="28"/>
      <c r="I17" s="28"/>
      <c r="J17" s="28"/>
      <c r="K17" s="28"/>
      <c r="L17" s="28"/>
    </row>
    <row r="18" spans="3:12">
      <c r="C18" s="1" t="s">
        <v>39</v>
      </c>
      <c r="D18" s="27">
        <f>7227+320+27</f>
        <v>7574</v>
      </c>
      <c r="E18" s="16">
        <f>6432+304+30</f>
        <v>6766</v>
      </c>
      <c r="F18" s="16">
        <v>8661</v>
      </c>
      <c r="G18" s="28"/>
      <c r="H18" s="28"/>
      <c r="I18" s="28"/>
      <c r="J18" s="28"/>
      <c r="K18" s="28"/>
      <c r="L18" s="28"/>
    </row>
    <row r="19" spans="3:12">
      <c r="C19" s="1" t="s">
        <v>40</v>
      </c>
      <c r="D19" s="27">
        <f>642+42</f>
        <v>684</v>
      </c>
      <c r="E19" s="16">
        <f>759+115</f>
        <v>874</v>
      </c>
      <c r="F19" s="16">
        <v>765</v>
      </c>
      <c r="G19" s="28"/>
      <c r="H19" s="28"/>
      <c r="I19" s="28"/>
      <c r="J19" s="28"/>
      <c r="K19" s="28"/>
      <c r="L19" s="28"/>
    </row>
    <row r="20" spans="3:12">
      <c r="D20" s="27"/>
      <c r="E20" s="16"/>
      <c r="F20" s="16"/>
      <c r="G20" s="28"/>
      <c r="H20" s="28"/>
      <c r="I20" s="28"/>
      <c r="J20" s="28"/>
      <c r="K20" s="28"/>
      <c r="L20" s="28"/>
    </row>
    <row r="21" spans="3:12">
      <c r="C21" s="1" t="s">
        <v>41</v>
      </c>
      <c r="D21" s="27">
        <f>143+178+102+160</f>
        <v>583</v>
      </c>
      <c r="E21" s="16">
        <f>114+182+114+157</f>
        <v>567</v>
      </c>
      <c r="F21" s="16">
        <v>554</v>
      </c>
      <c r="G21" s="28"/>
      <c r="H21" s="28"/>
      <c r="I21" s="28"/>
      <c r="J21" s="28"/>
      <c r="K21" s="28"/>
      <c r="L21" s="28"/>
    </row>
    <row r="22" spans="3:12">
      <c r="C22" s="1" t="s">
        <v>42</v>
      </c>
      <c r="D22" s="27">
        <f>361+539+764</f>
        <v>1664</v>
      </c>
      <c r="E22" s="16">
        <f>207+386+555</f>
        <v>1148</v>
      </c>
      <c r="F22" s="16">
        <v>1228</v>
      </c>
      <c r="G22" s="28"/>
      <c r="H22" s="28"/>
      <c r="I22" s="28"/>
      <c r="J22" s="28"/>
      <c r="K22" s="28"/>
      <c r="L22" s="28"/>
    </row>
    <row r="23" spans="3:12">
      <c r="C23" s="1" t="s">
        <v>43</v>
      </c>
      <c r="D23" s="27">
        <v>998</v>
      </c>
      <c r="E23" s="16">
        <v>388.5</v>
      </c>
      <c r="F23" s="16">
        <v>353</v>
      </c>
      <c r="G23" s="28"/>
      <c r="H23" s="28"/>
      <c r="I23" s="28"/>
      <c r="J23" s="28"/>
      <c r="K23" s="28"/>
      <c r="L23" s="28"/>
    </row>
    <row r="24" spans="3:12">
      <c r="D24" s="27"/>
      <c r="E24" s="16"/>
      <c r="F24" s="16"/>
      <c r="G24" s="21"/>
      <c r="H24" s="28"/>
      <c r="I24" s="28"/>
      <c r="J24" s="28"/>
      <c r="K24" s="28"/>
      <c r="L24" s="28"/>
    </row>
    <row r="25" spans="3:12">
      <c r="C25" s="1" t="s">
        <v>44</v>
      </c>
      <c r="D25" s="27">
        <f>121+368</f>
        <v>489</v>
      </c>
      <c r="E25" s="16">
        <f>98+389</f>
        <v>487</v>
      </c>
      <c r="F25" s="16">
        <v>406</v>
      </c>
      <c r="G25" s="28"/>
      <c r="H25" s="28"/>
      <c r="I25" s="28"/>
      <c r="J25" s="28"/>
      <c r="K25" s="28"/>
      <c r="L25" s="28"/>
    </row>
    <row r="26" spans="3:12">
      <c r="C26" s="1" t="s">
        <v>45</v>
      </c>
      <c r="D26" s="27">
        <v>7616</v>
      </c>
      <c r="E26" s="16">
        <v>7129.5</v>
      </c>
      <c r="F26" s="16">
        <v>7470</v>
      </c>
      <c r="G26" s="28"/>
      <c r="H26" s="28"/>
      <c r="I26" s="28"/>
      <c r="J26" s="28"/>
      <c r="K26" s="28"/>
      <c r="L26" s="28"/>
    </row>
    <row r="27" spans="3:12">
      <c r="C27" s="1" t="s">
        <v>46</v>
      </c>
      <c r="D27" s="27">
        <f>258+211+323+377+45</f>
        <v>1214</v>
      </c>
      <c r="E27" s="16">
        <f>200+75+232+471+53</f>
        <v>1031</v>
      </c>
      <c r="F27" s="16">
        <v>1214</v>
      </c>
      <c r="G27" s="28"/>
      <c r="H27" s="28"/>
      <c r="I27" s="28"/>
      <c r="J27" s="28"/>
      <c r="K27" s="28"/>
      <c r="L27" s="28"/>
    </row>
    <row r="28" spans="3:12">
      <c r="D28" s="27"/>
      <c r="E28" s="16"/>
      <c r="F28" s="16"/>
      <c r="G28" s="21"/>
      <c r="H28" s="28"/>
      <c r="I28" s="28"/>
      <c r="J28" s="28"/>
      <c r="K28" s="28"/>
      <c r="L28" s="28"/>
    </row>
    <row r="29" spans="3:12">
      <c r="C29" s="1" t="s">
        <v>47</v>
      </c>
      <c r="D29" s="27">
        <v>3154</v>
      </c>
      <c r="E29" s="16">
        <v>3855</v>
      </c>
      <c r="F29" s="16">
        <v>4594</v>
      </c>
      <c r="G29" s="28"/>
      <c r="H29" s="28"/>
      <c r="I29" s="28"/>
      <c r="J29" s="28"/>
      <c r="K29" s="28"/>
      <c r="L29" s="28"/>
    </row>
    <row r="30" spans="3:12">
      <c r="C30" s="1" t="s">
        <v>48</v>
      </c>
      <c r="D30" s="27">
        <v>505</v>
      </c>
      <c r="E30" s="16">
        <v>417</v>
      </c>
      <c r="F30" s="16">
        <v>415</v>
      </c>
      <c r="G30" s="28"/>
      <c r="H30" s="28"/>
      <c r="I30" s="28"/>
      <c r="J30" s="28"/>
      <c r="K30" s="28"/>
      <c r="L30" s="28"/>
    </row>
    <row r="31" spans="3:12">
      <c r="C31" s="1" t="s">
        <v>49</v>
      </c>
      <c r="D31" s="27">
        <f>3+198</f>
        <v>201</v>
      </c>
      <c r="E31" s="16">
        <f>5+314</f>
        <v>319</v>
      </c>
      <c r="F31" s="16">
        <v>263</v>
      </c>
      <c r="G31" s="28"/>
      <c r="H31" s="28"/>
      <c r="I31" s="28"/>
      <c r="J31" s="28"/>
      <c r="K31" s="28"/>
      <c r="L31" s="28"/>
    </row>
    <row r="32" spans="3:12">
      <c r="D32" s="27"/>
      <c r="E32" s="16"/>
      <c r="F32" s="16"/>
      <c r="G32" s="21"/>
      <c r="H32" s="28"/>
      <c r="I32" s="28"/>
      <c r="J32" s="28"/>
      <c r="K32" s="28"/>
      <c r="L32" s="28"/>
    </row>
    <row r="33" spans="1:12">
      <c r="C33" s="1" t="s">
        <v>50</v>
      </c>
      <c r="D33" s="27">
        <v>212</v>
      </c>
      <c r="E33" s="16">
        <v>287</v>
      </c>
      <c r="F33" s="16">
        <v>209</v>
      </c>
      <c r="G33" s="28"/>
      <c r="H33" s="28"/>
      <c r="I33" s="28"/>
      <c r="J33" s="28"/>
      <c r="K33" s="28"/>
      <c r="L33" s="28"/>
    </row>
    <row r="34" spans="1:12">
      <c r="C34" s="1" t="s">
        <v>51</v>
      </c>
      <c r="D34" s="27">
        <v>1056</v>
      </c>
      <c r="E34" s="16">
        <v>933</v>
      </c>
      <c r="F34" s="16">
        <v>676</v>
      </c>
      <c r="G34" s="28"/>
      <c r="H34" s="28"/>
      <c r="I34" s="28"/>
      <c r="J34" s="28"/>
      <c r="K34" s="28"/>
      <c r="L34" s="28"/>
    </row>
    <row r="35" spans="1:12">
      <c r="C35" s="1" t="s">
        <v>52</v>
      </c>
      <c r="D35" s="27">
        <f>3867+198+144+577</f>
        <v>4786</v>
      </c>
      <c r="E35" s="16">
        <f>4602+227+194+634</f>
        <v>5657</v>
      </c>
      <c r="F35" s="16">
        <v>4610</v>
      </c>
      <c r="G35" s="28"/>
      <c r="H35" s="28"/>
      <c r="I35" s="28"/>
      <c r="J35" s="28"/>
      <c r="K35" s="28"/>
      <c r="L35" s="28"/>
    </row>
    <row r="36" spans="1:12">
      <c r="D36" s="27"/>
      <c r="E36" s="16"/>
      <c r="F36" s="16"/>
      <c r="G36" s="21"/>
      <c r="H36" s="28"/>
      <c r="I36" s="28"/>
      <c r="J36" s="28"/>
      <c r="K36" s="28"/>
      <c r="L36" s="28"/>
    </row>
    <row r="37" spans="1:12">
      <c r="C37" s="1" t="s">
        <v>53</v>
      </c>
      <c r="D37" s="27">
        <f>545+8484+17+795</f>
        <v>9841</v>
      </c>
      <c r="E37" s="16">
        <f>603+8141+20+1534</f>
        <v>10298</v>
      </c>
      <c r="F37" s="16">
        <v>7436</v>
      </c>
      <c r="G37" s="28"/>
      <c r="H37" s="28"/>
      <c r="I37" s="28"/>
      <c r="J37" s="28"/>
      <c r="K37" s="28"/>
      <c r="L37" s="28"/>
    </row>
    <row r="38" spans="1:12">
      <c r="C38" s="1" t="s">
        <v>54</v>
      </c>
      <c r="D38" s="27">
        <v>3748</v>
      </c>
      <c r="E38" s="16">
        <v>3233</v>
      </c>
      <c r="F38" s="16">
        <v>3438</v>
      </c>
      <c r="G38" s="28"/>
      <c r="H38" s="28"/>
      <c r="I38" s="28"/>
      <c r="J38" s="28"/>
      <c r="K38" s="28"/>
      <c r="L38" s="28"/>
    </row>
    <row r="39" spans="1:12">
      <c r="C39" s="1" t="s">
        <v>55</v>
      </c>
      <c r="D39" s="27">
        <f>63+684+80+113</f>
        <v>940</v>
      </c>
      <c r="E39" s="16">
        <f>57+839+63+100</f>
        <v>1059</v>
      </c>
      <c r="F39" s="16">
        <v>1143</v>
      </c>
      <c r="G39" s="28"/>
      <c r="H39" s="28"/>
      <c r="I39" s="28"/>
      <c r="J39" s="28"/>
      <c r="K39" s="28"/>
      <c r="L39" s="28"/>
    </row>
    <row r="40" spans="1:12" ht="18" thickBot="1">
      <c r="B40" s="5"/>
      <c r="C40" s="6"/>
      <c r="D40" s="29"/>
      <c r="E40" s="6"/>
      <c r="F40" s="5"/>
      <c r="G40" s="28"/>
      <c r="H40" s="26"/>
      <c r="I40" s="26"/>
      <c r="J40" s="26"/>
      <c r="K40" s="26"/>
      <c r="L40" s="21"/>
    </row>
    <row r="41" spans="1:12">
      <c r="D41" s="1" t="s">
        <v>56</v>
      </c>
      <c r="E41" s="4"/>
      <c r="F41" s="4"/>
      <c r="G41" s="4"/>
      <c r="H41" s="4"/>
      <c r="I41" s="4"/>
      <c r="J41" s="4"/>
    </row>
    <row r="42" spans="1:12">
      <c r="A42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6"/>
  <sheetViews>
    <sheetView showGridLines="0" zoomScale="75" workbookViewId="0"/>
  </sheetViews>
  <sheetFormatPr defaultColWidth="13.375" defaultRowHeight="17.25"/>
  <cols>
    <col min="1" max="1" width="13.375" style="2" customWidth="1"/>
    <col min="2" max="2" width="5.875" style="2" customWidth="1"/>
    <col min="3" max="3" width="17.125" style="2" customWidth="1"/>
    <col min="4" max="4" width="13.375" style="2"/>
    <col min="5" max="5" width="14.625" style="2" customWidth="1"/>
    <col min="6" max="256" width="13.375" style="2"/>
    <col min="257" max="257" width="13.375" style="2" customWidth="1"/>
    <col min="258" max="258" width="5.875" style="2" customWidth="1"/>
    <col min="259" max="259" width="17.125" style="2" customWidth="1"/>
    <col min="260" max="260" width="13.375" style="2"/>
    <col min="261" max="261" width="14.625" style="2" customWidth="1"/>
    <col min="262" max="512" width="13.375" style="2"/>
    <col min="513" max="513" width="13.375" style="2" customWidth="1"/>
    <col min="514" max="514" width="5.875" style="2" customWidth="1"/>
    <col min="515" max="515" width="17.125" style="2" customWidth="1"/>
    <col min="516" max="516" width="13.375" style="2"/>
    <col min="517" max="517" width="14.625" style="2" customWidth="1"/>
    <col min="518" max="768" width="13.375" style="2"/>
    <col min="769" max="769" width="13.375" style="2" customWidth="1"/>
    <col min="770" max="770" width="5.875" style="2" customWidth="1"/>
    <col min="771" max="771" width="17.125" style="2" customWidth="1"/>
    <col min="772" max="772" width="13.375" style="2"/>
    <col min="773" max="773" width="14.625" style="2" customWidth="1"/>
    <col min="774" max="1024" width="13.375" style="2"/>
    <col min="1025" max="1025" width="13.375" style="2" customWidth="1"/>
    <col min="1026" max="1026" width="5.875" style="2" customWidth="1"/>
    <col min="1027" max="1027" width="17.125" style="2" customWidth="1"/>
    <col min="1028" max="1028" width="13.375" style="2"/>
    <col min="1029" max="1029" width="14.625" style="2" customWidth="1"/>
    <col min="1030" max="1280" width="13.375" style="2"/>
    <col min="1281" max="1281" width="13.375" style="2" customWidth="1"/>
    <col min="1282" max="1282" width="5.875" style="2" customWidth="1"/>
    <col min="1283" max="1283" width="17.125" style="2" customWidth="1"/>
    <col min="1284" max="1284" width="13.375" style="2"/>
    <col min="1285" max="1285" width="14.625" style="2" customWidth="1"/>
    <col min="1286" max="1536" width="13.375" style="2"/>
    <col min="1537" max="1537" width="13.375" style="2" customWidth="1"/>
    <col min="1538" max="1538" width="5.875" style="2" customWidth="1"/>
    <col min="1539" max="1539" width="17.125" style="2" customWidth="1"/>
    <col min="1540" max="1540" width="13.375" style="2"/>
    <col min="1541" max="1541" width="14.625" style="2" customWidth="1"/>
    <col min="1542" max="1792" width="13.375" style="2"/>
    <col min="1793" max="1793" width="13.375" style="2" customWidth="1"/>
    <col min="1794" max="1794" width="5.875" style="2" customWidth="1"/>
    <col min="1795" max="1795" width="17.125" style="2" customWidth="1"/>
    <col min="1796" max="1796" width="13.375" style="2"/>
    <col min="1797" max="1797" width="14.625" style="2" customWidth="1"/>
    <col min="1798" max="2048" width="13.375" style="2"/>
    <col min="2049" max="2049" width="13.375" style="2" customWidth="1"/>
    <col min="2050" max="2050" width="5.875" style="2" customWidth="1"/>
    <col min="2051" max="2051" width="17.125" style="2" customWidth="1"/>
    <col min="2052" max="2052" width="13.375" style="2"/>
    <col min="2053" max="2053" width="14.625" style="2" customWidth="1"/>
    <col min="2054" max="2304" width="13.375" style="2"/>
    <col min="2305" max="2305" width="13.375" style="2" customWidth="1"/>
    <col min="2306" max="2306" width="5.875" style="2" customWidth="1"/>
    <col min="2307" max="2307" width="17.125" style="2" customWidth="1"/>
    <col min="2308" max="2308" width="13.375" style="2"/>
    <col min="2309" max="2309" width="14.625" style="2" customWidth="1"/>
    <col min="2310" max="2560" width="13.375" style="2"/>
    <col min="2561" max="2561" width="13.375" style="2" customWidth="1"/>
    <col min="2562" max="2562" width="5.875" style="2" customWidth="1"/>
    <col min="2563" max="2563" width="17.125" style="2" customWidth="1"/>
    <col min="2564" max="2564" width="13.375" style="2"/>
    <col min="2565" max="2565" width="14.625" style="2" customWidth="1"/>
    <col min="2566" max="2816" width="13.375" style="2"/>
    <col min="2817" max="2817" width="13.375" style="2" customWidth="1"/>
    <col min="2818" max="2818" width="5.875" style="2" customWidth="1"/>
    <col min="2819" max="2819" width="17.125" style="2" customWidth="1"/>
    <col min="2820" max="2820" width="13.375" style="2"/>
    <col min="2821" max="2821" width="14.625" style="2" customWidth="1"/>
    <col min="2822" max="3072" width="13.375" style="2"/>
    <col min="3073" max="3073" width="13.375" style="2" customWidth="1"/>
    <col min="3074" max="3074" width="5.875" style="2" customWidth="1"/>
    <col min="3075" max="3075" width="17.125" style="2" customWidth="1"/>
    <col min="3076" max="3076" width="13.375" style="2"/>
    <col min="3077" max="3077" width="14.625" style="2" customWidth="1"/>
    <col min="3078" max="3328" width="13.375" style="2"/>
    <col min="3329" max="3329" width="13.375" style="2" customWidth="1"/>
    <col min="3330" max="3330" width="5.875" style="2" customWidth="1"/>
    <col min="3331" max="3331" width="17.125" style="2" customWidth="1"/>
    <col min="3332" max="3332" width="13.375" style="2"/>
    <col min="3333" max="3333" width="14.625" style="2" customWidth="1"/>
    <col min="3334" max="3584" width="13.375" style="2"/>
    <col min="3585" max="3585" width="13.375" style="2" customWidth="1"/>
    <col min="3586" max="3586" width="5.875" style="2" customWidth="1"/>
    <col min="3587" max="3587" width="17.125" style="2" customWidth="1"/>
    <col min="3588" max="3588" width="13.375" style="2"/>
    <col min="3589" max="3589" width="14.625" style="2" customWidth="1"/>
    <col min="3590" max="3840" width="13.375" style="2"/>
    <col min="3841" max="3841" width="13.375" style="2" customWidth="1"/>
    <col min="3842" max="3842" width="5.875" style="2" customWidth="1"/>
    <col min="3843" max="3843" width="17.125" style="2" customWidth="1"/>
    <col min="3844" max="3844" width="13.375" style="2"/>
    <col min="3845" max="3845" width="14.625" style="2" customWidth="1"/>
    <col min="3846" max="4096" width="13.375" style="2"/>
    <col min="4097" max="4097" width="13.375" style="2" customWidth="1"/>
    <col min="4098" max="4098" width="5.875" style="2" customWidth="1"/>
    <col min="4099" max="4099" width="17.125" style="2" customWidth="1"/>
    <col min="4100" max="4100" width="13.375" style="2"/>
    <col min="4101" max="4101" width="14.625" style="2" customWidth="1"/>
    <col min="4102" max="4352" width="13.375" style="2"/>
    <col min="4353" max="4353" width="13.375" style="2" customWidth="1"/>
    <col min="4354" max="4354" width="5.875" style="2" customWidth="1"/>
    <col min="4355" max="4355" width="17.125" style="2" customWidth="1"/>
    <col min="4356" max="4356" width="13.375" style="2"/>
    <col min="4357" max="4357" width="14.625" style="2" customWidth="1"/>
    <col min="4358" max="4608" width="13.375" style="2"/>
    <col min="4609" max="4609" width="13.375" style="2" customWidth="1"/>
    <col min="4610" max="4610" width="5.875" style="2" customWidth="1"/>
    <col min="4611" max="4611" width="17.125" style="2" customWidth="1"/>
    <col min="4612" max="4612" width="13.375" style="2"/>
    <col min="4613" max="4613" width="14.625" style="2" customWidth="1"/>
    <col min="4614" max="4864" width="13.375" style="2"/>
    <col min="4865" max="4865" width="13.375" style="2" customWidth="1"/>
    <col min="4866" max="4866" width="5.875" style="2" customWidth="1"/>
    <col min="4867" max="4867" width="17.125" style="2" customWidth="1"/>
    <col min="4868" max="4868" width="13.375" style="2"/>
    <col min="4869" max="4869" width="14.625" style="2" customWidth="1"/>
    <col min="4870" max="5120" width="13.375" style="2"/>
    <col min="5121" max="5121" width="13.375" style="2" customWidth="1"/>
    <col min="5122" max="5122" width="5.875" style="2" customWidth="1"/>
    <col min="5123" max="5123" width="17.125" style="2" customWidth="1"/>
    <col min="5124" max="5124" width="13.375" style="2"/>
    <col min="5125" max="5125" width="14.625" style="2" customWidth="1"/>
    <col min="5126" max="5376" width="13.375" style="2"/>
    <col min="5377" max="5377" width="13.375" style="2" customWidth="1"/>
    <col min="5378" max="5378" width="5.875" style="2" customWidth="1"/>
    <col min="5379" max="5379" width="17.125" style="2" customWidth="1"/>
    <col min="5380" max="5380" width="13.375" style="2"/>
    <col min="5381" max="5381" width="14.625" style="2" customWidth="1"/>
    <col min="5382" max="5632" width="13.375" style="2"/>
    <col min="5633" max="5633" width="13.375" style="2" customWidth="1"/>
    <col min="5634" max="5634" width="5.875" style="2" customWidth="1"/>
    <col min="5635" max="5635" width="17.125" style="2" customWidth="1"/>
    <col min="5636" max="5636" width="13.375" style="2"/>
    <col min="5637" max="5637" width="14.625" style="2" customWidth="1"/>
    <col min="5638" max="5888" width="13.375" style="2"/>
    <col min="5889" max="5889" width="13.375" style="2" customWidth="1"/>
    <col min="5890" max="5890" width="5.875" style="2" customWidth="1"/>
    <col min="5891" max="5891" width="17.125" style="2" customWidth="1"/>
    <col min="5892" max="5892" width="13.375" style="2"/>
    <col min="5893" max="5893" width="14.625" style="2" customWidth="1"/>
    <col min="5894" max="6144" width="13.375" style="2"/>
    <col min="6145" max="6145" width="13.375" style="2" customWidth="1"/>
    <col min="6146" max="6146" width="5.875" style="2" customWidth="1"/>
    <col min="6147" max="6147" width="17.125" style="2" customWidth="1"/>
    <col min="6148" max="6148" width="13.375" style="2"/>
    <col min="6149" max="6149" width="14.625" style="2" customWidth="1"/>
    <col min="6150" max="6400" width="13.375" style="2"/>
    <col min="6401" max="6401" width="13.375" style="2" customWidth="1"/>
    <col min="6402" max="6402" width="5.875" style="2" customWidth="1"/>
    <col min="6403" max="6403" width="17.125" style="2" customWidth="1"/>
    <col min="6404" max="6404" width="13.375" style="2"/>
    <col min="6405" max="6405" width="14.625" style="2" customWidth="1"/>
    <col min="6406" max="6656" width="13.375" style="2"/>
    <col min="6657" max="6657" width="13.375" style="2" customWidth="1"/>
    <col min="6658" max="6658" width="5.875" style="2" customWidth="1"/>
    <col min="6659" max="6659" width="17.125" style="2" customWidth="1"/>
    <col min="6660" max="6660" width="13.375" style="2"/>
    <col min="6661" max="6661" width="14.625" style="2" customWidth="1"/>
    <col min="6662" max="6912" width="13.375" style="2"/>
    <col min="6913" max="6913" width="13.375" style="2" customWidth="1"/>
    <col min="6914" max="6914" width="5.875" style="2" customWidth="1"/>
    <col min="6915" max="6915" width="17.125" style="2" customWidth="1"/>
    <col min="6916" max="6916" width="13.375" style="2"/>
    <col min="6917" max="6917" width="14.625" style="2" customWidth="1"/>
    <col min="6918" max="7168" width="13.375" style="2"/>
    <col min="7169" max="7169" width="13.375" style="2" customWidth="1"/>
    <col min="7170" max="7170" width="5.875" style="2" customWidth="1"/>
    <col min="7171" max="7171" width="17.125" style="2" customWidth="1"/>
    <col min="7172" max="7172" width="13.375" style="2"/>
    <col min="7173" max="7173" width="14.625" style="2" customWidth="1"/>
    <col min="7174" max="7424" width="13.375" style="2"/>
    <col min="7425" max="7425" width="13.375" style="2" customWidth="1"/>
    <col min="7426" max="7426" width="5.875" style="2" customWidth="1"/>
    <col min="7427" max="7427" width="17.125" style="2" customWidth="1"/>
    <col min="7428" max="7428" width="13.375" style="2"/>
    <col min="7429" max="7429" width="14.625" style="2" customWidth="1"/>
    <col min="7430" max="7680" width="13.375" style="2"/>
    <col min="7681" max="7681" width="13.375" style="2" customWidth="1"/>
    <col min="7682" max="7682" width="5.875" style="2" customWidth="1"/>
    <col min="7683" max="7683" width="17.125" style="2" customWidth="1"/>
    <col min="7684" max="7684" width="13.375" style="2"/>
    <col min="7685" max="7685" width="14.625" style="2" customWidth="1"/>
    <col min="7686" max="7936" width="13.375" style="2"/>
    <col min="7937" max="7937" width="13.375" style="2" customWidth="1"/>
    <col min="7938" max="7938" width="5.875" style="2" customWidth="1"/>
    <col min="7939" max="7939" width="17.125" style="2" customWidth="1"/>
    <col min="7940" max="7940" width="13.375" style="2"/>
    <col min="7941" max="7941" width="14.625" style="2" customWidth="1"/>
    <col min="7942" max="8192" width="13.375" style="2"/>
    <col min="8193" max="8193" width="13.375" style="2" customWidth="1"/>
    <col min="8194" max="8194" width="5.875" style="2" customWidth="1"/>
    <col min="8195" max="8195" width="17.125" style="2" customWidth="1"/>
    <col min="8196" max="8196" width="13.375" style="2"/>
    <col min="8197" max="8197" width="14.625" style="2" customWidth="1"/>
    <col min="8198" max="8448" width="13.375" style="2"/>
    <col min="8449" max="8449" width="13.375" style="2" customWidth="1"/>
    <col min="8450" max="8450" width="5.875" style="2" customWidth="1"/>
    <col min="8451" max="8451" width="17.125" style="2" customWidth="1"/>
    <col min="8452" max="8452" width="13.375" style="2"/>
    <col min="8453" max="8453" width="14.625" style="2" customWidth="1"/>
    <col min="8454" max="8704" width="13.375" style="2"/>
    <col min="8705" max="8705" width="13.375" style="2" customWidth="1"/>
    <col min="8706" max="8706" width="5.875" style="2" customWidth="1"/>
    <col min="8707" max="8707" width="17.125" style="2" customWidth="1"/>
    <col min="8708" max="8708" width="13.375" style="2"/>
    <col min="8709" max="8709" width="14.625" style="2" customWidth="1"/>
    <col min="8710" max="8960" width="13.375" style="2"/>
    <col min="8961" max="8961" width="13.375" style="2" customWidth="1"/>
    <col min="8962" max="8962" width="5.875" style="2" customWidth="1"/>
    <col min="8963" max="8963" width="17.125" style="2" customWidth="1"/>
    <col min="8964" max="8964" width="13.375" style="2"/>
    <col min="8965" max="8965" width="14.625" style="2" customWidth="1"/>
    <col min="8966" max="9216" width="13.375" style="2"/>
    <col min="9217" max="9217" width="13.375" style="2" customWidth="1"/>
    <col min="9218" max="9218" width="5.875" style="2" customWidth="1"/>
    <col min="9219" max="9219" width="17.125" style="2" customWidth="1"/>
    <col min="9220" max="9220" width="13.375" style="2"/>
    <col min="9221" max="9221" width="14.625" style="2" customWidth="1"/>
    <col min="9222" max="9472" width="13.375" style="2"/>
    <col min="9473" max="9473" width="13.375" style="2" customWidth="1"/>
    <col min="9474" max="9474" width="5.875" style="2" customWidth="1"/>
    <col min="9475" max="9475" width="17.125" style="2" customWidth="1"/>
    <col min="9476" max="9476" width="13.375" style="2"/>
    <col min="9477" max="9477" width="14.625" style="2" customWidth="1"/>
    <col min="9478" max="9728" width="13.375" style="2"/>
    <col min="9729" max="9729" width="13.375" style="2" customWidth="1"/>
    <col min="9730" max="9730" width="5.875" style="2" customWidth="1"/>
    <col min="9731" max="9731" width="17.125" style="2" customWidth="1"/>
    <col min="9732" max="9732" width="13.375" style="2"/>
    <col min="9733" max="9733" width="14.625" style="2" customWidth="1"/>
    <col min="9734" max="9984" width="13.375" style="2"/>
    <col min="9985" max="9985" width="13.375" style="2" customWidth="1"/>
    <col min="9986" max="9986" width="5.875" style="2" customWidth="1"/>
    <col min="9987" max="9987" width="17.125" style="2" customWidth="1"/>
    <col min="9988" max="9988" width="13.375" style="2"/>
    <col min="9989" max="9989" width="14.625" style="2" customWidth="1"/>
    <col min="9990" max="10240" width="13.37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3.375" style="2"/>
    <col min="10245" max="10245" width="14.625" style="2" customWidth="1"/>
    <col min="10246" max="10496" width="13.37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3.375" style="2"/>
    <col min="10501" max="10501" width="14.625" style="2" customWidth="1"/>
    <col min="10502" max="10752" width="13.37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3.375" style="2"/>
    <col min="10757" max="10757" width="14.625" style="2" customWidth="1"/>
    <col min="10758" max="11008" width="13.37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3.375" style="2"/>
    <col min="11013" max="11013" width="14.625" style="2" customWidth="1"/>
    <col min="11014" max="11264" width="13.37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3.375" style="2"/>
    <col min="11269" max="11269" width="14.625" style="2" customWidth="1"/>
    <col min="11270" max="11520" width="13.37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3.375" style="2"/>
    <col min="11525" max="11525" width="14.625" style="2" customWidth="1"/>
    <col min="11526" max="11776" width="13.37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3.375" style="2"/>
    <col min="11781" max="11781" width="14.625" style="2" customWidth="1"/>
    <col min="11782" max="12032" width="13.37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3.375" style="2"/>
    <col min="12037" max="12037" width="14.625" style="2" customWidth="1"/>
    <col min="12038" max="12288" width="13.37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3.375" style="2"/>
    <col min="12293" max="12293" width="14.625" style="2" customWidth="1"/>
    <col min="12294" max="12544" width="13.37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3.375" style="2"/>
    <col min="12549" max="12549" width="14.625" style="2" customWidth="1"/>
    <col min="12550" max="12800" width="13.37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3.375" style="2"/>
    <col min="12805" max="12805" width="14.625" style="2" customWidth="1"/>
    <col min="12806" max="13056" width="13.37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3.375" style="2"/>
    <col min="13061" max="13061" width="14.625" style="2" customWidth="1"/>
    <col min="13062" max="13312" width="13.37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3.375" style="2"/>
    <col min="13317" max="13317" width="14.625" style="2" customWidth="1"/>
    <col min="13318" max="13568" width="13.37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3.375" style="2"/>
    <col min="13573" max="13573" width="14.625" style="2" customWidth="1"/>
    <col min="13574" max="13824" width="13.37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3.375" style="2"/>
    <col min="13829" max="13829" width="14.625" style="2" customWidth="1"/>
    <col min="13830" max="14080" width="13.37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3.375" style="2"/>
    <col min="14085" max="14085" width="14.625" style="2" customWidth="1"/>
    <col min="14086" max="14336" width="13.37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3.375" style="2"/>
    <col min="14341" max="14341" width="14.625" style="2" customWidth="1"/>
    <col min="14342" max="14592" width="13.37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3.375" style="2"/>
    <col min="14597" max="14597" width="14.625" style="2" customWidth="1"/>
    <col min="14598" max="14848" width="13.37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3.375" style="2"/>
    <col min="14853" max="14853" width="14.625" style="2" customWidth="1"/>
    <col min="14854" max="15104" width="13.37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3.375" style="2"/>
    <col min="15109" max="15109" width="14.625" style="2" customWidth="1"/>
    <col min="15110" max="15360" width="13.37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3.375" style="2"/>
    <col min="15365" max="15365" width="14.625" style="2" customWidth="1"/>
    <col min="15366" max="15616" width="13.37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3.375" style="2"/>
    <col min="15621" max="15621" width="14.625" style="2" customWidth="1"/>
    <col min="15622" max="15872" width="13.37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3.375" style="2"/>
    <col min="15877" max="15877" width="14.625" style="2" customWidth="1"/>
    <col min="15878" max="16128" width="13.37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3.375" style="2"/>
    <col min="16133" max="16133" width="14.625" style="2" customWidth="1"/>
    <col min="16134" max="16384" width="13.375" style="2"/>
  </cols>
  <sheetData>
    <row r="1" spans="1:11">
      <c r="A1" s="1"/>
    </row>
    <row r="6" spans="1:11">
      <c r="E6" s="3" t="s">
        <v>57</v>
      </c>
    </row>
    <row r="8" spans="1:11">
      <c r="D8" s="1" t="s">
        <v>58</v>
      </c>
    </row>
    <row r="9" spans="1:11">
      <c r="D9" s="1" t="s">
        <v>59</v>
      </c>
    </row>
    <row r="10" spans="1:11">
      <c r="D10" s="1" t="s">
        <v>60</v>
      </c>
    </row>
    <row r="11" spans="1:11" ht="18" thickBot="1">
      <c r="B11" s="5"/>
      <c r="C11" s="5"/>
      <c r="D11" s="5"/>
      <c r="E11" s="5"/>
      <c r="F11" s="5"/>
      <c r="G11" s="5"/>
      <c r="H11" s="5"/>
      <c r="I11" s="5"/>
      <c r="J11" s="30" t="s">
        <v>61</v>
      </c>
      <c r="K11" s="5"/>
    </row>
    <row r="12" spans="1:11">
      <c r="E12" s="22" t="s">
        <v>62</v>
      </c>
      <c r="F12" s="22" t="s">
        <v>63</v>
      </c>
      <c r="G12" s="22" t="s">
        <v>64</v>
      </c>
      <c r="H12" s="22" t="s">
        <v>65</v>
      </c>
      <c r="I12" s="22" t="s">
        <v>66</v>
      </c>
      <c r="J12" s="10"/>
      <c r="K12" s="10"/>
    </row>
    <row r="13" spans="1:11">
      <c r="B13" s="10"/>
      <c r="C13" s="10"/>
      <c r="D13" s="10"/>
      <c r="E13" s="13" t="s">
        <v>67</v>
      </c>
      <c r="F13" s="13" t="s">
        <v>68</v>
      </c>
      <c r="G13" s="13" t="s">
        <v>31</v>
      </c>
      <c r="H13" s="13" t="s">
        <v>32</v>
      </c>
      <c r="I13" s="13" t="s">
        <v>33</v>
      </c>
      <c r="J13" s="14" t="s">
        <v>69</v>
      </c>
      <c r="K13" s="14" t="s">
        <v>70</v>
      </c>
    </row>
    <row r="14" spans="1:11">
      <c r="E14" s="8"/>
    </row>
    <row r="15" spans="1:11">
      <c r="C15" s="3" t="s">
        <v>71</v>
      </c>
      <c r="D15" s="4"/>
      <c r="E15" s="12">
        <f>E17+E53</f>
        <v>44677.2</v>
      </c>
      <c r="F15" s="4">
        <f>F17+F53</f>
        <v>45310.100000000006</v>
      </c>
      <c r="G15" s="4">
        <f>G17+G53</f>
        <v>43201.1</v>
      </c>
      <c r="H15" s="4">
        <f>H17+H53</f>
        <v>41003.199999999997</v>
      </c>
      <c r="I15" s="4">
        <f>J15+K15</f>
        <v>36006.001000000004</v>
      </c>
      <c r="J15" s="4">
        <f>J17+J53-1</f>
        <v>11982</v>
      </c>
      <c r="K15" s="4">
        <f>K17+K53-1</f>
        <v>24024.001</v>
      </c>
    </row>
    <row r="16" spans="1:11">
      <c r="E16" s="8"/>
    </row>
    <row r="17" spans="2:11">
      <c r="B17" s="3" t="s">
        <v>72</v>
      </c>
      <c r="C17" s="4"/>
      <c r="D17" s="4"/>
      <c r="E17" s="12">
        <f>SUM(E19:E51)</f>
        <v>33287.199999999997</v>
      </c>
      <c r="F17" s="4">
        <f>SUM(F19:F51)</f>
        <v>33778.400000000009</v>
      </c>
      <c r="G17" s="4">
        <f>SUM(G19:G51)</f>
        <v>31818.5</v>
      </c>
      <c r="H17" s="4">
        <f>SUM(H19:H51)</f>
        <v>29627.1</v>
      </c>
      <c r="I17" s="4">
        <f>J17+K17</f>
        <v>27915</v>
      </c>
      <c r="J17" s="4">
        <f>SUM(J19:J51)</f>
        <v>11039</v>
      </c>
      <c r="K17" s="4">
        <f>SUM(K19:K51)-1</f>
        <v>16876</v>
      </c>
    </row>
    <row r="18" spans="2:11">
      <c r="E18" s="8"/>
      <c r="J18" s="4"/>
      <c r="K18" s="4"/>
    </row>
    <row r="19" spans="2:11">
      <c r="C19" s="1" t="s">
        <v>73</v>
      </c>
      <c r="E19" s="27">
        <v>4252.5</v>
      </c>
      <c r="F19" s="16">
        <v>4858</v>
      </c>
      <c r="G19" s="16">
        <v>5424.2</v>
      </c>
      <c r="H19" s="16">
        <v>4832</v>
      </c>
      <c r="I19" s="31">
        <f>J19+K19</f>
        <v>4366</v>
      </c>
      <c r="J19" s="16">
        <v>4366</v>
      </c>
      <c r="K19" s="17" t="s">
        <v>74</v>
      </c>
    </row>
    <row r="20" spans="2:11">
      <c r="C20" s="1" t="s">
        <v>75</v>
      </c>
      <c r="E20" s="27">
        <v>232.5</v>
      </c>
      <c r="F20" s="16">
        <v>245</v>
      </c>
      <c r="G20" s="16">
        <v>286.2</v>
      </c>
      <c r="H20" s="16">
        <v>217.4</v>
      </c>
      <c r="I20" s="31">
        <f>J20+K20-1</f>
        <v>248</v>
      </c>
      <c r="J20" s="16">
        <v>226</v>
      </c>
      <c r="K20" s="16">
        <v>23</v>
      </c>
    </row>
    <row r="21" spans="2:11">
      <c r="E21" s="27"/>
      <c r="F21" s="16"/>
      <c r="G21" s="16"/>
      <c r="H21" s="16"/>
      <c r="J21" s="16"/>
      <c r="K21" s="16"/>
    </row>
    <row r="22" spans="2:11">
      <c r="C22" s="1" t="s">
        <v>76</v>
      </c>
      <c r="E22" s="27">
        <v>494.6</v>
      </c>
      <c r="F22" s="16">
        <v>579</v>
      </c>
      <c r="G22" s="16">
        <v>333</v>
      </c>
      <c r="H22" s="16">
        <v>487</v>
      </c>
      <c r="I22" s="31">
        <f>J22+K22</f>
        <v>817</v>
      </c>
      <c r="J22" s="17" t="s">
        <v>74</v>
      </c>
      <c r="K22" s="16">
        <v>817</v>
      </c>
    </row>
    <row r="23" spans="2:11">
      <c r="C23" s="1" t="s">
        <v>77</v>
      </c>
      <c r="E23" s="27">
        <v>1373.6</v>
      </c>
      <c r="F23" s="16">
        <v>2924.6</v>
      </c>
      <c r="G23" s="16">
        <v>3095.6</v>
      </c>
      <c r="H23" s="16">
        <v>2916</v>
      </c>
      <c r="I23" s="31">
        <f>J23+K23</f>
        <v>3287</v>
      </c>
      <c r="J23" s="16">
        <v>1689</v>
      </c>
      <c r="K23" s="16">
        <v>1598</v>
      </c>
    </row>
    <row r="24" spans="2:11">
      <c r="E24" s="27"/>
      <c r="F24" s="16"/>
      <c r="G24" s="16"/>
      <c r="H24" s="16"/>
      <c r="J24" s="16"/>
      <c r="K24" s="16"/>
    </row>
    <row r="25" spans="2:11">
      <c r="C25" s="1" t="s">
        <v>78</v>
      </c>
      <c r="E25" s="27">
        <v>53</v>
      </c>
      <c r="F25" s="16">
        <v>63</v>
      </c>
      <c r="G25" s="16">
        <v>49.7</v>
      </c>
      <c r="H25" s="16">
        <v>26</v>
      </c>
      <c r="I25" s="31">
        <f>J25+K25+1</f>
        <v>13</v>
      </c>
      <c r="J25" s="16">
        <v>5</v>
      </c>
      <c r="K25" s="16">
        <v>7</v>
      </c>
    </row>
    <row r="26" spans="2:11">
      <c r="C26" s="1" t="s">
        <v>79</v>
      </c>
      <c r="E26" s="27">
        <v>21</v>
      </c>
      <c r="F26" s="16">
        <v>6</v>
      </c>
      <c r="G26" s="16">
        <v>6.1</v>
      </c>
      <c r="H26" s="16">
        <v>10</v>
      </c>
      <c r="I26" s="31">
        <f>J26+K26</f>
        <v>11</v>
      </c>
      <c r="J26" s="17" t="s">
        <v>74</v>
      </c>
      <c r="K26" s="16">
        <v>11</v>
      </c>
    </row>
    <row r="27" spans="2:11">
      <c r="E27" s="27"/>
      <c r="F27" s="16"/>
      <c r="G27" s="16"/>
      <c r="H27" s="16"/>
      <c r="J27" s="16"/>
      <c r="K27" s="16"/>
    </row>
    <row r="28" spans="2:11">
      <c r="C28" s="1" t="s">
        <v>80</v>
      </c>
      <c r="E28" s="27">
        <v>616</v>
      </c>
      <c r="F28" s="16">
        <v>481</v>
      </c>
      <c r="G28" s="16">
        <v>441.3</v>
      </c>
      <c r="H28" s="16">
        <v>429</v>
      </c>
      <c r="I28" s="31">
        <f>J28+K28</f>
        <v>327</v>
      </c>
      <c r="J28" s="16">
        <v>11</v>
      </c>
      <c r="K28" s="16">
        <v>316</v>
      </c>
    </row>
    <row r="29" spans="2:11">
      <c r="C29" s="1" t="s">
        <v>81</v>
      </c>
      <c r="E29" s="27">
        <v>2188</v>
      </c>
      <c r="F29" s="16">
        <v>1952.6</v>
      </c>
      <c r="G29" s="16">
        <v>2127.3000000000002</v>
      </c>
      <c r="H29" s="16">
        <v>1860.3</v>
      </c>
      <c r="I29" s="31">
        <f>J29+K29</f>
        <v>1825</v>
      </c>
      <c r="J29" s="16">
        <v>538</v>
      </c>
      <c r="K29" s="16">
        <v>1287</v>
      </c>
    </row>
    <row r="30" spans="2:11">
      <c r="E30" s="27"/>
      <c r="F30" s="16"/>
      <c r="G30" s="16"/>
      <c r="H30" s="16"/>
      <c r="J30" s="16"/>
      <c r="K30" s="16"/>
    </row>
    <row r="31" spans="2:11">
      <c r="C31" s="1" t="s">
        <v>82</v>
      </c>
      <c r="E31" s="27">
        <v>261</v>
      </c>
      <c r="F31" s="16">
        <v>261</v>
      </c>
      <c r="G31" s="16">
        <v>174</v>
      </c>
      <c r="H31" s="16">
        <v>241</v>
      </c>
      <c r="I31" s="31">
        <f>J31+K31</f>
        <v>191</v>
      </c>
      <c r="J31" s="17" t="s">
        <v>74</v>
      </c>
      <c r="K31" s="16">
        <v>191</v>
      </c>
    </row>
    <row r="32" spans="2:11">
      <c r="C32" s="1" t="s">
        <v>83</v>
      </c>
      <c r="E32" s="27">
        <v>32</v>
      </c>
      <c r="F32" s="16">
        <v>28</v>
      </c>
      <c r="G32" s="16">
        <v>10</v>
      </c>
      <c r="H32" s="16">
        <v>5</v>
      </c>
      <c r="I32" s="31">
        <f>J32+K32</f>
        <v>12</v>
      </c>
      <c r="J32" s="17" t="s">
        <v>74</v>
      </c>
      <c r="K32" s="16">
        <v>12</v>
      </c>
    </row>
    <row r="33" spans="3:11">
      <c r="E33" s="27"/>
      <c r="F33" s="16"/>
      <c r="G33" s="16"/>
      <c r="H33" s="16"/>
      <c r="J33" s="16"/>
      <c r="K33" s="16"/>
    </row>
    <row r="34" spans="3:11">
      <c r="C34" s="1" t="s">
        <v>84</v>
      </c>
      <c r="E34" s="27">
        <v>97</v>
      </c>
      <c r="F34" s="16">
        <v>66</v>
      </c>
      <c r="G34" s="16">
        <v>138</v>
      </c>
      <c r="H34" s="16">
        <v>100</v>
      </c>
      <c r="I34" s="31">
        <f>J34+K34</f>
        <v>106</v>
      </c>
      <c r="J34" s="17" t="s">
        <v>74</v>
      </c>
      <c r="K34" s="16">
        <v>106</v>
      </c>
    </row>
    <row r="35" spans="3:11">
      <c r="C35" s="1" t="s">
        <v>85</v>
      </c>
      <c r="E35" s="32" t="s">
        <v>12</v>
      </c>
      <c r="F35" s="16">
        <v>2158</v>
      </c>
      <c r="G35" s="16">
        <v>1786.3</v>
      </c>
      <c r="H35" s="16">
        <v>1908</v>
      </c>
      <c r="I35" s="33">
        <f>J35+K35-1</f>
        <v>1457</v>
      </c>
      <c r="J35" s="16">
        <v>21</v>
      </c>
      <c r="K35" s="16">
        <v>1437</v>
      </c>
    </row>
    <row r="36" spans="3:11">
      <c r="C36" s="1" t="s">
        <v>86</v>
      </c>
      <c r="E36" s="27">
        <v>4798</v>
      </c>
      <c r="F36" s="16">
        <v>2500</v>
      </c>
      <c r="G36" s="16">
        <v>2806.3</v>
      </c>
      <c r="H36" s="16">
        <v>2635.3</v>
      </c>
      <c r="I36" s="33">
        <f>J36+K36-1</f>
        <v>2720</v>
      </c>
      <c r="J36" s="28">
        <v>1732</v>
      </c>
      <c r="K36" s="16">
        <v>989</v>
      </c>
    </row>
    <row r="37" spans="3:11">
      <c r="E37" s="27"/>
      <c r="F37" s="16"/>
      <c r="G37" s="16"/>
      <c r="H37" s="16"/>
      <c r="J37" s="16"/>
      <c r="K37" s="16"/>
    </row>
    <row r="38" spans="3:11">
      <c r="C38" s="1" t="s">
        <v>87</v>
      </c>
      <c r="E38" s="27">
        <v>8189</v>
      </c>
      <c r="F38" s="16">
        <v>8412</v>
      </c>
      <c r="G38" s="16">
        <v>6018</v>
      </c>
      <c r="H38" s="16">
        <v>5659</v>
      </c>
      <c r="I38" s="31">
        <f>J38+K38</f>
        <v>4620</v>
      </c>
      <c r="J38" s="17" t="s">
        <v>74</v>
      </c>
      <c r="K38" s="16">
        <v>4620</v>
      </c>
    </row>
    <row r="39" spans="3:11">
      <c r="C39" s="1" t="s">
        <v>88</v>
      </c>
      <c r="E39" s="27">
        <v>5164</v>
      </c>
      <c r="F39" s="16">
        <v>2963</v>
      </c>
      <c r="G39" s="16">
        <v>1595</v>
      </c>
      <c r="H39" s="16">
        <v>1514</v>
      </c>
      <c r="I39" s="31">
        <f>J39+K39</f>
        <v>1165</v>
      </c>
      <c r="J39" s="17" t="s">
        <v>74</v>
      </c>
      <c r="K39" s="16">
        <v>1165</v>
      </c>
    </row>
    <row r="40" spans="3:11">
      <c r="C40" s="1" t="s">
        <v>89</v>
      </c>
      <c r="E40" s="27">
        <v>658</v>
      </c>
      <c r="F40" s="16">
        <v>955</v>
      </c>
      <c r="G40" s="16">
        <v>1026.5</v>
      </c>
      <c r="H40" s="16">
        <v>960</v>
      </c>
      <c r="I40" s="31">
        <f>J40+K40</f>
        <v>965</v>
      </c>
      <c r="J40" s="16">
        <v>58</v>
      </c>
      <c r="K40" s="16">
        <v>907</v>
      </c>
    </row>
    <row r="41" spans="3:11">
      <c r="E41" s="27"/>
      <c r="F41" s="16"/>
      <c r="G41" s="16"/>
      <c r="H41" s="16"/>
    </row>
    <row r="42" spans="3:11">
      <c r="C42" s="1" t="s">
        <v>90</v>
      </c>
      <c r="E42" s="27">
        <v>133</v>
      </c>
      <c r="F42" s="16">
        <v>204</v>
      </c>
      <c r="G42" s="16">
        <v>245</v>
      </c>
      <c r="H42" s="16">
        <v>199</v>
      </c>
      <c r="I42" s="31">
        <f>J42+K42</f>
        <v>310</v>
      </c>
      <c r="J42" s="16">
        <v>42</v>
      </c>
      <c r="K42" s="16">
        <v>268</v>
      </c>
    </row>
    <row r="43" spans="3:11">
      <c r="C43" s="1" t="s">
        <v>91</v>
      </c>
      <c r="E43" s="27">
        <v>940</v>
      </c>
      <c r="F43" s="16">
        <v>945</v>
      </c>
      <c r="G43" s="16">
        <v>906</v>
      </c>
      <c r="H43" s="16">
        <v>1031</v>
      </c>
      <c r="I43" s="31">
        <f>J43+K43</f>
        <v>1089</v>
      </c>
      <c r="J43" s="16">
        <v>330</v>
      </c>
      <c r="K43" s="16">
        <v>759</v>
      </c>
    </row>
    <row r="44" spans="3:11">
      <c r="C44" s="1" t="s">
        <v>92</v>
      </c>
      <c r="E44" s="27">
        <v>322</v>
      </c>
      <c r="F44" s="16">
        <v>393</v>
      </c>
      <c r="G44" s="16">
        <v>456</v>
      </c>
      <c r="H44" s="16">
        <v>389</v>
      </c>
      <c r="I44" s="31">
        <f>J44+K44+1</f>
        <v>369</v>
      </c>
      <c r="J44" s="16">
        <v>212</v>
      </c>
      <c r="K44" s="16">
        <v>156</v>
      </c>
    </row>
    <row r="45" spans="3:11">
      <c r="E45" s="27"/>
      <c r="F45" s="16"/>
      <c r="G45" s="16"/>
      <c r="H45" s="16"/>
      <c r="J45" s="16"/>
      <c r="K45" s="16"/>
    </row>
    <row r="46" spans="3:11">
      <c r="C46" s="1" t="s">
        <v>93</v>
      </c>
      <c r="E46" s="27">
        <v>376</v>
      </c>
      <c r="F46" s="16">
        <v>396</v>
      </c>
      <c r="G46" s="16">
        <v>288</v>
      </c>
      <c r="H46" s="16">
        <v>301</v>
      </c>
      <c r="I46" s="31">
        <f>J46+K46</f>
        <v>285</v>
      </c>
      <c r="J46" s="16">
        <v>64</v>
      </c>
      <c r="K46" s="16">
        <v>221</v>
      </c>
    </row>
    <row r="47" spans="3:11">
      <c r="C47" s="1" t="s">
        <v>94</v>
      </c>
      <c r="E47" s="27">
        <v>1394</v>
      </c>
      <c r="F47" s="16">
        <v>1739.3</v>
      </c>
      <c r="G47" s="16">
        <v>2651</v>
      </c>
      <c r="H47" s="16">
        <v>1700</v>
      </c>
      <c r="I47" s="31">
        <f>J47+K47</f>
        <v>1755</v>
      </c>
      <c r="J47" s="16">
        <v>1354</v>
      </c>
      <c r="K47" s="16">
        <v>401</v>
      </c>
    </row>
    <row r="48" spans="3:11">
      <c r="E48" s="27"/>
      <c r="F48" s="16"/>
      <c r="G48" s="16"/>
      <c r="H48" s="16"/>
      <c r="J48" s="16"/>
      <c r="K48" s="16"/>
    </row>
    <row r="49" spans="2:11">
      <c r="C49" s="1" t="s">
        <v>95</v>
      </c>
      <c r="E49" s="27">
        <v>977</v>
      </c>
      <c r="F49" s="16">
        <v>793.3</v>
      </c>
      <c r="G49" s="16">
        <v>823</v>
      </c>
      <c r="H49" s="16">
        <v>701</v>
      </c>
      <c r="I49" s="31">
        <f>J49+K49</f>
        <v>634</v>
      </c>
      <c r="J49" s="16">
        <v>185</v>
      </c>
      <c r="K49" s="16">
        <v>449</v>
      </c>
    </row>
    <row r="50" spans="2:11">
      <c r="C50" s="1" t="s">
        <v>96</v>
      </c>
      <c r="E50" s="27">
        <v>236</v>
      </c>
      <c r="F50" s="16">
        <v>218.3</v>
      </c>
      <c r="G50" s="16">
        <v>197</v>
      </c>
      <c r="H50" s="16">
        <v>232</v>
      </c>
      <c r="I50" s="33">
        <f>J50+K50</f>
        <v>238</v>
      </c>
      <c r="J50" s="16">
        <v>47</v>
      </c>
      <c r="K50" s="16">
        <v>191</v>
      </c>
    </row>
    <row r="51" spans="2:11">
      <c r="C51" s="1" t="s">
        <v>97</v>
      </c>
      <c r="E51" s="27">
        <v>479</v>
      </c>
      <c r="F51" s="16">
        <v>637.29999999999995</v>
      </c>
      <c r="G51" s="16">
        <v>935</v>
      </c>
      <c r="H51" s="16">
        <v>1274.0999999999999</v>
      </c>
      <c r="I51" s="33">
        <f>J51+K51</f>
        <v>1105</v>
      </c>
      <c r="J51" s="28">
        <v>159</v>
      </c>
      <c r="K51" s="16">
        <v>946</v>
      </c>
    </row>
    <row r="52" spans="2:11">
      <c r="E52" s="27"/>
      <c r="F52" s="16"/>
      <c r="G52" s="16"/>
    </row>
    <row r="53" spans="2:11">
      <c r="B53" s="3" t="s">
        <v>98</v>
      </c>
      <c r="C53" s="4"/>
      <c r="D53" s="4"/>
      <c r="E53" s="12">
        <f>SUM(E55:E63)</f>
        <v>11390</v>
      </c>
      <c r="F53" s="4">
        <f>SUM(F55:F63)</f>
        <v>11531.7</v>
      </c>
      <c r="G53" s="4">
        <f>SUM(G55:G63)</f>
        <v>11382.6</v>
      </c>
      <c r="H53" s="4">
        <f>SUM(H55:H63)</f>
        <v>11376.1</v>
      </c>
      <c r="I53" s="4">
        <f>SUM(I55:I63)</f>
        <v>8092.0010000000002</v>
      </c>
      <c r="J53" s="4">
        <f>SUM(J55:J63)+1</f>
        <v>944</v>
      </c>
      <c r="K53" s="4">
        <f>SUM(K55:K63)+1</f>
        <v>7149.0010000000002</v>
      </c>
    </row>
    <row r="54" spans="2:11">
      <c r="E54" s="8"/>
      <c r="G54" s="16"/>
    </row>
    <row r="55" spans="2:11">
      <c r="C55" s="1" t="s">
        <v>99</v>
      </c>
      <c r="E55" s="27">
        <v>1372</v>
      </c>
      <c r="F55" s="16">
        <v>1954.2</v>
      </c>
      <c r="G55" s="16">
        <v>1742.6</v>
      </c>
      <c r="H55" s="16">
        <v>1425.5</v>
      </c>
      <c r="I55" s="31">
        <f>J55+K55</f>
        <v>1003</v>
      </c>
      <c r="J55" s="16">
        <v>347</v>
      </c>
      <c r="K55" s="16">
        <v>656</v>
      </c>
    </row>
    <row r="56" spans="2:11">
      <c r="C56" s="1" t="s">
        <v>100</v>
      </c>
      <c r="E56" s="27">
        <v>8543</v>
      </c>
      <c r="F56" s="16">
        <v>8104.1</v>
      </c>
      <c r="G56" s="16">
        <v>8121</v>
      </c>
      <c r="H56" s="16">
        <v>8023.5</v>
      </c>
      <c r="I56" s="31">
        <f>J56+K56</f>
        <v>5812</v>
      </c>
      <c r="J56" s="16">
        <v>189</v>
      </c>
      <c r="K56" s="16">
        <v>5623</v>
      </c>
    </row>
    <row r="57" spans="2:11">
      <c r="C57" s="1" t="s">
        <v>101</v>
      </c>
      <c r="E57" s="27">
        <v>969</v>
      </c>
      <c r="F57" s="16">
        <v>852</v>
      </c>
      <c r="G57" s="16">
        <v>904</v>
      </c>
      <c r="H57" s="16">
        <v>1156</v>
      </c>
      <c r="I57" s="31">
        <f>J57+K57</f>
        <v>1018</v>
      </c>
      <c r="J57" s="16">
        <v>329</v>
      </c>
      <c r="K57" s="16">
        <v>689</v>
      </c>
    </row>
    <row r="58" spans="2:11">
      <c r="E58" s="27"/>
      <c r="F58" s="16"/>
      <c r="G58" s="16"/>
      <c r="H58" s="16"/>
      <c r="K58" s="16"/>
    </row>
    <row r="59" spans="2:11">
      <c r="C59" s="1" t="s">
        <v>102</v>
      </c>
      <c r="E59" s="27">
        <v>85</v>
      </c>
      <c r="F59" s="16">
        <v>160.4</v>
      </c>
      <c r="G59" s="16">
        <v>136.30000000000001</v>
      </c>
      <c r="H59" s="16">
        <v>81.099999999999994</v>
      </c>
      <c r="I59" s="31">
        <f>J59+K59</f>
        <v>60.000999999999998</v>
      </c>
      <c r="J59" s="16">
        <v>60</v>
      </c>
      <c r="K59" s="16">
        <v>1E-3</v>
      </c>
    </row>
    <row r="60" spans="2:11">
      <c r="C60" s="1" t="s">
        <v>103</v>
      </c>
      <c r="E60" s="27">
        <v>22</v>
      </c>
      <c r="F60" s="16">
        <v>16</v>
      </c>
      <c r="G60" s="16">
        <v>5.5</v>
      </c>
      <c r="H60" s="16">
        <v>19</v>
      </c>
      <c r="I60" s="31">
        <f>J60+K60</f>
        <v>17</v>
      </c>
      <c r="J60" s="16">
        <v>17</v>
      </c>
      <c r="K60" s="17" t="s">
        <v>74</v>
      </c>
    </row>
    <row r="61" spans="2:11">
      <c r="E61" s="27"/>
      <c r="F61" s="16"/>
      <c r="G61" s="16"/>
      <c r="H61" s="16"/>
      <c r="J61" s="16"/>
      <c r="K61" s="16"/>
    </row>
    <row r="62" spans="2:11">
      <c r="C62" s="1" t="s">
        <v>104</v>
      </c>
      <c r="E62" s="27">
        <v>266</v>
      </c>
      <c r="F62" s="16">
        <v>368</v>
      </c>
      <c r="G62" s="16">
        <v>421</v>
      </c>
      <c r="H62" s="16">
        <v>619</v>
      </c>
      <c r="I62" s="31">
        <f>J62+K62</f>
        <v>138</v>
      </c>
      <c r="J62" s="17" t="s">
        <v>74</v>
      </c>
      <c r="K62" s="16">
        <v>138</v>
      </c>
    </row>
    <row r="63" spans="2:11">
      <c r="C63" s="1" t="s">
        <v>105</v>
      </c>
      <c r="E63" s="27">
        <v>133</v>
      </c>
      <c r="F63" s="16">
        <v>77</v>
      </c>
      <c r="G63" s="16">
        <v>52.2</v>
      </c>
      <c r="H63" s="16">
        <v>52</v>
      </c>
      <c r="I63" s="31">
        <f>J63+K63+1</f>
        <v>44</v>
      </c>
      <c r="J63" s="16">
        <v>1</v>
      </c>
      <c r="K63" s="16">
        <v>42</v>
      </c>
    </row>
    <row r="64" spans="2:11" ht="18" thickBot="1">
      <c r="B64" s="5"/>
      <c r="C64" s="5"/>
      <c r="D64" s="5"/>
      <c r="E64" s="34"/>
      <c r="F64" s="35"/>
      <c r="G64" s="35"/>
      <c r="H64" s="35"/>
      <c r="I64" s="35"/>
      <c r="J64" s="35"/>
      <c r="K64" s="35"/>
    </row>
    <row r="65" spans="1:5">
      <c r="E65" s="1" t="s">
        <v>26</v>
      </c>
    </row>
    <row r="66" spans="1:5">
      <c r="A66" s="1"/>
    </row>
  </sheetData>
  <phoneticPr fontId="2"/>
  <pageMargins left="0.23000000000000004" right="0.23000000000000004" top="0.51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6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9"/>
  <sheetViews>
    <sheetView showGridLines="0" zoomScale="75" zoomScaleNormal="100" workbookViewId="0"/>
  </sheetViews>
  <sheetFormatPr defaultColWidth="13.375" defaultRowHeight="17.25"/>
  <cols>
    <col min="1" max="1" width="13.375" style="2" customWidth="1"/>
    <col min="2" max="2" width="2.125" style="2" customWidth="1"/>
    <col min="3" max="3" width="5.875" style="2" customWidth="1"/>
    <col min="4" max="4" width="24.625" style="2" customWidth="1"/>
    <col min="5" max="5" width="13.375" style="2"/>
    <col min="6" max="9" width="12.125" style="2" customWidth="1"/>
    <col min="10" max="256" width="13.375" style="2"/>
    <col min="257" max="257" width="13.375" style="2" customWidth="1"/>
    <col min="258" max="258" width="2.125" style="2" customWidth="1"/>
    <col min="259" max="259" width="5.875" style="2" customWidth="1"/>
    <col min="260" max="260" width="24.625" style="2" customWidth="1"/>
    <col min="261" max="261" width="13.375" style="2"/>
    <col min="262" max="265" width="12.125" style="2" customWidth="1"/>
    <col min="266" max="512" width="13.375" style="2"/>
    <col min="513" max="513" width="13.375" style="2" customWidth="1"/>
    <col min="514" max="514" width="2.125" style="2" customWidth="1"/>
    <col min="515" max="515" width="5.875" style="2" customWidth="1"/>
    <col min="516" max="516" width="24.625" style="2" customWidth="1"/>
    <col min="517" max="517" width="13.375" style="2"/>
    <col min="518" max="521" width="12.125" style="2" customWidth="1"/>
    <col min="522" max="768" width="13.375" style="2"/>
    <col min="769" max="769" width="13.375" style="2" customWidth="1"/>
    <col min="770" max="770" width="2.125" style="2" customWidth="1"/>
    <col min="771" max="771" width="5.875" style="2" customWidth="1"/>
    <col min="772" max="772" width="24.625" style="2" customWidth="1"/>
    <col min="773" max="773" width="13.375" style="2"/>
    <col min="774" max="777" width="12.125" style="2" customWidth="1"/>
    <col min="778" max="1024" width="13.375" style="2"/>
    <col min="1025" max="1025" width="13.375" style="2" customWidth="1"/>
    <col min="1026" max="1026" width="2.125" style="2" customWidth="1"/>
    <col min="1027" max="1027" width="5.875" style="2" customWidth="1"/>
    <col min="1028" max="1028" width="24.625" style="2" customWidth="1"/>
    <col min="1029" max="1029" width="13.375" style="2"/>
    <col min="1030" max="1033" width="12.125" style="2" customWidth="1"/>
    <col min="1034" max="1280" width="13.375" style="2"/>
    <col min="1281" max="1281" width="13.375" style="2" customWidth="1"/>
    <col min="1282" max="1282" width="2.125" style="2" customWidth="1"/>
    <col min="1283" max="1283" width="5.875" style="2" customWidth="1"/>
    <col min="1284" max="1284" width="24.625" style="2" customWidth="1"/>
    <col min="1285" max="1285" width="13.375" style="2"/>
    <col min="1286" max="1289" width="12.125" style="2" customWidth="1"/>
    <col min="1290" max="1536" width="13.375" style="2"/>
    <col min="1537" max="1537" width="13.375" style="2" customWidth="1"/>
    <col min="1538" max="1538" width="2.125" style="2" customWidth="1"/>
    <col min="1539" max="1539" width="5.875" style="2" customWidth="1"/>
    <col min="1540" max="1540" width="24.625" style="2" customWidth="1"/>
    <col min="1541" max="1541" width="13.375" style="2"/>
    <col min="1542" max="1545" width="12.125" style="2" customWidth="1"/>
    <col min="1546" max="1792" width="13.375" style="2"/>
    <col min="1793" max="1793" width="13.375" style="2" customWidth="1"/>
    <col min="1794" max="1794" width="2.125" style="2" customWidth="1"/>
    <col min="1795" max="1795" width="5.875" style="2" customWidth="1"/>
    <col min="1796" max="1796" width="24.625" style="2" customWidth="1"/>
    <col min="1797" max="1797" width="13.375" style="2"/>
    <col min="1798" max="1801" width="12.125" style="2" customWidth="1"/>
    <col min="1802" max="2048" width="13.375" style="2"/>
    <col min="2049" max="2049" width="13.375" style="2" customWidth="1"/>
    <col min="2050" max="2050" width="2.125" style="2" customWidth="1"/>
    <col min="2051" max="2051" width="5.875" style="2" customWidth="1"/>
    <col min="2052" max="2052" width="24.625" style="2" customWidth="1"/>
    <col min="2053" max="2053" width="13.375" style="2"/>
    <col min="2054" max="2057" width="12.125" style="2" customWidth="1"/>
    <col min="2058" max="2304" width="13.375" style="2"/>
    <col min="2305" max="2305" width="13.375" style="2" customWidth="1"/>
    <col min="2306" max="2306" width="2.125" style="2" customWidth="1"/>
    <col min="2307" max="2307" width="5.875" style="2" customWidth="1"/>
    <col min="2308" max="2308" width="24.625" style="2" customWidth="1"/>
    <col min="2309" max="2309" width="13.375" style="2"/>
    <col min="2310" max="2313" width="12.125" style="2" customWidth="1"/>
    <col min="2314" max="2560" width="13.375" style="2"/>
    <col min="2561" max="2561" width="13.375" style="2" customWidth="1"/>
    <col min="2562" max="2562" width="2.125" style="2" customWidth="1"/>
    <col min="2563" max="2563" width="5.875" style="2" customWidth="1"/>
    <col min="2564" max="2564" width="24.625" style="2" customWidth="1"/>
    <col min="2565" max="2565" width="13.375" style="2"/>
    <col min="2566" max="2569" width="12.125" style="2" customWidth="1"/>
    <col min="2570" max="2816" width="13.375" style="2"/>
    <col min="2817" max="2817" width="13.375" style="2" customWidth="1"/>
    <col min="2818" max="2818" width="2.125" style="2" customWidth="1"/>
    <col min="2819" max="2819" width="5.875" style="2" customWidth="1"/>
    <col min="2820" max="2820" width="24.625" style="2" customWidth="1"/>
    <col min="2821" max="2821" width="13.375" style="2"/>
    <col min="2822" max="2825" width="12.125" style="2" customWidth="1"/>
    <col min="2826" max="3072" width="13.375" style="2"/>
    <col min="3073" max="3073" width="13.375" style="2" customWidth="1"/>
    <col min="3074" max="3074" width="2.125" style="2" customWidth="1"/>
    <col min="3075" max="3075" width="5.875" style="2" customWidth="1"/>
    <col min="3076" max="3076" width="24.625" style="2" customWidth="1"/>
    <col min="3077" max="3077" width="13.375" style="2"/>
    <col min="3078" max="3081" width="12.125" style="2" customWidth="1"/>
    <col min="3082" max="3328" width="13.375" style="2"/>
    <col min="3329" max="3329" width="13.375" style="2" customWidth="1"/>
    <col min="3330" max="3330" width="2.125" style="2" customWidth="1"/>
    <col min="3331" max="3331" width="5.875" style="2" customWidth="1"/>
    <col min="3332" max="3332" width="24.625" style="2" customWidth="1"/>
    <col min="3333" max="3333" width="13.375" style="2"/>
    <col min="3334" max="3337" width="12.125" style="2" customWidth="1"/>
    <col min="3338" max="3584" width="13.375" style="2"/>
    <col min="3585" max="3585" width="13.375" style="2" customWidth="1"/>
    <col min="3586" max="3586" width="2.125" style="2" customWidth="1"/>
    <col min="3587" max="3587" width="5.875" style="2" customWidth="1"/>
    <col min="3588" max="3588" width="24.625" style="2" customWidth="1"/>
    <col min="3589" max="3589" width="13.375" style="2"/>
    <col min="3590" max="3593" width="12.125" style="2" customWidth="1"/>
    <col min="3594" max="3840" width="13.375" style="2"/>
    <col min="3841" max="3841" width="13.375" style="2" customWidth="1"/>
    <col min="3842" max="3842" width="2.125" style="2" customWidth="1"/>
    <col min="3843" max="3843" width="5.875" style="2" customWidth="1"/>
    <col min="3844" max="3844" width="24.625" style="2" customWidth="1"/>
    <col min="3845" max="3845" width="13.375" style="2"/>
    <col min="3846" max="3849" width="12.125" style="2" customWidth="1"/>
    <col min="3850" max="4096" width="13.375" style="2"/>
    <col min="4097" max="4097" width="13.375" style="2" customWidth="1"/>
    <col min="4098" max="4098" width="2.125" style="2" customWidth="1"/>
    <col min="4099" max="4099" width="5.875" style="2" customWidth="1"/>
    <col min="4100" max="4100" width="24.625" style="2" customWidth="1"/>
    <col min="4101" max="4101" width="13.375" style="2"/>
    <col min="4102" max="4105" width="12.125" style="2" customWidth="1"/>
    <col min="4106" max="4352" width="13.375" style="2"/>
    <col min="4353" max="4353" width="13.375" style="2" customWidth="1"/>
    <col min="4354" max="4354" width="2.125" style="2" customWidth="1"/>
    <col min="4355" max="4355" width="5.875" style="2" customWidth="1"/>
    <col min="4356" max="4356" width="24.625" style="2" customWidth="1"/>
    <col min="4357" max="4357" width="13.375" style="2"/>
    <col min="4358" max="4361" width="12.125" style="2" customWidth="1"/>
    <col min="4362" max="4608" width="13.375" style="2"/>
    <col min="4609" max="4609" width="13.375" style="2" customWidth="1"/>
    <col min="4610" max="4610" width="2.125" style="2" customWidth="1"/>
    <col min="4611" max="4611" width="5.875" style="2" customWidth="1"/>
    <col min="4612" max="4612" width="24.625" style="2" customWidth="1"/>
    <col min="4613" max="4613" width="13.375" style="2"/>
    <col min="4614" max="4617" width="12.125" style="2" customWidth="1"/>
    <col min="4618" max="4864" width="13.375" style="2"/>
    <col min="4865" max="4865" width="13.375" style="2" customWidth="1"/>
    <col min="4866" max="4866" width="2.125" style="2" customWidth="1"/>
    <col min="4867" max="4867" width="5.875" style="2" customWidth="1"/>
    <col min="4868" max="4868" width="24.625" style="2" customWidth="1"/>
    <col min="4869" max="4869" width="13.375" style="2"/>
    <col min="4870" max="4873" width="12.125" style="2" customWidth="1"/>
    <col min="4874" max="5120" width="13.375" style="2"/>
    <col min="5121" max="5121" width="13.375" style="2" customWidth="1"/>
    <col min="5122" max="5122" width="2.125" style="2" customWidth="1"/>
    <col min="5123" max="5123" width="5.875" style="2" customWidth="1"/>
    <col min="5124" max="5124" width="24.625" style="2" customWidth="1"/>
    <col min="5125" max="5125" width="13.375" style="2"/>
    <col min="5126" max="5129" width="12.125" style="2" customWidth="1"/>
    <col min="5130" max="5376" width="13.375" style="2"/>
    <col min="5377" max="5377" width="13.375" style="2" customWidth="1"/>
    <col min="5378" max="5378" width="2.125" style="2" customWidth="1"/>
    <col min="5379" max="5379" width="5.875" style="2" customWidth="1"/>
    <col min="5380" max="5380" width="24.625" style="2" customWidth="1"/>
    <col min="5381" max="5381" width="13.375" style="2"/>
    <col min="5382" max="5385" width="12.125" style="2" customWidth="1"/>
    <col min="5386" max="5632" width="13.375" style="2"/>
    <col min="5633" max="5633" width="13.375" style="2" customWidth="1"/>
    <col min="5634" max="5634" width="2.125" style="2" customWidth="1"/>
    <col min="5635" max="5635" width="5.875" style="2" customWidth="1"/>
    <col min="5636" max="5636" width="24.625" style="2" customWidth="1"/>
    <col min="5637" max="5637" width="13.375" style="2"/>
    <col min="5638" max="5641" width="12.125" style="2" customWidth="1"/>
    <col min="5642" max="5888" width="13.375" style="2"/>
    <col min="5889" max="5889" width="13.375" style="2" customWidth="1"/>
    <col min="5890" max="5890" width="2.125" style="2" customWidth="1"/>
    <col min="5891" max="5891" width="5.875" style="2" customWidth="1"/>
    <col min="5892" max="5892" width="24.625" style="2" customWidth="1"/>
    <col min="5893" max="5893" width="13.375" style="2"/>
    <col min="5894" max="5897" width="12.125" style="2" customWidth="1"/>
    <col min="5898" max="6144" width="13.375" style="2"/>
    <col min="6145" max="6145" width="13.375" style="2" customWidth="1"/>
    <col min="6146" max="6146" width="2.125" style="2" customWidth="1"/>
    <col min="6147" max="6147" width="5.875" style="2" customWidth="1"/>
    <col min="6148" max="6148" width="24.625" style="2" customWidth="1"/>
    <col min="6149" max="6149" width="13.375" style="2"/>
    <col min="6150" max="6153" width="12.125" style="2" customWidth="1"/>
    <col min="6154" max="6400" width="13.375" style="2"/>
    <col min="6401" max="6401" width="13.375" style="2" customWidth="1"/>
    <col min="6402" max="6402" width="2.125" style="2" customWidth="1"/>
    <col min="6403" max="6403" width="5.875" style="2" customWidth="1"/>
    <col min="6404" max="6404" width="24.625" style="2" customWidth="1"/>
    <col min="6405" max="6405" width="13.375" style="2"/>
    <col min="6406" max="6409" width="12.125" style="2" customWidth="1"/>
    <col min="6410" max="6656" width="13.375" style="2"/>
    <col min="6657" max="6657" width="13.375" style="2" customWidth="1"/>
    <col min="6658" max="6658" width="2.125" style="2" customWidth="1"/>
    <col min="6659" max="6659" width="5.875" style="2" customWidth="1"/>
    <col min="6660" max="6660" width="24.625" style="2" customWidth="1"/>
    <col min="6661" max="6661" width="13.375" style="2"/>
    <col min="6662" max="6665" width="12.125" style="2" customWidth="1"/>
    <col min="6666" max="6912" width="13.375" style="2"/>
    <col min="6913" max="6913" width="13.375" style="2" customWidth="1"/>
    <col min="6914" max="6914" width="2.125" style="2" customWidth="1"/>
    <col min="6915" max="6915" width="5.875" style="2" customWidth="1"/>
    <col min="6916" max="6916" width="24.625" style="2" customWidth="1"/>
    <col min="6917" max="6917" width="13.375" style="2"/>
    <col min="6918" max="6921" width="12.125" style="2" customWidth="1"/>
    <col min="6922" max="7168" width="13.375" style="2"/>
    <col min="7169" max="7169" width="13.375" style="2" customWidth="1"/>
    <col min="7170" max="7170" width="2.125" style="2" customWidth="1"/>
    <col min="7171" max="7171" width="5.875" style="2" customWidth="1"/>
    <col min="7172" max="7172" width="24.625" style="2" customWidth="1"/>
    <col min="7173" max="7173" width="13.375" style="2"/>
    <col min="7174" max="7177" width="12.125" style="2" customWidth="1"/>
    <col min="7178" max="7424" width="13.375" style="2"/>
    <col min="7425" max="7425" width="13.375" style="2" customWidth="1"/>
    <col min="7426" max="7426" width="2.125" style="2" customWidth="1"/>
    <col min="7427" max="7427" width="5.875" style="2" customWidth="1"/>
    <col min="7428" max="7428" width="24.625" style="2" customWidth="1"/>
    <col min="7429" max="7429" width="13.375" style="2"/>
    <col min="7430" max="7433" width="12.125" style="2" customWidth="1"/>
    <col min="7434" max="7680" width="13.375" style="2"/>
    <col min="7681" max="7681" width="13.375" style="2" customWidth="1"/>
    <col min="7682" max="7682" width="2.125" style="2" customWidth="1"/>
    <col min="7683" max="7683" width="5.875" style="2" customWidth="1"/>
    <col min="7684" max="7684" width="24.625" style="2" customWidth="1"/>
    <col min="7685" max="7685" width="13.375" style="2"/>
    <col min="7686" max="7689" width="12.125" style="2" customWidth="1"/>
    <col min="7690" max="7936" width="13.375" style="2"/>
    <col min="7937" max="7937" width="13.375" style="2" customWidth="1"/>
    <col min="7938" max="7938" width="2.125" style="2" customWidth="1"/>
    <col min="7939" max="7939" width="5.875" style="2" customWidth="1"/>
    <col min="7940" max="7940" width="24.625" style="2" customWidth="1"/>
    <col min="7941" max="7941" width="13.375" style="2"/>
    <col min="7942" max="7945" width="12.125" style="2" customWidth="1"/>
    <col min="7946" max="8192" width="13.375" style="2"/>
    <col min="8193" max="8193" width="13.375" style="2" customWidth="1"/>
    <col min="8194" max="8194" width="2.125" style="2" customWidth="1"/>
    <col min="8195" max="8195" width="5.875" style="2" customWidth="1"/>
    <col min="8196" max="8196" width="24.625" style="2" customWidth="1"/>
    <col min="8197" max="8197" width="13.375" style="2"/>
    <col min="8198" max="8201" width="12.125" style="2" customWidth="1"/>
    <col min="8202" max="8448" width="13.375" style="2"/>
    <col min="8449" max="8449" width="13.375" style="2" customWidth="1"/>
    <col min="8450" max="8450" width="2.125" style="2" customWidth="1"/>
    <col min="8451" max="8451" width="5.875" style="2" customWidth="1"/>
    <col min="8452" max="8452" width="24.625" style="2" customWidth="1"/>
    <col min="8453" max="8453" width="13.375" style="2"/>
    <col min="8454" max="8457" width="12.125" style="2" customWidth="1"/>
    <col min="8458" max="8704" width="13.375" style="2"/>
    <col min="8705" max="8705" width="13.375" style="2" customWidth="1"/>
    <col min="8706" max="8706" width="2.125" style="2" customWidth="1"/>
    <col min="8707" max="8707" width="5.875" style="2" customWidth="1"/>
    <col min="8708" max="8708" width="24.625" style="2" customWidth="1"/>
    <col min="8709" max="8709" width="13.375" style="2"/>
    <col min="8710" max="8713" width="12.125" style="2" customWidth="1"/>
    <col min="8714" max="8960" width="13.375" style="2"/>
    <col min="8961" max="8961" width="13.375" style="2" customWidth="1"/>
    <col min="8962" max="8962" width="2.125" style="2" customWidth="1"/>
    <col min="8963" max="8963" width="5.875" style="2" customWidth="1"/>
    <col min="8964" max="8964" width="24.625" style="2" customWidth="1"/>
    <col min="8965" max="8965" width="13.375" style="2"/>
    <col min="8966" max="8969" width="12.125" style="2" customWidth="1"/>
    <col min="8970" max="9216" width="13.375" style="2"/>
    <col min="9217" max="9217" width="13.375" style="2" customWidth="1"/>
    <col min="9218" max="9218" width="2.125" style="2" customWidth="1"/>
    <col min="9219" max="9219" width="5.875" style="2" customWidth="1"/>
    <col min="9220" max="9220" width="24.625" style="2" customWidth="1"/>
    <col min="9221" max="9221" width="13.375" style="2"/>
    <col min="9222" max="9225" width="12.125" style="2" customWidth="1"/>
    <col min="9226" max="9472" width="13.375" style="2"/>
    <col min="9473" max="9473" width="13.375" style="2" customWidth="1"/>
    <col min="9474" max="9474" width="2.125" style="2" customWidth="1"/>
    <col min="9475" max="9475" width="5.875" style="2" customWidth="1"/>
    <col min="9476" max="9476" width="24.625" style="2" customWidth="1"/>
    <col min="9477" max="9477" width="13.375" style="2"/>
    <col min="9478" max="9481" width="12.125" style="2" customWidth="1"/>
    <col min="9482" max="9728" width="13.375" style="2"/>
    <col min="9729" max="9729" width="13.375" style="2" customWidth="1"/>
    <col min="9730" max="9730" width="2.125" style="2" customWidth="1"/>
    <col min="9731" max="9731" width="5.875" style="2" customWidth="1"/>
    <col min="9732" max="9732" width="24.625" style="2" customWidth="1"/>
    <col min="9733" max="9733" width="13.375" style="2"/>
    <col min="9734" max="9737" width="12.125" style="2" customWidth="1"/>
    <col min="9738" max="9984" width="13.375" style="2"/>
    <col min="9985" max="9985" width="13.375" style="2" customWidth="1"/>
    <col min="9986" max="9986" width="2.125" style="2" customWidth="1"/>
    <col min="9987" max="9987" width="5.875" style="2" customWidth="1"/>
    <col min="9988" max="9988" width="24.625" style="2" customWidth="1"/>
    <col min="9989" max="9989" width="13.375" style="2"/>
    <col min="9990" max="9993" width="12.125" style="2" customWidth="1"/>
    <col min="9994" max="10240" width="13.37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24.625" style="2" customWidth="1"/>
    <col min="10245" max="10245" width="13.375" style="2"/>
    <col min="10246" max="10249" width="12.125" style="2" customWidth="1"/>
    <col min="10250" max="10496" width="13.37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24.625" style="2" customWidth="1"/>
    <col min="10501" max="10501" width="13.375" style="2"/>
    <col min="10502" max="10505" width="12.125" style="2" customWidth="1"/>
    <col min="10506" max="10752" width="13.37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24.625" style="2" customWidth="1"/>
    <col min="10757" max="10757" width="13.375" style="2"/>
    <col min="10758" max="10761" width="12.125" style="2" customWidth="1"/>
    <col min="10762" max="11008" width="13.37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24.625" style="2" customWidth="1"/>
    <col min="11013" max="11013" width="13.375" style="2"/>
    <col min="11014" max="11017" width="12.125" style="2" customWidth="1"/>
    <col min="11018" max="11264" width="13.37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24.625" style="2" customWidth="1"/>
    <col min="11269" max="11269" width="13.375" style="2"/>
    <col min="11270" max="11273" width="12.125" style="2" customWidth="1"/>
    <col min="11274" max="11520" width="13.37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24.625" style="2" customWidth="1"/>
    <col min="11525" max="11525" width="13.375" style="2"/>
    <col min="11526" max="11529" width="12.125" style="2" customWidth="1"/>
    <col min="11530" max="11776" width="13.37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24.625" style="2" customWidth="1"/>
    <col min="11781" max="11781" width="13.375" style="2"/>
    <col min="11782" max="11785" width="12.125" style="2" customWidth="1"/>
    <col min="11786" max="12032" width="13.37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24.625" style="2" customWidth="1"/>
    <col min="12037" max="12037" width="13.375" style="2"/>
    <col min="12038" max="12041" width="12.125" style="2" customWidth="1"/>
    <col min="12042" max="12288" width="13.37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24.625" style="2" customWidth="1"/>
    <col min="12293" max="12293" width="13.375" style="2"/>
    <col min="12294" max="12297" width="12.125" style="2" customWidth="1"/>
    <col min="12298" max="12544" width="13.37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24.625" style="2" customWidth="1"/>
    <col min="12549" max="12549" width="13.375" style="2"/>
    <col min="12550" max="12553" width="12.125" style="2" customWidth="1"/>
    <col min="12554" max="12800" width="13.37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24.625" style="2" customWidth="1"/>
    <col min="12805" max="12805" width="13.375" style="2"/>
    <col min="12806" max="12809" width="12.125" style="2" customWidth="1"/>
    <col min="12810" max="13056" width="13.37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24.625" style="2" customWidth="1"/>
    <col min="13061" max="13061" width="13.375" style="2"/>
    <col min="13062" max="13065" width="12.125" style="2" customWidth="1"/>
    <col min="13066" max="13312" width="13.37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24.625" style="2" customWidth="1"/>
    <col min="13317" max="13317" width="13.375" style="2"/>
    <col min="13318" max="13321" width="12.125" style="2" customWidth="1"/>
    <col min="13322" max="13568" width="13.37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24.625" style="2" customWidth="1"/>
    <col min="13573" max="13573" width="13.375" style="2"/>
    <col min="13574" max="13577" width="12.125" style="2" customWidth="1"/>
    <col min="13578" max="13824" width="13.37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24.625" style="2" customWidth="1"/>
    <col min="13829" max="13829" width="13.375" style="2"/>
    <col min="13830" max="13833" width="12.125" style="2" customWidth="1"/>
    <col min="13834" max="14080" width="13.37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24.625" style="2" customWidth="1"/>
    <col min="14085" max="14085" width="13.375" style="2"/>
    <col min="14086" max="14089" width="12.125" style="2" customWidth="1"/>
    <col min="14090" max="14336" width="13.37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24.625" style="2" customWidth="1"/>
    <col min="14341" max="14341" width="13.375" style="2"/>
    <col min="14342" max="14345" width="12.125" style="2" customWidth="1"/>
    <col min="14346" max="14592" width="13.37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24.625" style="2" customWidth="1"/>
    <col min="14597" max="14597" width="13.375" style="2"/>
    <col min="14598" max="14601" width="12.125" style="2" customWidth="1"/>
    <col min="14602" max="14848" width="13.37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24.625" style="2" customWidth="1"/>
    <col min="14853" max="14853" width="13.375" style="2"/>
    <col min="14854" max="14857" width="12.125" style="2" customWidth="1"/>
    <col min="14858" max="15104" width="13.37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24.625" style="2" customWidth="1"/>
    <col min="15109" max="15109" width="13.375" style="2"/>
    <col min="15110" max="15113" width="12.125" style="2" customWidth="1"/>
    <col min="15114" max="15360" width="13.37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24.625" style="2" customWidth="1"/>
    <col min="15365" max="15365" width="13.375" style="2"/>
    <col min="15366" max="15369" width="12.125" style="2" customWidth="1"/>
    <col min="15370" max="15616" width="13.37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24.625" style="2" customWidth="1"/>
    <col min="15621" max="15621" width="13.375" style="2"/>
    <col min="15622" max="15625" width="12.125" style="2" customWidth="1"/>
    <col min="15626" max="15872" width="13.37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24.625" style="2" customWidth="1"/>
    <col min="15877" max="15877" width="13.375" style="2"/>
    <col min="15878" max="15881" width="12.125" style="2" customWidth="1"/>
    <col min="15882" max="16128" width="13.37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24.625" style="2" customWidth="1"/>
    <col min="16133" max="16133" width="13.375" style="2"/>
    <col min="16134" max="16137" width="12.125" style="2" customWidth="1"/>
    <col min="16138" max="16384" width="13.375" style="2"/>
  </cols>
  <sheetData>
    <row r="1" spans="1:12">
      <c r="A1" s="1"/>
    </row>
    <row r="6" spans="1:12">
      <c r="F6" s="3" t="s">
        <v>106</v>
      </c>
    </row>
    <row r="7" spans="1:12">
      <c r="D7" s="1" t="s">
        <v>107</v>
      </c>
    </row>
    <row r="8" spans="1:12" ht="18" thickBot="1">
      <c r="B8" s="5"/>
      <c r="C8" s="5"/>
      <c r="D8" s="5"/>
      <c r="E8" s="5"/>
      <c r="F8" s="5"/>
      <c r="G8" s="5"/>
      <c r="H8" s="5"/>
      <c r="I8" s="5"/>
      <c r="J8" s="5"/>
      <c r="K8" s="7"/>
      <c r="L8" s="7" t="s">
        <v>2</v>
      </c>
    </row>
    <row r="9" spans="1:12">
      <c r="E9" s="22" t="s">
        <v>108</v>
      </c>
      <c r="F9" s="22" t="s">
        <v>109</v>
      </c>
      <c r="G9" s="22" t="s">
        <v>110</v>
      </c>
      <c r="H9" s="22" t="s">
        <v>62</v>
      </c>
      <c r="I9" s="22" t="s">
        <v>63</v>
      </c>
      <c r="J9" s="22" t="s">
        <v>64</v>
      </c>
      <c r="K9" s="22" t="s">
        <v>65</v>
      </c>
      <c r="L9" s="36">
        <v>1998</v>
      </c>
    </row>
    <row r="10" spans="1:12">
      <c r="B10" s="10"/>
      <c r="C10" s="10"/>
      <c r="D10" s="10"/>
      <c r="E10" s="13" t="s">
        <v>111</v>
      </c>
      <c r="F10" s="13" t="s">
        <v>112</v>
      </c>
      <c r="G10" s="13" t="s">
        <v>113</v>
      </c>
      <c r="H10" s="13" t="s">
        <v>67</v>
      </c>
      <c r="I10" s="13" t="s">
        <v>68</v>
      </c>
      <c r="J10" s="13" t="s">
        <v>31</v>
      </c>
      <c r="K10" s="13" t="s">
        <v>32</v>
      </c>
      <c r="L10" s="13" t="s">
        <v>114</v>
      </c>
    </row>
    <row r="11" spans="1:12">
      <c r="E11" s="8"/>
    </row>
    <row r="12" spans="1:12">
      <c r="D12" s="3" t="s">
        <v>115</v>
      </c>
      <c r="E12" s="12">
        <f t="shared" ref="E12:L12" si="0">E14+E22+E46+E50+E56+E79+E86+E93+E101+E108+E110</f>
        <v>31994.300000000003</v>
      </c>
      <c r="F12" s="4">
        <f t="shared" si="0"/>
        <v>40430</v>
      </c>
      <c r="G12" s="4">
        <f t="shared" si="0"/>
        <v>44566</v>
      </c>
      <c r="H12" s="4">
        <f t="shared" si="0"/>
        <v>35364</v>
      </c>
      <c r="I12" s="4">
        <f t="shared" si="0"/>
        <v>34358</v>
      </c>
      <c r="J12" s="4">
        <f t="shared" si="0"/>
        <v>31385</v>
      </c>
      <c r="K12" s="4">
        <f>K14+K22+K46+K50+K56+K79+K86+K93+K101+K108+K110</f>
        <v>27706</v>
      </c>
      <c r="L12" s="4">
        <f t="shared" si="0"/>
        <v>27484</v>
      </c>
    </row>
    <row r="13" spans="1:12">
      <c r="E13" s="8"/>
    </row>
    <row r="14" spans="1:12">
      <c r="C14" s="1" t="s">
        <v>116</v>
      </c>
      <c r="E14" s="15">
        <f t="shared" ref="E14:L14" si="1">SUM(E15:E20)</f>
        <v>5429</v>
      </c>
      <c r="F14" s="31">
        <f t="shared" si="1"/>
        <v>5504</v>
      </c>
      <c r="G14" s="31">
        <f t="shared" si="1"/>
        <v>7127</v>
      </c>
      <c r="H14" s="31">
        <f t="shared" si="1"/>
        <v>4824</v>
      </c>
      <c r="I14" s="31">
        <f t="shared" si="1"/>
        <v>4784</v>
      </c>
      <c r="J14" s="31">
        <f t="shared" si="1"/>
        <v>4662</v>
      </c>
      <c r="K14" s="31">
        <f t="shared" si="1"/>
        <v>4893</v>
      </c>
      <c r="L14" s="31">
        <f t="shared" si="1"/>
        <v>5006</v>
      </c>
    </row>
    <row r="15" spans="1:12">
      <c r="D15" s="1" t="s">
        <v>117</v>
      </c>
      <c r="E15" s="27">
        <v>128</v>
      </c>
      <c r="F15" s="16">
        <v>133</v>
      </c>
      <c r="G15" s="16">
        <v>338</v>
      </c>
      <c r="H15" s="16">
        <v>179</v>
      </c>
      <c r="I15" s="16">
        <v>144</v>
      </c>
      <c r="J15" s="16">
        <v>143</v>
      </c>
      <c r="K15" s="16">
        <v>136</v>
      </c>
      <c r="L15" s="16">
        <v>125</v>
      </c>
    </row>
    <row r="16" spans="1:12">
      <c r="D16" s="1" t="s">
        <v>118</v>
      </c>
      <c r="E16" s="27">
        <v>3747</v>
      </c>
      <c r="F16" s="16">
        <v>3228</v>
      </c>
      <c r="G16" s="16">
        <v>3121</v>
      </c>
      <c r="H16" s="16">
        <v>2049</v>
      </c>
      <c r="I16" s="16">
        <v>2050</v>
      </c>
      <c r="J16" s="16">
        <v>1955</v>
      </c>
      <c r="K16" s="16">
        <v>2118</v>
      </c>
      <c r="L16" s="16">
        <v>2114</v>
      </c>
    </row>
    <row r="17" spans="3:12">
      <c r="E17" s="8"/>
    </row>
    <row r="18" spans="3:12">
      <c r="D18" s="1" t="s">
        <v>119</v>
      </c>
      <c r="E18" s="27">
        <v>350</v>
      </c>
      <c r="F18" s="16">
        <v>176</v>
      </c>
      <c r="G18" s="16">
        <v>661</v>
      </c>
      <c r="H18" s="16">
        <v>349</v>
      </c>
      <c r="I18" s="16">
        <v>332</v>
      </c>
      <c r="J18" s="16">
        <v>252</v>
      </c>
      <c r="K18" s="16">
        <v>278</v>
      </c>
      <c r="L18" s="16">
        <v>346</v>
      </c>
    </row>
    <row r="19" spans="3:12">
      <c r="D19" s="1" t="s">
        <v>120</v>
      </c>
      <c r="E19" s="27">
        <v>1164</v>
      </c>
      <c r="F19" s="16">
        <v>1177</v>
      </c>
      <c r="G19" s="16">
        <v>2838</v>
      </c>
      <c r="H19" s="16">
        <v>2088</v>
      </c>
      <c r="I19" s="16">
        <v>2078</v>
      </c>
      <c r="J19" s="16">
        <v>2130</v>
      </c>
      <c r="K19" s="16">
        <v>2182</v>
      </c>
      <c r="L19" s="16">
        <v>2250</v>
      </c>
    </row>
    <row r="20" spans="3:12">
      <c r="D20" s="1" t="s">
        <v>121</v>
      </c>
      <c r="E20" s="27">
        <v>40</v>
      </c>
      <c r="F20" s="16">
        <f>187+603</f>
        <v>790</v>
      </c>
      <c r="G20" s="16">
        <v>169</v>
      </c>
      <c r="H20" s="16">
        <v>159</v>
      </c>
      <c r="I20" s="16">
        <v>180</v>
      </c>
      <c r="J20" s="16">
        <v>182</v>
      </c>
      <c r="K20" s="16">
        <v>179</v>
      </c>
      <c r="L20" s="16">
        <v>171</v>
      </c>
    </row>
    <row r="21" spans="3:12">
      <c r="E21" s="27"/>
      <c r="F21" s="16"/>
      <c r="G21" s="16"/>
    </row>
    <row r="22" spans="3:12">
      <c r="C22" s="1" t="s">
        <v>122</v>
      </c>
      <c r="E22" s="15">
        <f t="shared" ref="E22:L22" si="2">SUM(E23:E44)</f>
        <v>12229.300000000001</v>
      </c>
      <c r="F22" s="31">
        <f t="shared" si="2"/>
        <v>20029</v>
      </c>
      <c r="G22" s="31">
        <f t="shared" si="2"/>
        <v>22057</v>
      </c>
      <c r="H22" s="31">
        <f t="shared" si="2"/>
        <v>17246</v>
      </c>
      <c r="I22" s="31">
        <f t="shared" si="2"/>
        <v>12258</v>
      </c>
      <c r="J22" s="31">
        <f t="shared" si="2"/>
        <v>9358</v>
      </c>
      <c r="K22" s="31">
        <f t="shared" si="2"/>
        <v>9029</v>
      </c>
      <c r="L22" s="31">
        <f t="shared" si="2"/>
        <v>10276</v>
      </c>
    </row>
    <row r="23" spans="3:12">
      <c r="D23" s="1" t="s">
        <v>123</v>
      </c>
      <c r="E23" s="27">
        <v>922</v>
      </c>
      <c r="F23" s="16">
        <v>739</v>
      </c>
      <c r="G23" s="16">
        <v>769</v>
      </c>
      <c r="H23" s="16">
        <v>2423</v>
      </c>
      <c r="I23" s="16">
        <v>1670</v>
      </c>
      <c r="J23" s="16">
        <v>2047</v>
      </c>
      <c r="K23" s="16">
        <v>2206</v>
      </c>
      <c r="L23" s="16">
        <v>2183</v>
      </c>
    </row>
    <row r="24" spans="3:12">
      <c r="D24" s="1" t="s">
        <v>124</v>
      </c>
      <c r="E24" s="27">
        <v>4150</v>
      </c>
      <c r="F24" s="16">
        <v>4429</v>
      </c>
      <c r="G24" s="16">
        <v>2812</v>
      </c>
      <c r="H24" s="16">
        <v>1554</v>
      </c>
      <c r="I24" s="16">
        <v>979</v>
      </c>
      <c r="J24" s="16">
        <v>429</v>
      </c>
      <c r="K24" s="16">
        <v>317</v>
      </c>
      <c r="L24" s="16">
        <v>334</v>
      </c>
    </row>
    <row r="25" spans="3:12">
      <c r="E25" s="8"/>
    </row>
    <row r="26" spans="3:12">
      <c r="D26" s="1" t="s">
        <v>125</v>
      </c>
      <c r="E26" s="27">
        <v>156</v>
      </c>
      <c r="F26" s="16">
        <v>883</v>
      </c>
      <c r="G26" s="16">
        <v>187</v>
      </c>
      <c r="H26" s="16">
        <v>172</v>
      </c>
      <c r="I26" s="16">
        <v>135</v>
      </c>
      <c r="J26" s="16">
        <v>36</v>
      </c>
      <c r="K26" s="16">
        <v>47</v>
      </c>
      <c r="L26" s="16">
        <v>42</v>
      </c>
    </row>
    <row r="27" spans="3:12">
      <c r="D27" s="1" t="s">
        <v>126</v>
      </c>
      <c r="E27" s="27">
        <v>64</v>
      </c>
      <c r="F27" s="16">
        <v>244</v>
      </c>
      <c r="G27" s="16">
        <v>609</v>
      </c>
      <c r="H27" s="16">
        <v>583</v>
      </c>
      <c r="I27" s="16">
        <v>183</v>
      </c>
      <c r="J27" s="16">
        <v>465</v>
      </c>
      <c r="K27" s="16">
        <v>401</v>
      </c>
      <c r="L27" s="16">
        <v>413</v>
      </c>
    </row>
    <row r="28" spans="3:12">
      <c r="D28" s="1" t="s">
        <v>127</v>
      </c>
      <c r="E28" s="27">
        <v>2702</v>
      </c>
      <c r="F28" s="16">
        <v>4362</v>
      </c>
      <c r="G28" s="16">
        <v>5007</v>
      </c>
      <c r="H28" s="16">
        <v>2736</v>
      </c>
      <c r="I28" s="16">
        <v>2512</v>
      </c>
      <c r="J28" s="16">
        <v>516</v>
      </c>
      <c r="K28" s="16">
        <v>694</v>
      </c>
      <c r="L28" s="16">
        <v>215</v>
      </c>
    </row>
    <row r="29" spans="3:12">
      <c r="E29" s="8"/>
    </row>
    <row r="30" spans="3:12">
      <c r="D30" s="1" t="s">
        <v>128</v>
      </c>
      <c r="E30" s="27">
        <f>1920+12</f>
        <v>1932</v>
      </c>
      <c r="F30" s="16">
        <v>515</v>
      </c>
      <c r="G30" s="16">
        <v>4660</v>
      </c>
      <c r="H30" s="16">
        <v>2655</v>
      </c>
      <c r="I30" s="16">
        <v>1577</v>
      </c>
      <c r="J30" s="16">
        <v>2156</v>
      </c>
      <c r="K30" s="16">
        <v>1973</v>
      </c>
      <c r="L30" s="16">
        <v>1974</v>
      </c>
    </row>
    <row r="31" spans="3:12">
      <c r="D31" s="1" t="s">
        <v>129</v>
      </c>
      <c r="E31" s="27">
        <v>308</v>
      </c>
      <c r="F31" s="16">
        <f>48+109</f>
        <v>157</v>
      </c>
      <c r="G31" s="16">
        <v>546</v>
      </c>
      <c r="H31" s="16">
        <v>474</v>
      </c>
      <c r="I31" s="16">
        <v>436</v>
      </c>
      <c r="J31" s="16">
        <v>158</v>
      </c>
      <c r="K31" s="16">
        <v>196</v>
      </c>
      <c r="L31" s="16">
        <v>693</v>
      </c>
    </row>
    <row r="32" spans="3:12">
      <c r="D32" s="1" t="s">
        <v>130</v>
      </c>
      <c r="E32" s="27">
        <v>718</v>
      </c>
      <c r="F32" s="16">
        <v>4144</v>
      </c>
      <c r="G32" s="16">
        <v>698</v>
      </c>
      <c r="H32" s="16">
        <v>911</v>
      </c>
      <c r="I32" s="16">
        <v>707</v>
      </c>
      <c r="J32" s="16">
        <v>844</v>
      </c>
      <c r="K32" s="16">
        <v>766</v>
      </c>
      <c r="L32" s="16">
        <v>1354</v>
      </c>
    </row>
    <row r="33" spans="3:12">
      <c r="E33" s="8"/>
    </row>
    <row r="34" spans="3:12">
      <c r="D34" s="1" t="s">
        <v>131</v>
      </c>
      <c r="E34" s="27">
        <v>189</v>
      </c>
      <c r="F34" s="16">
        <v>1094</v>
      </c>
      <c r="G34" s="16">
        <v>762</v>
      </c>
      <c r="H34" s="16">
        <v>910</v>
      </c>
      <c r="I34" s="16">
        <v>280</v>
      </c>
      <c r="J34" s="16">
        <v>100</v>
      </c>
      <c r="K34" s="16">
        <v>131</v>
      </c>
      <c r="L34" s="16">
        <v>151</v>
      </c>
    </row>
    <row r="35" spans="3:12">
      <c r="D35" s="1" t="s">
        <v>132</v>
      </c>
      <c r="E35" s="27">
        <v>934</v>
      </c>
      <c r="F35" s="16">
        <v>2124</v>
      </c>
      <c r="G35" s="16">
        <v>5496</v>
      </c>
      <c r="H35" s="16">
        <v>4404</v>
      </c>
      <c r="I35" s="16">
        <v>3025</v>
      </c>
      <c r="J35" s="16">
        <v>2179</v>
      </c>
      <c r="K35" s="16">
        <v>1879</v>
      </c>
      <c r="L35" s="16">
        <v>2473</v>
      </c>
    </row>
    <row r="36" spans="3:12">
      <c r="D36" s="1" t="s">
        <v>133</v>
      </c>
      <c r="E36" s="27">
        <v>0.2</v>
      </c>
      <c r="F36" s="17" t="s">
        <v>74</v>
      </c>
      <c r="G36" s="16">
        <v>23</v>
      </c>
      <c r="H36" s="16">
        <v>10</v>
      </c>
      <c r="I36" s="16">
        <v>12</v>
      </c>
      <c r="J36" s="16">
        <v>51</v>
      </c>
      <c r="K36" s="16">
        <v>51</v>
      </c>
      <c r="L36" s="16">
        <v>50</v>
      </c>
    </row>
    <row r="37" spans="3:12">
      <c r="E37" s="8"/>
    </row>
    <row r="38" spans="3:12">
      <c r="D38" s="1" t="s">
        <v>134</v>
      </c>
      <c r="E38" s="27">
        <v>8</v>
      </c>
      <c r="F38" s="16">
        <v>19</v>
      </c>
      <c r="G38" s="16">
        <v>7</v>
      </c>
      <c r="H38" s="16">
        <v>10</v>
      </c>
      <c r="I38" s="16">
        <v>8</v>
      </c>
      <c r="J38" s="16">
        <v>4</v>
      </c>
      <c r="K38" s="16">
        <v>9</v>
      </c>
      <c r="L38" s="16">
        <v>78</v>
      </c>
    </row>
    <row r="39" spans="3:12">
      <c r="D39" s="1" t="s">
        <v>135</v>
      </c>
      <c r="E39" s="27">
        <v>0.1</v>
      </c>
      <c r="F39" s="17" t="s">
        <v>74</v>
      </c>
      <c r="G39" s="16">
        <v>46</v>
      </c>
      <c r="H39" s="16">
        <v>205</v>
      </c>
      <c r="I39" s="16">
        <v>238</v>
      </c>
      <c r="J39" s="16">
        <v>48</v>
      </c>
      <c r="K39" s="16">
        <v>30</v>
      </c>
      <c r="L39" s="16">
        <v>31</v>
      </c>
    </row>
    <row r="40" spans="3:12">
      <c r="D40" s="1" t="s">
        <v>136</v>
      </c>
      <c r="E40" s="32" t="s">
        <v>74</v>
      </c>
      <c r="F40" s="16">
        <v>74</v>
      </c>
      <c r="G40" s="16">
        <v>353</v>
      </c>
      <c r="H40" s="16">
        <v>125</v>
      </c>
      <c r="I40" s="16">
        <v>409</v>
      </c>
      <c r="J40" s="16">
        <v>274</v>
      </c>
      <c r="K40" s="16">
        <v>274</v>
      </c>
      <c r="L40" s="16">
        <v>240</v>
      </c>
    </row>
    <row r="41" spans="3:12">
      <c r="E41" s="8"/>
    </row>
    <row r="42" spans="3:12">
      <c r="D42" s="1" t="s">
        <v>137</v>
      </c>
      <c r="E42" s="27">
        <v>146</v>
      </c>
      <c r="F42" s="16">
        <v>1109</v>
      </c>
      <c r="G42" s="16">
        <v>25</v>
      </c>
      <c r="H42" s="16">
        <v>4</v>
      </c>
      <c r="I42" s="16">
        <v>4</v>
      </c>
      <c r="J42" s="16">
        <v>5</v>
      </c>
      <c r="K42" s="16">
        <v>4</v>
      </c>
      <c r="L42" s="16">
        <v>3</v>
      </c>
    </row>
    <row r="43" spans="3:12">
      <c r="D43" s="1" t="s">
        <v>138</v>
      </c>
      <c r="E43" s="32" t="s">
        <v>12</v>
      </c>
      <c r="F43" s="16">
        <v>136</v>
      </c>
      <c r="G43" s="16">
        <v>57</v>
      </c>
      <c r="H43" s="16">
        <v>55</v>
      </c>
      <c r="I43" s="16">
        <v>55</v>
      </c>
      <c r="J43" s="16">
        <v>45</v>
      </c>
      <c r="K43" s="16">
        <v>41</v>
      </c>
      <c r="L43" s="16">
        <v>42</v>
      </c>
    </row>
    <row r="44" spans="3:12">
      <c r="D44" s="1" t="s">
        <v>139</v>
      </c>
      <c r="E44" s="32" t="s">
        <v>74</v>
      </c>
      <c r="F44" s="17" t="s">
        <v>74</v>
      </c>
      <c r="G44" s="17" t="s">
        <v>74</v>
      </c>
      <c r="H44" s="16">
        <v>15</v>
      </c>
      <c r="I44" s="16">
        <v>28</v>
      </c>
      <c r="J44" s="16">
        <v>1</v>
      </c>
      <c r="K44" s="16">
        <v>10</v>
      </c>
      <c r="L44" s="17" t="s">
        <v>74</v>
      </c>
    </row>
    <row r="45" spans="3:12">
      <c r="E45" s="27"/>
      <c r="F45" s="16"/>
      <c r="G45" s="16"/>
    </row>
    <row r="46" spans="3:12">
      <c r="C46" s="1" t="s">
        <v>140</v>
      </c>
      <c r="E46" s="37" t="s">
        <v>74</v>
      </c>
      <c r="F46" s="38" t="s">
        <v>74</v>
      </c>
      <c r="G46" s="31">
        <f t="shared" ref="G46:L46" si="3">G47+G48</f>
        <v>1718</v>
      </c>
      <c r="H46" s="31">
        <f t="shared" si="3"/>
        <v>1013</v>
      </c>
      <c r="I46" s="31">
        <f t="shared" si="3"/>
        <v>734</v>
      </c>
      <c r="J46" s="31">
        <f t="shared" si="3"/>
        <v>919</v>
      </c>
      <c r="K46" s="31">
        <f t="shared" si="3"/>
        <v>851</v>
      </c>
      <c r="L46" s="31">
        <f t="shared" si="3"/>
        <v>847</v>
      </c>
    </row>
    <row r="47" spans="3:12">
      <c r="D47" s="1" t="s">
        <v>141</v>
      </c>
      <c r="E47" s="32" t="s">
        <v>74</v>
      </c>
      <c r="F47" s="17" t="s">
        <v>74</v>
      </c>
      <c r="G47" s="16">
        <v>1716</v>
      </c>
      <c r="H47" s="16">
        <v>988</v>
      </c>
      <c r="I47" s="16">
        <v>711</v>
      </c>
      <c r="J47" s="16">
        <v>902</v>
      </c>
      <c r="K47" s="16">
        <v>837</v>
      </c>
      <c r="L47" s="16">
        <v>831</v>
      </c>
    </row>
    <row r="48" spans="3:12">
      <c r="D48" s="1" t="s">
        <v>121</v>
      </c>
      <c r="E48" s="32" t="s">
        <v>74</v>
      </c>
      <c r="F48" s="17" t="s">
        <v>74</v>
      </c>
      <c r="G48" s="16">
        <v>2</v>
      </c>
      <c r="H48" s="16">
        <v>25</v>
      </c>
      <c r="I48" s="16">
        <v>23</v>
      </c>
      <c r="J48" s="16">
        <v>17</v>
      </c>
      <c r="K48" s="16">
        <v>14</v>
      </c>
      <c r="L48" s="16">
        <v>16</v>
      </c>
    </row>
    <row r="49" spans="3:12">
      <c r="E49" s="27"/>
      <c r="F49" s="16"/>
      <c r="G49" s="16"/>
    </row>
    <row r="50" spans="3:12">
      <c r="C50" s="1" t="s">
        <v>142</v>
      </c>
      <c r="E50" s="15">
        <f t="shared" ref="E50:L50" si="4">SUM(E51:E54)</f>
        <v>386</v>
      </c>
      <c r="F50" s="31">
        <f t="shared" si="4"/>
        <v>162</v>
      </c>
      <c r="G50" s="31">
        <f t="shared" si="4"/>
        <v>60</v>
      </c>
      <c r="H50" s="31">
        <f t="shared" si="4"/>
        <v>46</v>
      </c>
      <c r="I50" s="31">
        <f t="shared" si="4"/>
        <v>36</v>
      </c>
      <c r="J50" s="31">
        <f t="shared" si="4"/>
        <v>34</v>
      </c>
      <c r="K50" s="31">
        <f t="shared" si="4"/>
        <v>31</v>
      </c>
      <c r="L50" s="31">
        <f t="shared" si="4"/>
        <v>43</v>
      </c>
    </row>
    <row r="51" spans="3:12">
      <c r="D51" s="1" t="s">
        <v>134</v>
      </c>
      <c r="E51" s="27">
        <v>323</v>
      </c>
      <c r="F51" s="16">
        <v>64</v>
      </c>
      <c r="G51" s="16">
        <v>19</v>
      </c>
      <c r="H51" s="16">
        <v>35</v>
      </c>
      <c r="I51" s="16">
        <v>27</v>
      </c>
      <c r="J51" s="16">
        <v>26</v>
      </c>
      <c r="K51" s="16">
        <v>24</v>
      </c>
      <c r="L51" s="16">
        <v>35</v>
      </c>
    </row>
    <row r="52" spans="3:12">
      <c r="E52" s="8"/>
    </row>
    <row r="53" spans="3:12">
      <c r="D53" s="1" t="s">
        <v>143</v>
      </c>
      <c r="E53" s="27">
        <v>1</v>
      </c>
      <c r="F53" s="16">
        <v>1</v>
      </c>
      <c r="G53" s="16">
        <v>1</v>
      </c>
      <c r="H53" s="16">
        <v>4</v>
      </c>
      <c r="I53" s="16">
        <v>2</v>
      </c>
      <c r="J53" s="16">
        <v>2</v>
      </c>
      <c r="K53" s="16">
        <v>2</v>
      </c>
      <c r="L53" s="16">
        <v>2</v>
      </c>
    </row>
    <row r="54" spans="3:12">
      <c r="D54" s="1" t="s">
        <v>121</v>
      </c>
      <c r="E54" s="27">
        <v>62</v>
      </c>
      <c r="F54" s="16">
        <v>97</v>
      </c>
      <c r="G54" s="16">
        <v>40</v>
      </c>
      <c r="H54" s="16">
        <v>7</v>
      </c>
      <c r="I54" s="16">
        <v>7</v>
      </c>
      <c r="J54" s="16">
        <v>6</v>
      </c>
      <c r="K54" s="16">
        <v>5</v>
      </c>
      <c r="L54" s="16">
        <v>6</v>
      </c>
    </row>
    <row r="55" spans="3:12">
      <c r="E55" s="27"/>
      <c r="F55" s="16"/>
      <c r="G55" s="16"/>
    </row>
    <row r="56" spans="3:12">
      <c r="C56" s="1" t="s">
        <v>144</v>
      </c>
      <c r="E56" s="15">
        <f t="shared" ref="E56:L56" si="5">SUM(E57:E64)</f>
        <v>3964</v>
      </c>
      <c r="F56" s="31">
        <f t="shared" si="5"/>
        <v>3832</v>
      </c>
      <c r="G56" s="31">
        <f t="shared" si="5"/>
        <v>3648</v>
      </c>
      <c r="H56" s="31">
        <f t="shared" si="5"/>
        <v>3441</v>
      </c>
      <c r="I56" s="31">
        <f t="shared" si="5"/>
        <v>3583</v>
      </c>
      <c r="J56" s="31">
        <f t="shared" si="5"/>
        <v>3437</v>
      </c>
      <c r="K56" s="31">
        <f t="shared" si="5"/>
        <v>3605</v>
      </c>
      <c r="L56" s="31">
        <f t="shared" si="5"/>
        <v>3358</v>
      </c>
    </row>
    <row r="57" spans="3:12">
      <c r="D57" s="1" t="s">
        <v>143</v>
      </c>
      <c r="E57" s="27">
        <v>932</v>
      </c>
      <c r="F57" s="16">
        <v>927</v>
      </c>
      <c r="G57" s="16">
        <v>781</v>
      </c>
      <c r="H57" s="16">
        <v>656</v>
      </c>
      <c r="I57" s="16">
        <v>643</v>
      </c>
      <c r="J57" s="16">
        <v>655</v>
      </c>
      <c r="K57" s="16">
        <v>776</v>
      </c>
      <c r="L57" s="16">
        <v>595</v>
      </c>
    </row>
    <row r="58" spans="3:12">
      <c r="D58" s="1" t="s">
        <v>129</v>
      </c>
      <c r="E58" s="27">
        <v>693</v>
      </c>
      <c r="F58" s="16">
        <v>804</v>
      </c>
      <c r="G58" s="16">
        <v>755</v>
      </c>
      <c r="H58" s="16">
        <v>626</v>
      </c>
      <c r="I58" s="16">
        <v>838</v>
      </c>
      <c r="J58" s="16">
        <v>992</v>
      </c>
      <c r="K58" s="16">
        <v>1020</v>
      </c>
      <c r="L58" s="16">
        <v>1053</v>
      </c>
    </row>
    <row r="59" spans="3:12">
      <c r="E59" s="8"/>
    </row>
    <row r="60" spans="3:12">
      <c r="D60" s="1" t="s">
        <v>131</v>
      </c>
      <c r="E60" s="27">
        <v>1394</v>
      </c>
      <c r="F60" s="16">
        <v>1713</v>
      </c>
      <c r="G60" s="16">
        <v>1538</v>
      </c>
      <c r="H60" s="16">
        <v>1649</v>
      </c>
      <c r="I60" s="16">
        <v>1459</v>
      </c>
      <c r="J60" s="16">
        <v>1112</v>
      </c>
      <c r="K60" s="16">
        <v>1207</v>
      </c>
      <c r="L60" s="16">
        <v>1118</v>
      </c>
    </row>
    <row r="61" spans="3:12">
      <c r="D61" s="1" t="s">
        <v>130</v>
      </c>
      <c r="E61" s="27">
        <v>593</v>
      </c>
      <c r="F61" s="16">
        <v>55</v>
      </c>
      <c r="G61" s="16">
        <v>123</v>
      </c>
      <c r="H61" s="16">
        <v>67</v>
      </c>
      <c r="I61" s="16">
        <v>84</v>
      </c>
      <c r="J61" s="16">
        <v>165</v>
      </c>
      <c r="K61" s="16">
        <v>174</v>
      </c>
      <c r="L61" s="16">
        <v>203</v>
      </c>
    </row>
    <row r="62" spans="3:12">
      <c r="E62" s="8"/>
    </row>
    <row r="63" spans="3:12">
      <c r="D63" s="1" t="s">
        <v>145</v>
      </c>
      <c r="E63" s="27">
        <v>2</v>
      </c>
      <c r="F63" s="16">
        <v>5</v>
      </c>
      <c r="G63" s="17" t="s">
        <v>74</v>
      </c>
      <c r="H63" s="17" t="s">
        <v>74</v>
      </c>
      <c r="I63" s="17" t="s">
        <v>74</v>
      </c>
      <c r="J63" s="17" t="s">
        <v>74</v>
      </c>
      <c r="K63" s="17" t="s">
        <v>74</v>
      </c>
      <c r="L63" s="17" t="s">
        <v>74</v>
      </c>
    </row>
    <row r="64" spans="3:12">
      <c r="D64" s="1" t="s">
        <v>121</v>
      </c>
      <c r="E64" s="27">
        <v>350</v>
      </c>
      <c r="F64" s="16">
        <v>328</v>
      </c>
      <c r="G64" s="16">
        <v>451</v>
      </c>
      <c r="H64" s="16">
        <v>443</v>
      </c>
      <c r="I64" s="16">
        <v>559</v>
      </c>
      <c r="J64" s="16">
        <v>513</v>
      </c>
      <c r="K64" s="16">
        <v>428</v>
      </c>
      <c r="L64" s="16">
        <v>389</v>
      </c>
    </row>
    <row r="65" spans="1:12" ht="18" thickBot="1">
      <c r="B65" s="5"/>
      <c r="C65" s="5"/>
      <c r="D65" s="5"/>
      <c r="E65" s="20"/>
      <c r="F65" s="5"/>
      <c r="G65" s="5"/>
      <c r="H65" s="5"/>
      <c r="I65" s="5"/>
      <c r="J65" s="5"/>
      <c r="K65" s="5"/>
      <c r="L65" s="5"/>
    </row>
    <row r="66" spans="1:12">
      <c r="E66" s="1" t="s">
        <v>146</v>
      </c>
    </row>
    <row r="67" spans="1:12">
      <c r="E67" s="1" t="s">
        <v>26</v>
      </c>
    </row>
    <row r="68" spans="1:12">
      <c r="A68" s="1"/>
    </row>
    <row r="69" spans="1:12">
      <c r="A69" s="1"/>
    </row>
    <row r="74" spans="1:12">
      <c r="F74" s="3" t="s">
        <v>147</v>
      </c>
    </row>
    <row r="75" spans="1:12" ht="18" thickBot="1">
      <c r="B75" s="5"/>
      <c r="C75" s="5"/>
      <c r="D75" s="5"/>
      <c r="E75" s="5"/>
      <c r="F75" s="5"/>
      <c r="G75" s="5"/>
      <c r="H75" s="5"/>
      <c r="I75" s="5"/>
      <c r="J75" s="5"/>
      <c r="K75" s="7"/>
      <c r="L75" s="7" t="s">
        <v>2</v>
      </c>
    </row>
    <row r="76" spans="1:12">
      <c r="E76" s="22" t="s">
        <v>108</v>
      </c>
      <c r="F76" s="22" t="s">
        <v>109</v>
      </c>
      <c r="G76" s="22" t="s">
        <v>110</v>
      </c>
      <c r="H76" s="22" t="s">
        <v>62</v>
      </c>
      <c r="I76" s="22" t="s">
        <v>63</v>
      </c>
      <c r="J76" s="22" t="s">
        <v>64</v>
      </c>
      <c r="K76" s="22" t="s">
        <v>65</v>
      </c>
      <c r="L76" s="36">
        <v>1998</v>
      </c>
    </row>
    <row r="77" spans="1:12">
      <c r="B77" s="10"/>
      <c r="C77" s="10"/>
      <c r="D77" s="10"/>
      <c r="E77" s="13" t="s">
        <v>111</v>
      </c>
      <c r="F77" s="13" t="s">
        <v>112</v>
      </c>
      <c r="G77" s="13" t="s">
        <v>113</v>
      </c>
      <c r="H77" s="13" t="s">
        <v>67</v>
      </c>
      <c r="I77" s="13" t="s">
        <v>68</v>
      </c>
      <c r="J77" s="13" t="s">
        <v>31</v>
      </c>
      <c r="K77" s="13" t="s">
        <v>32</v>
      </c>
      <c r="L77" s="13" t="s">
        <v>148</v>
      </c>
    </row>
    <row r="78" spans="1:12">
      <c r="E78" s="8"/>
    </row>
    <row r="79" spans="1:12">
      <c r="C79" s="1" t="s">
        <v>149</v>
      </c>
      <c r="E79" s="15">
        <f t="shared" ref="E79:L79" si="6">SUM(E80:E84)</f>
        <v>2823</v>
      </c>
      <c r="F79" s="31">
        <f t="shared" si="6"/>
        <v>4765</v>
      </c>
      <c r="G79" s="31">
        <f t="shared" si="6"/>
        <v>5862</v>
      </c>
      <c r="H79" s="31">
        <f t="shared" si="6"/>
        <v>5970</v>
      </c>
      <c r="I79" s="31">
        <f t="shared" si="6"/>
        <v>7092</v>
      </c>
      <c r="J79" s="31">
        <f t="shared" si="6"/>
        <v>7208</v>
      </c>
      <c r="K79" s="31">
        <f t="shared" si="6"/>
        <v>4844</v>
      </c>
      <c r="L79" s="31">
        <f t="shared" si="6"/>
        <v>4023</v>
      </c>
    </row>
    <row r="80" spans="1:12">
      <c r="D80" s="1" t="s">
        <v>143</v>
      </c>
      <c r="E80" s="27">
        <v>207</v>
      </c>
      <c r="F80" s="16">
        <v>51</v>
      </c>
      <c r="G80" s="16">
        <v>106</v>
      </c>
      <c r="H80" s="16">
        <v>202</v>
      </c>
      <c r="I80" s="16">
        <v>159</v>
      </c>
      <c r="J80" s="16">
        <v>122</v>
      </c>
      <c r="K80" s="16">
        <v>1125</v>
      </c>
      <c r="L80" s="16">
        <v>708</v>
      </c>
    </row>
    <row r="81" spans="3:12">
      <c r="D81" s="1" t="s">
        <v>150</v>
      </c>
      <c r="E81" s="27">
        <v>2541</v>
      </c>
      <c r="F81" s="16">
        <v>4695</v>
      </c>
      <c r="G81" s="16">
        <v>5386</v>
      </c>
      <c r="H81" s="16">
        <v>4758</v>
      </c>
      <c r="I81" s="16">
        <v>5938</v>
      </c>
      <c r="J81" s="16">
        <v>6073</v>
      </c>
      <c r="K81" s="16">
        <v>3391</v>
      </c>
      <c r="L81" s="16">
        <v>3023</v>
      </c>
    </row>
    <row r="82" spans="3:12">
      <c r="E82" s="8"/>
    </row>
    <row r="83" spans="3:12">
      <c r="D83" s="1" t="s">
        <v>151</v>
      </c>
      <c r="E83" s="27">
        <v>17</v>
      </c>
      <c r="F83" s="16">
        <v>3</v>
      </c>
      <c r="G83" s="16">
        <v>155</v>
      </c>
      <c r="H83" s="16">
        <v>692</v>
      </c>
      <c r="I83" s="16">
        <v>676</v>
      </c>
      <c r="J83" s="16">
        <v>692</v>
      </c>
      <c r="K83" s="16">
        <v>245</v>
      </c>
      <c r="L83" s="16">
        <v>218</v>
      </c>
    </row>
    <row r="84" spans="3:12">
      <c r="D84" s="1" t="s">
        <v>121</v>
      </c>
      <c r="E84" s="27">
        <v>58</v>
      </c>
      <c r="F84" s="16">
        <v>16</v>
      </c>
      <c r="G84" s="16">
        <v>215</v>
      </c>
      <c r="H84" s="16">
        <v>318</v>
      </c>
      <c r="I84" s="16">
        <v>319</v>
      </c>
      <c r="J84" s="16">
        <v>321</v>
      </c>
      <c r="K84" s="16">
        <v>83</v>
      </c>
      <c r="L84" s="16">
        <v>74</v>
      </c>
    </row>
    <row r="85" spans="3:12">
      <c r="E85" s="8"/>
    </row>
    <row r="86" spans="3:12">
      <c r="C86" s="1" t="s">
        <v>152</v>
      </c>
      <c r="E86" s="15">
        <f t="shared" ref="E86:L86" si="7">SUM(E87:E91)</f>
        <v>271</v>
      </c>
      <c r="F86" s="31">
        <f t="shared" si="7"/>
        <v>530</v>
      </c>
      <c r="G86" s="31">
        <f t="shared" si="7"/>
        <v>251</v>
      </c>
      <c r="H86" s="31">
        <f t="shared" si="7"/>
        <v>327</v>
      </c>
      <c r="I86" s="31">
        <f t="shared" si="7"/>
        <v>711</v>
      </c>
      <c r="J86" s="31">
        <f t="shared" si="7"/>
        <v>530</v>
      </c>
      <c r="K86" s="31">
        <f t="shared" si="7"/>
        <v>645</v>
      </c>
      <c r="L86" s="31">
        <f t="shared" si="7"/>
        <v>653</v>
      </c>
    </row>
    <row r="87" spans="3:12">
      <c r="D87" s="1" t="s">
        <v>143</v>
      </c>
      <c r="E87" s="27">
        <v>50</v>
      </c>
      <c r="F87" s="16">
        <v>70</v>
      </c>
      <c r="G87" s="17" t="s">
        <v>74</v>
      </c>
      <c r="H87" s="16">
        <v>6</v>
      </c>
      <c r="I87" s="17" t="s">
        <v>74</v>
      </c>
      <c r="J87" s="16">
        <v>44</v>
      </c>
      <c r="K87" s="16">
        <v>44</v>
      </c>
      <c r="L87" s="16">
        <v>1</v>
      </c>
    </row>
    <row r="88" spans="3:12">
      <c r="D88" s="1" t="s">
        <v>130</v>
      </c>
      <c r="E88" s="27">
        <v>63</v>
      </c>
      <c r="F88" s="16">
        <v>91</v>
      </c>
      <c r="G88" s="16">
        <v>13</v>
      </c>
      <c r="H88" s="16">
        <v>4</v>
      </c>
      <c r="I88" s="16">
        <v>162</v>
      </c>
      <c r="J88" s="16">
        <v>160</v>
      </c>
      <c r="K88" s="16">
        <v>160</v>
      </c>
      <c r="L88" s="16">
        <v>200</v>
      </c>
    </row>
    <row r="89" spans="3:12">
      <c r="E89" s="8"/>
    </row>
    <row r="90" spans="3:12">
      <c r="D90" s="1" t="s">
        <v>131</v>
      </c>
      <c r="E90" s="27">
        <v>110</v>
      </c>
      <c r="F90" s="16">
        <v>240</v>
      </c>
      <c r="G90" s="16">
        <v>36</v>
      </c>
      <c r="H90" s="16">
        <v>40</v>
      </c>
      <c r="I90" s="16">
        <v>3</v>
      </c>
      <c r="J90" s="16">
        <v>3</v>
      </c>
      <c r="K90" s="16">
        <v>3</v>
      </c>
      <c r="L90" s="16">
        <v>4</v>
      </c>
    </row>
    <row r="91" spans="3:12">
      <c r="D91" s="1" t="s">
        <v>121</v>
      </c>
      <c r="E91" s="27">
        <v>48</v>
      </c>
      <c r="F91" s="16">
        <v>129</v>
      </c>
      <c r="G91" s="16">
        <v>202</v>
      </c>
      <c r="H91" s="16">
        <v>277</v>
      </c>
      <c r="I91" s="16">
        <v>546</v>
      </c>
      <c r="J91" s="16">
        <v>323</v>
      </c>
      <c r="K91" s="16">
        <v>438</v>
      </c>
      <c r="L91" s="16">
        <v>448</v>
      </c>
    </row>
    <row r="92" spans="3:12">
      <c r="E92" s="27"/>
      <c r="F92" s="16"/>
      <c r="G92" s="16"/>
    </row>
    <row r="93" spans="3:12">
      <c r="C93" s="1" t="s">
        <v>153</v>
      </c>
      <c r="E93" s="15">
        <f t="shared" ref="E93:L93" si="8">SUM(E94:E99)</f>
        <v>4594</v>
      </c>
      <c r="F93" s="31">
        <f t="shared" si="8"/>
        <v>3570</v>
      </c>
      <c r="G93" s="31">
        <f t="shared" si="8"/>
        <v>2136</v>
      </c>
      <c r="H93" s="31">
        <f t="shared" si="8"/>
        <v>1634</v>
      </c>
      <c r="I93" s="31">
        <f t="shared" si="8"/>
        <v>3209</v>
      </c>
      <c r="J93" s="31">
        <f t="shared" si="8"/>
        <v>2846</v>
      </c>
      <c r="K93" s="31">
        <f t="shared" si="8"/>
        <v>2799</v>
      </c>
      <c r="L93" s="31">
        <f t="shared" si="8"/>
        <v>2396</v>
      </c>
    </row>
    <row r="94" spans="3:12">
      <c r="D94" s="1" t="s">
        <v>154</v>
      </c>
      <c r="E94" s="27">
        <v>10</v>
      </c>
      <c r="F94" s="16">
        <v>3</v>
      </c>
      <c r="G94" s="16">
        <v>6</v>
      </c>
      <c r="H94" s="16">
        <v>20</v>
      </c>
      <c r="I94" s="16">
        <v>622</v>
      </c>
      <c r="J94" s="16">
        <v>328</v>
      </c>
      <c r="K94" s="16">
        <v>628</v>
      </c>
      <c r="L94" s="16">
        <v>433</v>
      </c>
    </row>
    <row r="95" spans="3:12">
      <c r="D95" s="1" t="s">
        <v>155</v>
      </c>
      <c r="E95" s="27">
        <v>245</v>
      </c>
      <c r="F95" s="16">
        <v>282</v>
      </c>
      <c r="G95" s="16">
        <v>258</v>
      </c>
      <c r="H95" s="16">
        <v>40</v>
      </c>
      <c r="I95" s="16">
        <v>38</v>
      </c>
      <c r="J95" s="16">
        <v>36</v>
      </c>
      <c r="K95" s="16">
        <v>91</v>
      </c>
      <c r="L95" s="16">
        <v>92</v>
      </c>
    </row>
    <row r="96" spans="3:12">
      <c r="E96" s="8"/>
    </row>
    <row r="97" spans="3:12">
      <c r="D97" s="1" t="s">
        <v>156</v>
      </c>
      <c r="E97" s="27">
        <v>758</v>
      </c>
      <c r="F97" s="16">
        <v>1065</v>
      </c>
      <c r="G97" s="16">
        <v>96</v>
      </c>
      <c r="H97" s="16">
        <v>386</v>
      </c>
      <c r="I97" s="16">
        <v>1021</v>
      </c>
      <c r="J97" s="16">
        <v>1468</v>
      </c>
      <c r="K97" s="16">
        <v>667</v>
      </c>
      <c r="L97" s="16">
        <v>546</v>
      </c>
    </row>
    <row r="98" spans="3:12">
      <c r="D98" s="1" t="s">
        <v>157</v>
      </c>
      <c r="E98" s="27">
        <f>362+3063</f>
        <v>3425</v>
      </c>
      <c r="F98" s="16">
        <f>433+1621</f>
        <v>2054</v>
      </c>
      <c r="G98" s="16">
        <v>1519</v>
      </c>
      <c r="H98" s="16">
        <v>739</v>
      </c>
      <c r="I98" s="16">
        <v>1070</v>
      </c>
      <c r="J98" s="16">
        <v>721</v>
      </c>
      <c r="K98" s="16">
        <v>1187</v>
      </c>
      <c r="L98" s="16">
        <v>1120</v>
      </c>
    </row>
    <row r="99" spans="3:12">
      <c r="D99" s="1" t="s">
        <v>158</v>
      </c>
      <c r="E99" s="27">
        <v>156</v>
      </c>
      <c r="F99" s="16">
        <v>166</v>
      </c>
      <c r="G99" s="16">
        <v>257</v>
      </c>
      <c r="H99" s="16">
        <v>449</v>
      </c>
      <c r="I99" s="16">
        <v>458</v>
      </c>
      <c r="J99" s="16">
        <v>293</v>
      </c>
      <c r="K99" s="16">
        <v>226</v>
      </c>
      <c r="L99" s="16">
        <v>205</v>
      </c>
    </row>
    <row r="100" spans="3:12">
      <c r="E100" s="27"/>
      <c r="F100" s="16"/>
      <c r="G100" s="16"/>
    </row>
    <row r="101" spans="3:12">
      <c r="C101" s="1" t="s">
        <v>159</v>
      </c>
      <c r="E101" s="15">
        <f t="shared" ref="E101:L101" si="9">SUM(E102:E105)</f>
        <v>1779</v>
      </c>
      <c r="F101" s="31">
        <f t="shared" si="9"/>
        <v>1432</v>
      </c>
      <c r="G101" s="31">
        <f t="shared" si="9"/>
        <v>904</v>
      </c>
      <c r="H101" s="31">
        <f t="shared" si="9"/>
        <v>668</v>
      </c>
      <c r="I101" s="31">
        <f t="shared" si="9"/>
        <v>641</v>
      </c>
      <c r="J101" s="31">
        <f t="shared" si="9"/>
        <v>710</v>
      </c>
      <c r="K101" s="31">
        <f t="shared" si="9"/>
        <v>882</v>
      </c>
      <c r="L101" s="31">
        <f t="shared" si="9"/>
        <v>754</v>
      </c>
    </row>
    <row r="102" spans="3:12">
      <c r="D102" s="1" t="s">
        <v>160</v>
      </c>
      <c r="E102" s="27">
        <v>10</v>
      </c>
      <c r="F102" s="16">
        <v>14</v>
      </c>
      <c r="G102" s="16">
        <v>27</v>
      </c>
      <c r="H102" s="16">
        <v>40</v>
      </c>
      <c r="I102" s="16">
        <v>33</v>
      </c>
      <c r="J102" s="16">
        <v>32</v>
      </c>
      <c r="K102" s="16">
        <v>80</v>
      </c>
      <c r="L102" s="16">
        <v>97</v>
      </c>
    </row>
    <row r="103" spans="3:12">
      <c r="D103" s="1" t="s">
        <v>161</v>
      </c>
      <c r="E103" s="27">
        <v>1755</v>
      </c>
      <c r="F103" s="16">
        <v>1251</v>
      </c>
      <c r="G103" s="16">
        <v>674</v>
      </c>
      <c r="H103" s="16">
        <v>430</v>
      </c>
      <c r="I103" s="16">
        <v>370</v>
      </c>
      <c r="J103" s="16">
        <v>345</v>
      </c>
      <c r="K103" s="16">
        <v>486</v>
      </c>
      <c r="L103" s="16">
        <v>431</v>
      </c>
    </row>
    <row r="104" spans="3:12">
      <c r="E104" s="8"/>
    </row>
    <row r="105" spans="3:12">
      <c r="D105" s="1" t="s">
        <v>162</v>
      </c>
      <c r="E105" s="27">
        <v>14</v>
      </c>
      <c r="F105" s="16">
        <v>167</v>
      </c>
      <c r="G105" s="16">
        <v>203</v>
      </c>
      <c r="H105" s="16">
        <v>198</v>
      </c>
      <c r="I105" s="16">
        <v>238</v>
      </c>
      <c r="J105" s="16">
        <v>333</v>
      </c>
      <c r="K105" s="16">
        <v>316</v>
      </c>
      <c r="L105" s="16">
        <v>226</v>
      </c>
    </row>
    <row r="106" spans="3:12">
      <c r="D106" s="1" t="s">
        <v>163</v>
      </c>
      <c r="E106" s="27">
        <v>12400</v>
      </c>
      <c r="F106" s="16">
        <v>17544</v>
      </c>
      <c r="G106" s="16">
        <v>17900</v>
      </c>
      <c r="H106" s="16">
        <v>21420</v>
      </c>
      <c r="I106" s="16">
        <v>22190</v>
      </c>
      <c r="J106" s="16">
        <v>22400</v>
      </c>
      <c r="K106" s="16">
        <v>22500</v>
      </c>
      <c r="L106" s="16">
        <v>22400</v>
      </c>
    </row>
    <row r="107" spans="3:12">
      <c r="E107" s="27"/>
      <c r="F107" s="16"/>
      <c r="G107" s="16"/>
      <c r="H107" s="16"/>
      <c r="I107" s="16"/>
      <c r="J107" s="16"/>
      <c r="K107" s="16"/>
      <c r="L107" s="16"/>
    </row>
    <row r="108" spans="3:12">
      <c r="C108" s="1" t="s">
        <v>164</v>
      </c>
      <c r="E108" s="27">
        <v>74</v>
      </c>
      <c r="F108" s="16">
        <v>70</v>
      </c>
      <c r="G108" s="16">
        <v>20</v>
      </c>
      <c r="H108" s="17" t="s">
        <v>74</v>
      </c>
      <c r="I108" s="17" t="s">
        <v>74</v>
      </c>
      <c r="J108" s="17" t="s">
        <v>74</v>
      </c>
      <c r="K108" s="17" t="s">
        <v>74</v>
      </c>
      <c r="L108" s="17" t="s">
        <v>74</v>
      </c>
    </row>
    <row r="109" spans="3:12">
      <c r="E109" s="27"/>
      <c r="F109" s="16"/>
      <c r="G109" s="16"/>
    </row>
    <row r="110" spans="3:12">
      <c r="C110" s="1" t="s">
        <v>165</v>
      </c>
      <c r="E110" s="15">
        <f t="shared" ref="E110:L110" si="10">SUM(E111:E115)</f>
        <v>445</v>
      </c>
      <c r="F110" s="31">
        <f t="shared" si="10"/>
        <v>536</v>
      </c>
      <c r="G110" s="31">
        <f t="shared" si="10"/>
        <v>783</v>
      </c>
      <c r="H110" s="31">
        <f t="shared" si="10"/>
        <v>195</v>
      </c>
      <c r="I110" s="31">
        <f t="shared" si="10"/>
        <v>1310</v>
      </c>
      <c r="J110" s="31">
        <f t="shared" si="10"/>
        <v>1681</v>
      </c>
      <c r="K110" s="31">
        <f t="shared" si="10"/>
        <v>127</v>
      </c>
      <c r="L110" s="31">
        <f t="shared" si="10"/>
        <v>128</v>
      </c>
    </row>
    <row r="111" spans="3:12">
      <c r="D111" s="1" t="s">
        <v>166</v>
      </c>
      <c r="E111" s="32" t="s">
        <v>74</v>
      </c>
      <c r="F111" s="17" t="s">
        <v>74</v>
      </c>
      <c r="G111" s="17" t="s">
        <v>74</v>
      </c>
      <c r="H111" s="17" t="s">
        <v>74</v>
      </c>
      <c r="I111" s="17" t="s">
        <v>74</v>
      </c>
      <c r="J111" s="17" t="s">
        <v>74</v>
      </c>
      <c r="K111" s="17" t="s">
        <v>74</v>
      </c>
      <c r="L111" s="17" t="s">
        <v>74</v>
      </c>
    </row>
    <row r="112" spans="3:12">
      <c r="D112" s="1" t="s">
        <v>167</v>
      </c>
      <c r="E112" s="27">
        <v>368</v>
      </c>
      <c r="F112" s="16">
        <v>398</v>
      </c>
      <c r="G112" s="16">
        <v>648</v>
      </c>
      <c r="H112" s="16">
        <v>100</v>
      </c>
      <c r="I112" s="16">
        <v>108</v>
      </c>
      <c r="J112" s="16">
        <v>112</v>
      </c>
      <c r="K112" s="16">
        <v>51</v>
      </c>
      <c r="L112" s="16">
        <v>27</v>
      </c>
    </row>
    <row r="113" spans="1:12">
      <c r="E113" s="8"/>
    </row>
    <row r="114" spans="1:12">
      <c r="D114" s="1" t="s">
        <v>168</v>
      </c>
      <c r="E114" s="32" t="s">
        <v>74</v>
      </c>
      <c r="F114" s="16">
        <v>40</v>
      </c>
      <c r="G114" s="17" t="s">
        <v>74</v>
      </c>
      <c r="H114" s="17" t="s">
        <v>74</v>
      </c>
      <c r="I114" s="16">
        <v>1105</v>
      </c>
      <c r="J114" s="16">
        <v>1500</v>
      </c>
      <c r="K114" s="16">
        <v>1</v>
      </c>
      <c r="L114" s="16">
        <v>1</v>
      </c>
    </row>
    <row r="115" spans="1:12">
      <c r="D115" s="1" t="s">
        <v>121</v>
      </c>
      <c r="E115" s="27">
        <v>77</v>
      </c>
      <c r="F115" s="16">
        <v>98</v>
      </c>
      <c r="G115" s="16">
        <v>135</v>
      </c>
      <c r="H115" s="16">
        <v>95</v>
      </c>
      <c r="I115" s="16">
        <v>97</v>
      </c>
      <c r="J115" s="16">
        <v>69</v>
      </c>
      <c r="K115" s="16">
        <v>75</v>
      </c>
      <c r="L115" s="16">
        <v>100</v>
      </c>
    </row>
    <row r="116" spans="1:12" ht="18" thickBot="1">
      <c r="B116" s="5"/>
      <c r="C116" s="5"/>
      <c r="D116" s="5"/>
      <c r="E116" s="20"/>
      <c r="F116" s="5"/>
      <c r="G116" s="5"/>
      <c r="H116" s="5"/>
      <c r="I116" s="5"/>
      <c r="J116" s="5"/>
      <c r="K116" s="5"/>
      <c r="L116" s="5"/>
    </row>
    <row r="117" spans="1:12">
      <c r="E117" s="1" t="s">
        <v>146</v>
      </c>
    </row>
    <row r="118" spans="1:12">
      <c r="E118" s="1" t="s">
        <v>26</v>
      </c>
    </row>
    <row r="119" spans="1:12">
      <c r="A119" s="1"/>
    </row>
  </sheetData>
  <phoneticPr fontId="2"/>
  <pageMargins left="0.2" right="0.25" top="0.6" bottom="0.53" header="0.51200000000000001" footer="0.51200000000000001"/>
  <pageSetup paperSize="12" scale="75" orientation="portrait" horizontalDpi="4294967292" verticalDpi="0" r:id="rId1"/>
  <headerFooter alignWithMargins="0"/>
  <rowBreaks count="1" manualBreakCount="1"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H01経営</vt:lpstr>
      <vt:lpstr>H02町村</vt:lpstr>
      <vt:lpstr>H03漁船</vt:lpstr>
      <vt:lpstr>H04世帯</vt:lpstr>
      <vt:lpstr>H05就業</vt:lpstr>
      <vt:lpstr>H06漁船</vt:lpstr>
      <vt:lpstr>H07内水</vt:lpstr>
      <vt:lpstr>H08A生産</vt:lpstr>
      <vt:lpstr>H08B生産</vt:lpstr>
      <vt:lpstr>H08C生産</vt:lpstr>
      <vt:lpstr>H08D生産</vt:lpstr>
      <vt:lpstr>H08E生産</vt:lpstr>
      <vt:lpstr>H09町村</vt:lpstr>
      <vt:lpstr>H10金額</vt:lpstr>
      <vt:lpstr>H11加工</vt:lpstr>
      <vt:lpstr>H02町村!Print_Area</vt:lpstr>
      <vt:lpstr>H11加工!Print_Area</vt:lpstr>
      <vt:lpstr>H01経営!Print_Area_MI</vt:lpstr>
      <vt:lpstr>H02町村!Print_Area_MI</vt:lpstr>
      <vt:lpstr>H03漁船!Print_Area_MI</vt:lpstr>
      <vt:lpstr>H04世帯!Print_Area_MI</vt:lpstr>
      <vt:lpstr>H05就業!Print_Area_MI</vt:lpstr>
      <vt:lpstr>H06漁船!Print_Area_MI</vt:lpstr>
      <vt:lpstr>H07内水!Print_Area_MI</vt:lpstr>
      <vt:lpstr>H08A生産!Print_Area_MI</vt:lpstr>
      <vt:lpstr>H08B生産!Print_Area_MI</vt:lpstr>
      <vt:lpstr>H08C生産!Print_Area_MI</vt:lpstr>
      <vt:lpstr>H08D生産!Print_Area_MI</vt:lpstr>
      <vt:lpstr>H08E生産!Print_Area_MI</vt:lpstr>
      <vt:lpstr>H09町村!Print_Area_MI</vt:lpstr>
      <vt:lpstr>H10金額!Print_Area_MI</vt:lpstr>
      <vt:lpstr>H11加工!Print_Area_MI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2018-08-10T06:27:27Z</dcterms:created>
  <dcterms:modified xsi:type="dcterms:W3CDTF">2018-08-10T06:29:42Z</dcterms:modified>
</cp:coreProperties>
</file>