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60" yWindow="2520" windowWidth="6285" windowHeight="4485" firstSheet="15" activeTab="24"/>
  </bookViews>
  <sheets>
    <sheet name="F01農家" sheetId="1" r:id="rId1"/>
    <sheet name="F02専兼" sheetId="2" r:id="rId2"/>
    <sheet name="F03経営" sheetId="3" r:id="rId3"/>
    <sheet name="F04耕地" sheetId="4" r:id="rId4"/>
    <sheet name="F05耕地" sheetId="5" r:id="rId5"/>
    <sheet name="F06町村" sheetId="6" r:id="rId6"/>
    <sheet name="F07耕地" sheetId="7" r:id="rId7"/>
    <sheet name="F08価格" sheetId="8" r:id="rId8"/>
    <sheet name="F09機械" sheetId="9" r:id="rId9"/>
    <sheet name="F10作付" sheetId="10" r:id="rId10"/>
    <sheet name="F11作物" sheetId="11" r:id="rId11"/>
    <sheet name="F12町村" sheetId="12" r:id="rId12"/>
    <sheet name="F13A生乳" sheetId="13" r:id="rId13"/>
    <sheet name="F13B牛乳" sheetId="14" r:id="rId14"/>
    <sheet name="F14A牛豚" sheetId="15" r:id="rId15"/>
    <sheet name="F14B牛豚" sheetId="16" r:id="rId16"/>
    <sheet name="F15A鶏" sheetId="17" r:id="rId17"/>
    <sheet name="F15B鶏" sheetId="18" r:id="rId18"/>
    <sheet name="F15C鶏" sheetId="19" r:id="rId19"/>
    <sheet name="F16所得" sheetId="20" r:id="rId20"/>
    <sheet name="F17町村" sheetId="21" r:id="rId21"/>
    <sheet name="F18農経" sheetId="22" r:id="rId22"/>
    <sheet name="F19順位" sheetId="23" r:id="rId23"/>
    <sheet name="F20町村" sheetId="24" r:id="rId24"/>
    <sheet name="F21指数" sheetId="25" r:id="rId25"/>
  </sheets>
  <definedNames>
    <definedName name="_Key1" localSheetId="23" hidden="1">F20町村!#REF!</definedName>
    <definedName name="_Key1" hidden="1">F19順位!$L$87</definedName>
    <definedName name="_Order1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Sort" localSheetId="23" hidden="1">F20町村!$A$89:$L$143</definedName>
    <definedName name="_Sort" hidden="1">F19順位!$K$87:$M$141</definedName>
    <definedName name="Print_Area_MI" localSheetId="0">F01農家!$A$1:$I$71</definedName>
    <definedName name="Print_Area_MI" localSheetId="1">F02専兼!$A$1:$L$73</definedName>
    <definedName name="Print_Area_MI" localSheetId="2">F03経営!$A$1:$M$73</definedName>
    <definedName name="Print_Area_MI" localSheetId="3">F04耕地!$A$1:$K$30</definedName>
    <definedName name="Print_Area_MI" localSheetId="4">F05耕地!$A$1:$K$45</definedName>
    <definedName name="Print_Area_MI" localSheetId="5">F06町村!$A$1:$J$73</definedName>
    <definedName name="Print_Area_MI" localSheetId="6">F07耕地!$A$1:$N$17</definedName>
    <definedName name="Print_Area_MI" localSheetId="7">F08価格!$A$1:$N$21</definedName>
    <definedName name="Print_Area_MI" localSheetId="8">F09機械!$A$1:$N$20</definedName>
    <definedName name="Print_Area_MI" localSheetId="9">F10作付!$A$1:$N$28</definedName>
    <definedName name="Print_Area_MI" localSheetId="10">F11作物!$A$146:$M$214</definedName>
    <definedName name="Print_Area_MI" localSheetId="11">F12町村!$A$1:$M$73</definedName>
    <definedName name="Print_Area_MI" localSheetId="12">F13A生乳!$A$1:$J$26</definedName>
    <definedName name="Print_Area_MI" localSheetId="13">F13B牛乳!$A$1:$J$26</definedName>
    <definedName name="Print_Area_MI" localSheetId="14">F14A牛豚!$A$1:$J$29</definedName>
    <definedName name="Print_Area_MI" localSheetId="15">F14B牛豚!$A$1:$J$27</definedName>
    <definedName name="Print_Area_MI" localSheetId="16">F15A鶏!$A$1:$J$30</definedName>
    <definedName name="Print_Area_MI" localSheetId="17">F15B鶏!$A$1:$J$24</definedName>
    <definedName name="Print_Area_MI" localSheetId="18">F15C鶏!$A$1:$L$24</definedName>
    <definedName name="Print_Area_MI" localSheetId="19">F16所得!$A$1:$L$52</definedName>
    <definedName name="Print_Area_MI" localSheetId="20">F17町村!$A$1:$J$73</definedName>
    <definedName name="Print_Area_MI" localSheetId="21">F18農経!$A$1:$O$70</definedName>
    <definedName name="Print_Area_MI" localSheetId="22">F19順位!$A$1:$M$144</definedName>
    <definedName name="Print_Area_MI" localSheetId="23">F20町村!$A$1:$L$146</definedName>
    <definedName name="Print_Area_MI" localSheetId="24">F21指数!$A$1:$J$62</definedName>
  </definedNames>
  <calcPr calcId="145621"/>
</workbook>
</file>

<file path=xl/calcChain.xml><?xml version="1.0" encoding="utf-8"?>
<calcChain xmlns="http://schemas.openxmlformats.org/spreadsheetml/2006/main">
  <c r="C25" i="25" l="1"/>
  <c r="D25" i="25"/>
  <c r="E25" i="25"/>
  <c r="F25" i="25"/>
  <c r="G25" i="25"/>
  <c r="H25" i="25"/>
  <c r="I25" i="25"/>
  <c r="J25" i="25"/>
  <c r="C26" i="25"/>
  <c r="D26" i="25"/>
  <c r="E26" i="25"/>
  <c r="F26" i="25"/>
  <c r="G26" i="25"/>
  <c r="H26" i="25"/>
  <c r="I26" i="25"/>
  <c r="J26" i="25"/>
  <c r="C27" i="25"/>
  <c r="D27" i="25"/>
  <c r="E27" i="25"/>
  <c r="F27" i="25"/>
  <c r="G27" i="25"/>
  <c r="H27" i="25"/>
  <c r="I27" i="25"/>
  <c r="J27" i="25"/>
  <c r="C29" i="25"/>
  <c r="D29" i="25"/>
  <c r="E29" i="25"/>
  <c r="F29" i="25"/>
  <c r="G29" i="25"/>
  <c r="H29" i="25"/>
  <c r="I29" i="25"/>
  <c r="J29" i="25"/>
  <c r="C30" i="25"/>
  <c r="D30" i="25"/>
  <c r="E30" i="25"/>
  <c r="F30" i="25"/>
  <c r="G30" i="25"/>
  <c r="H30" i="25"/>
  <c r="I30" i="25"/>
  <c r="J30" i="25"/>
  <c r="C31" i="25"/>
  <c r="D31" i="25"/>
  <c r="E31" i="25"/>
  <c r="F31" i="25"/>
  <c r="G31" i="25"/>
  <c r="H31" i="25"/>
  <c r="I31" i="25"/>
  <c r="J31" i="25"/>
  <c r="C32" i="25"/>
  <c r="D32" i="25"/>
  <c r="E32" i="25"/>
  <c r="F32" i="25"/>
  <c r="G32" i="25"/>
  <c r="H32" i="25"/>
  <c r="I32" i="25"/>
  <c r="J32" i="25"/>
  <c r="C51" i="25"/>
  <c r="D51" i="25"/>
  <c r="E51" i="25"/>
  <c r="F51" i="25"/>
  <c r="G51" i="25"/>
  <c r="H51" i="25"/>
  <c r="I51" i="25"/>
  <c r="J51" i="25"/>
  <c r="C52" i="25"/>
  <c r="D52" i="25"/>
  <c r="E52" i="25"/>
  <c r="F52" i="25"/>
  <c r="G52" i="25"/>
  <c r="H52" i="25"/>
  <c r="I52" i="25"/>
  <c r="J52" i="25"/>
  <c r="C53" i="25"/>
  <c r="D53" i="25"/>
  <c r="E53" i="25"/>
  <c r="F53" i="25"/>
  <c r="G53" i="25"/>
  <c r="H53" i="25"/>
  <c r="I53" i="25"/>
  <c r="J53" i="25"/>
  <c r="C55" i="25"/>
  <c r="D55" i="25"/>
  <c r="E55" i="25"/>
  <c r="F55" i="25"/>
  <c r="G55" i="25"/>
  <c r="H55" i="25"/>
  <c r="I55" i="25"/>
  <c r="J55" i="25"/>
  <c r="C56" i="25"/>
  <c r="D56" i="25"/>
  <c r="E56" i="25"/>
  <c r="F56" i="25"/>
  <c r="G56" i="25"/>
  <c r="H56" i="25"/>
  <c r="I56" i="25"/>
  <c r="J56" i="25"/>
  <c r="C57" i="25"/>
  <c r="D57" i="25"/>
  <c r="E57" i="25"/>
  <c r="F57" i="25"/>
  <c r="G57" i="25"/>
  <c r="H57" i="25"/>
  <c r="I57" i="25"/>
  <c r="J57" i="25"/>
  <c r="C58" i="25"/>
  <c r="D58" i="25"/>
  <c r="E58" i="25"/>
  <c r="F58" i="25"/>
  <c r="G58" i="25"/>
  <c r="H58" i="25"/>
  <c r="I58" i="25"/>
  <c r="J58" i="25"/>
  <c r="E14" i="24"/>
  <c r="F14" i="24"/>
  <c r="G14" i="24"/>
  <c r="H14" i="24"/>
  <c r="I14" i="24"/>
  <c r="J14" i="24"/>
  <c r="K14" i="24"/>
  <c r="L14" i="24"/>
  <c r="D16" i="24"/>
  <c r="D17" i="24"/>
  <c r="D18" i="24"/>
  <c r="D19" i="24"/>
  <c r="D20" i="24"/>
  <c r="D21" i="24"/>
  <c r="D22" i="24"/>
  <c r="D24" i="24"/>
  <c r="D25" i="24"/>
  <c r="D26" i="24"/>
  <c r="D27" i="24"/>
  <c r="D28" i="24"/>
  <c r="D29" i="24"/>
  <c r="D30" i="24"/>
  <c r="D31" i="24"/>
  <c r="D32" i="24"/>
  <c r="D34" i="24"/>
  <c r="D35" i="24"/>
  <c r="D36" i="24"/>
  <c r="D37" i="24"/>
  <c r="D38" i="24"/>
  <c r="D39" i="24"/>
  <c r="D40" i="24"/>
  <c r="D41" i="24"/>
  <c r="D42" i="24"/>
  <c r="D43" i="24"/>
  <c r="D45" i="24"/>
  <c r="D46" i="24"/>
  <c r="D47" i="24"/>
  <c r="D48" i="24"/>
  <c r="D49" i="24"/>
  <c r="D50" i="24"/>
  <c r="D51" i="24"/>
  <c r="D52" i="24"/>
  <c r="D53" i="24"/>
  <c r="D54" i="24"/>
  <c r="D56" i="24"/>
  <c r="D57" i="24"/>
  <c r="D58" i="24"/>
  <c r="D59" i="24"/>
  <c r="D60" i="24"/>
  <c r="D61" i="24"/>
  <c r="D62" i="24"/>
  <c r="D64" i="24"/>
  <c r="D65" i="24"/>
  <c r="D66" i="24"/>
  <c r="D67" i="24"/>
  <c r="D68" i="24"/>
  <c r="D69" i="24"/>
  <c r="D70" i="24"/>
  <c r="D87" i="24"/>
  <c r="E87" i="24"/>
  <c r="F87" i="24"/>
  <c r="G87" i="24"/>
  <c r="H87" i="24"/>
  <c r="I87" i="24"/>
  <c r="J87" i="24"/>
  <c r="K87" i="24"/>
  <c r="L13" i="23"/>
  <c r="M13" i="23" s="1"/>
  <c r="M15" i="23"/>
  <c r="M16" i="23"/>
  <c r="M17" i="23"/>
  <c r="M18" i="23"/>
  <c r="M19" i="23"/>
  <c r="M20" i="23"/>
  <c r="M21" i="23"/>
  <c r="M22" i="23"/>
  <c r="M23" i="23"/>
  <c r="M24" i="23"/>
  <c r="M26" i="23"/>
  <c r="M27" i="23"/>
  <c r="M28" i="23"/>
  <c r="M29" i="23"/>
  <c r="M30" i="23"/>
  <c r="M31" i="23"/>
  <c r="M32" i="23"/>
  <c r="M33" i="23"/>
  <c r="M34" i="23"/>
  <c r="M35" i="23"/>
  <c r="M37" i="23"/>
  <c r="M38" i="23"/>
  <c r="M39" i="23"/>
  <c r="M40" i="23"/>
  <c r="M41" i="23"/>
  <c r="M42" i="23"/>
  <c r="M43" i="23"/>
  <c r="M44" i="23"/>
  <c r="M45" i="23"/>
  <c r="M46" i="23"/>
  <c r="M48" i="23"/>
  <c r="M49" i="23"/>
  <c r="M50" i="23"/>
  <c r="M51" i="23"/>
  <c r="M52" i="23"/>
  <c r="M53" i="23"/>
  <c r="M54" i="23"/>
  <c r="M55" i="23"/>
  <c r="M56" i="23"/>
  <c r="M57" i="23"/>
  <c r="M59" i="23"/>
  <c r="M60" i="23"/>
  <c r="M61" i="23"/>
  <c r="M62" i="23"/>
  <c r="M63" i="23"/>
  <c r="M64" i="23"/>
  <c r="M65" i="23"/>
  <c r="M66" i="23"/>
  <c r="M67" i="23"/>
  <c r="M68" i="23"/>
  <c r="M69" i="23"/>
  <c r="D85" i="23"/>
  <c r="E98" i="23" s="1"/>
  <c r="H85" i="23"/>
  <c r="I105" i="23" s="1"/>
  <c r="E87" i="23"/>
  <c r="M87" i="23"/>
  <c r="M85" i="23" s="1"/>
  <c r="E88" i="23"/>
  <c r="I88" i="23"/>
  <c r="M88" i="23"/>
  <c r="E89" i="23"/>
  <c r="I89" i="23"/>
  <c r="M89" i="23"/>
  <c r="M90" i="23"/>
  <c r="M91" i="23"/>
  <c r="M92" i="23"/>
  <c r="M93" i="23"/>
  <c r="E94" i="23"/>
  <c r="M94" i="23"/>
  <c r="E95" i="23"/>
  <c r="I95" i="23"/>
  <c r="M95" i="23"/>
  <c r="E96" i="23"/>
  <c r="I96" i="23"/>
  <c r="M96" i="23"/>
  <c r="M98" i="23"/>
  <c r="M99" i="23"/>
  <c r="M100" i="23"/>
  <c r="E101" i="23"/>
  <c r="M101" i="23"/>
  <c r="E102" i="23"/>
  <c r="M102" i="23"/>
  <c r="E103" i="23"/>
  <c r="I103" i="23"/>
  <c r="M103" i="23"/>
  <c r="E104" i="23"/>
  <c r="I104" i="23"/>
  <c r="M104" i="23"/>
  <c r="E105" i="23"/>
  <c r="M105" i="23"/>
  <c r="M106" i="23"/>
  <c r="M107" i="23"/>
  <c r="M109" i="23"/>
  <c r="E110" i="23"/>
  <c r="M110" i="23"/>
  <c r="E111" i="23"/>
  <c r="I111" i="23"/>
  <c r="M111" i="23"/>
  <c r="E112" i="23"/>
  <c r="I112" i="23"/>
  <c r="M112" i="23"/>
  <c r="E113" i="23"/>
  <c r="I113" i="23"/>
  <c r="M113" i="23"/>
  <c r="M114" i="23"/>
  <c r="M115" i="23"/>
  <c r="M116" i="23"/>
  <c r="E117" i="23"/>
  <c r="M117" i="23"/>
  <c r="E118" i="23"/>
  <c r="M118" i="23"/>
  <c r="E120" i="23"/>
  <c r="I120" i="23"/>
  <c r="M120" i="23"/>
  <c r="E121" i="23"/>
  <c r="I121" i="23"/>
  <c r="M121" i="23"/>
  <c r="M122" i="23"/>
  <c r="M123" i="23"/>
  <c r="M124" i="23"/>
  <c r="E125" i="23"/>
  <c r="M125" i="23"/>
  <c r="E126" i="23"/>
  <c r="M126" i="23"/>
  <c r="E127" i="23"/>
  <c r="I127" i="23"/>
  <c r="M127" i="23"/>
  <c r="E128" i="23"/>
  <c r="I128" i="23"/>
  <c r="M128" i="23"/>
  <c r="E129" i="23"/>
  <c r="M129" i="23"/>
  <c r="M131" i="23"/>
  <c r="M132" i="23"/>
  <c r="M133" i="23"/>
  <c r="E134" i="23"/>
  <c r="M134" i="23"/>
  <c r="E135" i="23"/>
  <c r="I135" i="23"/>
  <c r="M135" i="23"/>
  <c r="E136" i="23"/>
  <c r="I136" i="23"/>
  <c r="M136" i="23"/>
  <c r="E137" i="23"/>
  <c r="I137" i="23"/>
  <c r="M137" i="23"/>
  <c r="M138" i="23"/>
  <c r="M139" i="23"/>
  <c r="M140" i="23"/>
  <c r="E141" i="23"/>
  <c r="L141" i="23"/>
  <c r="M141" i="23"/>
  <c r="I11" i="22"/>
  <c r="J11" i="22"/>
  <c r="K11" i="22"/>
  <c r="L11" i="22"/>
  <c r="M11" i="22"/>
  <c r="N11" i="22"/>
  <c r="O11" i="22"/>
  <c r="J16" i="22"/>
  <c r="J15" i="22" s="1"/>
  <c r="K16" i="22"/>
  <c r="K15" i="22" s="1"/>
  <c r="L16" i="22"/>
  <c r="L15" i="22" s="1"/>
  <c r="M16" i="22"/>
  <c r="M15" i="22" s="1"/>
  <c r="N16" i="22"/>
  <c r="N15" i="22" s="1"/>
  <c r="O16" i="22"/>
  <c r="O15" i="22" s="1"/>
  <c r="I19" i="22"/>
  <c r="I16" i="22" s="1"/>
  <c r="I15" i="22" s="1"/>
  <c r="J19" i="22"/>
  <c r="K19" i="22"/>
  <c r="L19" i="22"/>
  <c r="M19" i="22"/>
  <c r="N19" i="22"/>
  <c r="O19" i="22"/>
  <c r="I27" i="22"/>
  <c r="I25" i="22" s="1"/>
  <c r="J27" i="22"/>
  <c r="J25" i="22" s="1"/>
  <c r="K27" i="22"/>
  <c r="K62" i="22" s="1"/>
  <c r="K61" i="22" s="1"/>
  <c r="K65" i="22" s="1"/>
  <c r="K66" i="22" s="1"/>
  <c r="K67" i="22" s="1"/>
  <c r="L27" i="22"/>
  <c r="L25" i="22" s="1"/>
  <c r="M27" i="22"/>
  <c r="M25" i="22" s="1"/>
  <c r="N27" i="22"/>
  <c r="N25" i="22" s="1"/>
  <c r="O39" i="22"/>
  <c r="O27" i="22" s="1"/>
  <c r="I41" i="22"/>
  <c r="I63" i="22" s="1"/>
  <c r="J41" i="22"/>
  <c r="K41" i="22"/>
  <c r="L41" i="22"/>
  <c r="M41" i="22"/>
  <c r="M63" i="22" s="1"/>
  <c r="N41" i="22"/>
  <c r="N63" i="22" s="1"/>
  <c r="O41" i="22"/>
  <c r="O63" i="22" s="1"/>
  <c r="I46" i="22"/>
  <c r="J46" i="22"/>
  <c r="K46" i="22"/>
  <c r="L46" i="22"/>
  <c r="M46" i="22"/>
  <c r="N46" i="22"/>
  <c r="O46" i="22"/>
  <c r="I50" i="22"/>
  <c r="J50" i="22"/>
  <c r="K50" i="22"/>
  <c r="L50" i="22"/>
  <c r="M50" i="22"/>
  <c r="N50" i="22"/>
  <c r="O50" i="22"/>
  <c r="I53" i="22"/>
  <c r="J53" i="22"/>
  <c r="K53" i="22"/>
  <c r="L53" i="22"/>
  <c r="M53" i="22"/>
  <c r="N53" i="22"/>
  <c r="O53" i="22"/>
  <c r="M62" i="22"/>
  <c r="M61" i="22" s="1"/>
  <c r="M65" i="22" s="1"/>
  <c r="M66" i="22" s="1"/>
  <c r="M67" i="22" s="1"/>
  <c r="J63" i="22"/>
  <c r="K63" i="22"/>
  <c r="L63" i="22"/>
  <c r="D14" i="20"/>
  <c r="C14" i="20" s="1"/>
  <c r="D15" i="20"/>
  <c r="C15" i="20" s="1"/>
  <c r="D16" i="20"/>
  <c r="C16" i="20" s="1"/>
  <c r="D18" i="20"/>
  <c r="C18" i="20" s="1"/>
  <c r="D19" i="20"/>
  <c r="C19" i="20" s="1"/>
  <c r="D20" i="20"/>
  <c r="C20" i="20" s="1"/>
  <c r="D22" i="20"/>
  <c r="C22" i="20" s="1"/>
  <c r="D23" i="20"/>
  <c r="C23" i="20" s="1"/>
  <c r="D24" i="20"/>
  <c r="C24" i="20" s="1"/>
  <c r="D26" i="20"/>
  <c r="C26" i="20" s="1"/>
  <c r="D27" i="20"/>
  <c r="C27" i="20" s="1"/>
  <c r="D28" i="20"/>
  <c r="C28" i="20" s="1"/>
  <c r="D35" i="20"/>
  <c r="D36" i="20"/>
  <c r="D37" i="20"/>
  <c r="D39" i="20"/>
  <c r="D40" i="20"/>
  <c r="D41" i="20"/>
  <c r="D43" i="20"/>
  <c r="D44" i="20"/>
  <c r="D45" i="20"/>
  <c r="D47" i="20"/>
  <c r="D48" i="20"/>
  <c r="D49" i="20"/>
  <c r="H13" i="19"/>
  <c r="D13" i="19" s="1"/>
  <c r="H14" i="19"/>
  <c r="D14" i="19" s="1"/>
  <c r="L14" i="19"/>
  <c r="I14" i="19" s="1"/>
  <c r="D16" i="19"/>
  <c r="L16" i="19"/>
  <c r="I16" i="19" s="1"/>
  <c r="D17" i="19"/>
  <c r="L17" i="19"/>
  <c r="I17" i="19" s="1"/>
  <c r="D18" i="19"/>
  <c r="L18" i="19"/>
  <c r="I18" i="19" s="1"/>
  <c r="D20" i="19"/>
  <c r="L20" i="19"/>
  <c r="I20" i="19" s="1"/>
  <c r="D21" i="19"/>
  <c r="I21" i="19"/>
  <c r="D22" i="19"/>
  <c r="I22" i="19"/>
  <c r="L22" i="19"/>
  <c r="C12" i="18"/>
  <c r="H12" i="18"/>
  <c r="C13" i="18"/>
  <c r="H13" i="18"/>
  <c r="C15" i="18"/>
  <c r="H15" i="18"/>
  <c r="C16" i="18"/>
  <c r="J16" i="18"/>
  <c r="H16" i="18" s="1"/>
  <c r="G17" i="18"/>
  <c r="C17" i="18" s="1"/>
  <c r="J17" i="18"/>
  <c r="H17" i="18" s="1"/>
  <c r="C19" i="18"/>
  <c r="J19" i="18"/>
  <c r="H19" i="18" s="1"/>
  <c r="C20" i="18"/>
  <c r="H20" i="18"/>
  <c r="C21" i="18"/>
  <c r="G21" i="18"/>
  <c r="J21" i="18"/>
  <c r="H21" i="18" s="1"/>
  <c r="E17" i="17"/>
  <c r="D17" i="17" s="1"/>
  <c r="E18" i="17"/>
  <c r="D18" i="17" s="1"/>
  <c r="E19" i="17"/>
  <c r="D19" i="17" s="1"/>
  <c r="E21" i="17"/>
  <c r="D21" i="17" s="1"/>
  <c r="E22" i="17"/>
  <c r="D22" i="17" s="1"/>
  <c r="E23" i="17"/>
  <c r="D23" i="17" s="1"/>
  <c r="E24" i="17"/>
  <c r="D24" i="17" s="1"/>
  <c r="E26" i="17"/>
  <c r="D26" i="17" s="1"/>
  <c r="E27" i="17"/>
  <c r="D27" i="17" s="1"/>
  <c r="E28" i="17"/>
  <c r="D28" i="17" s="1"/>
  <c r="E13" i="16"/>
  <c r="E14" i="16"/>
  <c r="E15" i="16"/>
  <c r="E16" i="16"/>
  <c r="C16" i="16" s="1"/>
  <c r="I16" i="16"/>
  <c r="E17" i="16"/>
  <c r="C17" i="16" s="1"/>
  <c r="I17" i="16"/>
  <c r="E19" i="16"/>
  <c r="C19" i="16" s="1"/>
  <c r="I19" i="16"/>
  <c r="E20" i="16"/>
  <c r="C20" i="16" s="1"/>
  <c r="E21" i="16"/>
  <c r="C21" i="16" s="1"/>
  <c r="I21" i="16"/>
  <c r="E23" i="16"/>
  <c r="C23" i="16" s="1"/>
  <c r="E24" i="16"/>
  <c r="C24" i="16" s="1"/>
  <c r="C25" i="16"/>
  <c r="E25" i="16"/>
  <c r="G15" i="15"/>
  <c r="F15" i="15" s="1"/>
  <c r="F16" i="15"/>
  <c r="F17" i="15"/>
  <c r="F19" i="15"/>
  <c r="F20" i="15"/>
  <c r="F21" i="15"/>
  <c r="F22" i="15"/>
  <c r="F24" i="15"/>
  <c r="F25" i="15"/>
  <c r="F26" i="15"/>
  <c r="C12" i="14"/>
  <c r="C13" i="14"/>
  <c r="C14" i="14"/>
  <c r="C15" i="14"/>
  <c r="C16" i="14"/>
  <c r="H16" i="14"/>
  <c r="C17" i="14"/>
  <c r="H17" i="14"/>
  <c r="C19" i="14"/>
  <c r="H19" i="14"/>
  <c r="C20" i="14"/>
  <c r="H20" i="14"/>
  <c r="C21" i="14"/>
  <c r="H21" i="14"/>
  <c r="C22" i="14"/>
  <c r="H22" i="14"/>
  <c r="C23" i="14"/>
  <c r="H23" i="14"/>
  <c r="C24" i="14"/>
  <c r="H24" i="14"/>
  <c r="C12" i="12"/>
  <c r="E13" i="12"/>
  <c r="F13" i="12"/>
  <c r="G13" i="12"/>
  <c r="H13" i="12"/>
  <c r="I13" i="12"/>
  <c r="J13" i="12"/>
  <c r="K13" i="12"/>
  <c r="L13" i="12"/>
  <c r="M13" i="12"/>
  <c r="C15" i="12"/>
  <c r="C13" i="12" s="1"/>
  <c r="C16" i="12"/>
  <c r="C17" i="12"/>
  <c r="C18" i="12"/>
  <c r="C19" i="12"/>
  <c r="C20" i="12"/>
  <c r="C21" i="12"/>
  <c r="C23" i="12"/>
  <c r="C24" i="12"/>
  <c r="C25" i="12"/>
  <c r="C26" i="12"/>
  <c r="C27" i="12"/>
  <c r="C28" i="12"/>
  <c r="C29" i="12"/>
  <c r="C30" i="12"/>
  <c r="C31" i="12"/>
  <c r="C33" i="12"/>
  <c r="C34" i="12"/>
  <c r="C35" i="12"/>
  <c r="C36" i="12"/>
  <c r="C37" i="12"/>
  <c r="C39" i="12"/>
  <c r="C40" i="12"/>
  <c r="C41" i="12"/>
  <c r="C42" i="12"/>
  <c r="C43" i="12"/>
  <c r="C45" i="12"/>
  <c r="C46" i="12"/>
  <c r="C47" i="12"/>
  <c r="C48" i="12"/>
  <c r="C49" i="12"/>
  <c r="C50" i="12"/>
  <c r="C51" i="12"/>
  <c r="C52" i="12"/>
  <c r="C53" i="12"/>
  <c r="C54" i="12"/>
  <c r="C56" i="12"/>
  <c r="C57" i="12"/>
  <c r="C58" i="12"/>
  <c r="C59" i="12"/>
  <c r="C60" i="12"/>
  <c r="C61" i="12"/>
  <c r="C62" i="12"/>
  <c r="C64" i="12"/>
  <c r="C65" i="12"/>
  <c r="C66" i="12"/>
  <c r="C67" i="12"/>
  <c r="C68" i="12"/>
  <c r="C69" i="12"/>
  <c r="C70" i="12"/>
  <c r="E105" i="11"/>
  <c r="E106" i="11"/>
  <c r="E107" i="11"/>
  <c r="F199" i="11"/>
  <c r="G199" i="11"/>
  <c r="F200" i="11"/>
  <c r="K200" i="11"/>
  <c r="G200" i="11" s="1"/>
  <c r="F201" i="11"/>
  <c r="G201" i="11"/>
  <c r="F203" i="11"/>
  <c r="G203" i="11"/>
  <c r="F204" i="11"/>
  <c r="K204" i="11"/>
  <c r="G204" i="11" s="1"/>
  <c r="F205" i="11"/>
  <c r="G205" i="11"/>
  <c r="F207" i="11"/>
  <c r="G207" i="11"/>
  <c r="F208" i="11"/>
  <c r="G208" i="11"/>
  <c r="F209" i="11"/>
  <c r="G209" i="11"/>
  <c r="F210" i="11"/>
  <c r="G210" i="11"/>
  <c r="F211" i="11"/>
  <c r="G211" i="11"/>
  <c r="D18" i="10"/>
  <c r="D20" i="10"/>
  <c r="D21" i="10"/>
  <c r="F22" i="10"/>
  <c r="D22" i="10" s="1"/>
  <c r="H22" i="10"/>
  <c r="I22" i="10"/>
  <c r="J22" i="10"/>
  <c r="K22" i="10"/>
  <c r="L22" i="10"/>
  <c r="M22" i="10"/>
  <c r="D24" i="10"/>
  <c r="D25" i="10"/>
  <c r="J13" i="7"/>
  <c r="E13" i="7" s="1"/>
  <c r="J14" i="7"/>
  <c r="E14" i="7" s="1"/>
  <c r="J15" i="7"/>
  <c r="E15" i="7" s="1"/>
  <c r="D13" i="6"/>
  <c r="C13" i="6" s="1"/>
  <c r="G13" i="6"/>
  <c r="E14" i="6"/>
  <c r="H14" i="6"/>
  <c r="I14" i="6"/>
  <c r="J14" i="6"/>
  <c r="C16" i="6"/>
  <c r="D16" i="6"/>
  <c r="D14" i="6" s="1"/>
  <c r="G16" i="6"/>
  <c r="G14" i="6" s="1"/>
  <c r="C17" i="6"/>
  <c r="D17" i="6"/>
  <c r="G17" i="6"/>
  <c r="C18" i="6"/>
  <c r="D18" i="6"/>
  <c r="G18" i="6"/>
  <c r="C19" i="6"/>
  <c r="D19" i="6"/>
  <c r="G19" i="6"/>
  <c r="D20" i="6"/>
  <c r="C20" i="6" s="1"/>
  <c r="G20" i="6"/>
  <c r="C21" i="6"/>
  <c r="D21" i="6"/>
  <c r="G21" i="6"/>
  <c r="D22" i="6"/>
  <c r="C22" i="6" s="1"/>
  <c r="G22" i="6"/>
  <c r="C24" i="6"/>
  <c r="D24" i="6"/>
  <c r="G24" i="6"/>
  <c r="D25" i="6"/>
  <c r="C25" i="6" s="1"/>
  <c r="G25" i="6"/>
  <c r="D26" i="6"/>
  <c r="C26" i="6" s="1"/>
  <c r="G26" i="6"/>
  <c r="D27" i="6"/>
  <c r="C27" i="6" s="1"/>
  <c r="G27" i="6"/>
  <c r="C28" i="6"/>
  <c r="D28" i="6"/>
  <c r="G28" i="6"/>
  <c r="D29" i="6"/>
  <c r="C29" i="6" s="1"/>
  <c r="G29" i="6"/>
  <c r="D30" i="6"/>
  <c r="C30" i="6" s="1"/>
  <c r="G30" i="6"/>
  <c r="D31" i="6"/>
  <c r="C31" i="6" s="1"/>
  <c r="G31" i="6"/>
  <c r="D32" i="6"/>
  <c r="C32" i="6" s="1"/>
  <c r="G32" i="6"/>
  <c r="C34" i="6"/>
  <c r="D34" i="6"/>
  <c r="G34" i="6"/>
  <c r="D35" i="6"/>
  <c r="C35" i="6" s="1"/>
  <c r="G35" i="6"/>
  <c r="D36" i="6"/>
  <c r="C36" i="6" s="1"/>
  <c r="G36" i="6"/>
  <c r="D37" i="6"/>
  <c r="C37" i="6" s="1"/>
  <c r="G37" i="6"/>
  <c r="D38" i="6"/>
  <c r="C38" i="6" s="1"/>
  <c r="G38" i="6"/>
  <c r="D39" i="6"/>
  <c r="C39" i="6" s="1"/>
  <c r="G39" i="6"/>
  <c r="D40" i="6"/>
  <c r="C40" i="6" s="1"/>
  <c r="G40" i="6"/>
  <c r="C41" i="6"/>
  <c r="D41" i="6"/>
  <c r="G41" i="6"/>
  <c r="C42" i="6"/>
  <c r="D42" i="6"/>
  <c r="G42" i="6"/>
  <c r="D43" i="6"/>
  <c r="C43" i="6" s="1"/>
  <c r="G43" i="6"/>
  <c r="D45" i="6"/>
  <c r="C45" i="6" s="1"/>
  <c r="G45" i="6"/>
  <c r="D46" i="6"/>
  <c r="C46" i="6" s="1"/>
  <c r="G46" i="6"/>
  <c r="D47" i="6"/>
  <c r="C47" i="6" s="1"/>
  <c r="G47" i="6"/>
  <c r="D48" i="6"/>
  <c r="C48" i="6" s="1"/>
  <c r="G48" i="6"/>
  <c r="D49" i="6"/>
  <c r="C49" i="6" s="1"/>
  <c r="G49" i="6"/>
  <c r="D50" i="6"/>
  <c r="C50" i="6" s="1"/>
  <c r="G50" i="6"/>
  <c r="D51" i="6"/>
  <c r="C51" i="6" s="1"/>
  <c r="G51" i="6"/>
  <c r="C52" i="6"/>
  <c r="D52" i="6"/>
  <c r="G52" i="6"/>
  <c r="D53" i="6"/>
  <c r="C53" i="6" s="1"/>
  <c r="G53" i="6"/>
  <c r="C54" i="6"/>
  <c r="D54" i="6"/>
  <c r="G54" i="6"/>
  <c r="D56" i="6"/>
  <c r="C56" i="6" s="1"/>
  <c r="G56" i="6"/>
  <c r="D57" i="6"/>
  <c r="C57" i="6" s="1"/>
  <c r="G57" i="6"/>
  <c r="D58" i="6"/>
  <c r="C58" i="6" s="1"/>
  <c r="G58" i="6"/>
  <c r="D59" i="6"/>
  <c r="C59" i="6" s="1"/>
  <c r="G59" i="6"/>
  <c r="D60" i="6"/>
  <c r="C60" i="6" s="1"/>
  <c r="G60" i="6"/>
  <c r="D61" i="6"/>
  <c r="G61" i="6"/>
  <c r="C61" i="6" s="1"/>
  <c r="D62" i="6"/>
  <c r="C62" i="6" s="1"/>
  <c r="G62" i="6"/>
  <c r="D64" i="6"/>
  <c r="C64" i="6" s="1"/>
  <c r="G64" i="6"/>
  <c r="D65" i="6"/>
  <c r="C65" i="6" s="1"/>
  <c r="G65" i="6"/>
  <c r="D66" i="6"/>
  <c r="C66" i="6" s="1"/>
  <c r="G66" i="6"/>
  <c r="D67" i="6"/>
  <c r="C67" i="6" s="1"/>
  <c r="G67" i="6"/>
  <c r="D68" i="6"/>
  <c r="C68" i="6" s="1"/>
  <c r="G68" i="6"/>
  <c r="D69" i="6"/>
  <c r="C69" i="6" s="1"/>
  <c r="G69" i="6"/>
  <c r="D70" i="6"/>
  <c r="C70" i="6" s="1"/>
  <c r="G70" i="6"/>
  <c r="D14" i="5"/>
  <c r="C14" i="5" s="1"/>
  <c r="J14" i="5"/>
  <c r="H14" i="5" s="1"/>
  <c r="D15" i="5"/>
  <c r="C15" i="5" s="1"/>
  <c r="J15" i="5"/>
  <c r="H15" i="5" s="1"/>
  <c r="D16" i="5"/>
  <c r="C16" i="5" s="1"/>
  <c r="I16" i="5"/>
  <c r="H16" i="5" s="1"/>
  <c r="J16" i="5"/>
  <c r="D17" i="5"/>
  <c r="C17" i="5" s="1"/>
  <c r="F17" i="5"/>
  <c r="J17" i="5"/>
  <c r="H17" i="5" s="1"/>
  <c r="D19" i="5"/>
  <c r="C19" i="5" s="1"/>
  <c r="I19" i="5"/>
  <c r="H19" i="5" s="1"/>
  <c r="J19" i="5"/>
  <c r="D20" i="5"/>
  <c r="C20" i="5" s="1"/>
  <c r="F20" i="5"/>
  <c r="J20" i="5"/>
  <c r="H20" i="5" s="1"/>
  <c r="D21" i="5"/>
  <c r="C21" i="5" s="1"/>
  <c r="I21" i="5"/>
  <c r="H21" i="5" s="1"/>
  <c r="J21" i="5"/>
  <c r="D22" i="5"/>
  <c r="C22" i="5" s="1"/>
  <c r="F22" i="5"/>
  <c r="H22" i="5"/>
  <c r="J22" i="5"/>
  <c r="C24" i="5"/>
  <c r="H24" i="5"/>
  <c r="C25" i="5"/>
  <c r="H25" i="5"/>
  <c r="C26" i="5"/>
  <c r="H26" i="5"/>
  <c r="C27" i="5"/>
  <c r="H27" i="5"/>
  <c r="C29" i="5"/>
  <c r="H29" i="5"/>
  <c r="C30" i="5"/>
  <c r="H30" i="5"/>
  <c r="H31" i="5"/>
  <c r="H32" i="5"/>
  <c r="C34" i="5"/>
  <c r="H34" i="5"/>
  <c r="C35" i="5"/>
  <c r="H35" i="5"/>
  <c r="C36" i="5"/>
  <c r="H36" i="5"/>
  <c r="C37" i="5"/>
  <c r="H37" i="5"/>
  <c r="C39" i="5"/>
  <c r="H39" i="5"/>
  <c r="C40" i="5"/>
  <c r="H40" i="5"/>
  <c r="C41" i="5"/>
  <c r="H41" i="5"/>
  <c r="C42" i="5"/>
  <c r="H42" i="5"/>
  <c r="C12" i="4"/>
  <c r="C13" i="4"/>
  <c r="C14" i="4"/>
  <c r="D16" i="4"/>
  <c r="C16" i="4" s="1"/>
  <c r="G16" i="4"/>
  <c r="D17" i="4"/>
  <c r="C17" i="4" s="1"/>
  <c r="G17" i="4"/>
  <c r="C18" i="4"/>
  <c r="D18" i="4"/>
  <c r="G18" i="4"/>
  <c r="D20" i="4"/>
  <c r="C20" i="4" s="1"/>
  <c r="G20" i="4"/>
  <c r="D21" i="4"/>
  <c r="C21" i="4" s="1"/>
  <c r="G21" i="4"/>
  <c r="D22" i="4"/>
  <c r="C22" i="4" s="1"/>
  <c r="G22" i="4"/>
  <c r="C23" i="4"/>
  <c r="D23" i="4"/>
  <c r="G23" i="4"/>
  <c r="D25" i="4"/>
  <c r="C25" i="4" s="1"/>
  <c r="G25" i="4"/>
  <c r="D26" i="4"/>
  <c r="C26" i="4" s="1"/>
  <c r="G26" i="4"/>
  <c r="C27" i="4"/>
  <c r="D27" i="4"/>
  <c r="G27" i="4"/>
  <c r="D28" i="4"/>
  <c r="C28" i="4" s="1"/>
  <c r="G28" i="4"/>
  <c r="G15" i="3"/>
  <c r="F15" i="3" s="1"/>
  <c r="D15" i="3" s="1"/>
  <c r="K15" i="3"/>
  <c r="L15" i="3"/>
  <c r="G16" i="3"/>
  <c r="F16" i="3" s="1"/>
  <c r="D16" i="3" s="1"/>
  <c r="K16" i="3"/>
  <c r="E17" i="3"/>
  <c r="G17" i="3"/>
  <c r="H17" i="3"/>
  <c r="I17" i="3"/>
  <c r="J17" i="3"/>
  <c r="K17" i="3"/>
  <c r="L17" i="3"/>
  <c r="M17" i="3"/>
  <c r="F19" i="3"/>
  <c r="F17" i="3" s="1"/>
  <c r="D20" i="3"/>
  <c r="F20" i="3"/>
  <c r="F21" i="3"/>
  <c r="D21" i="3" s="1"/>
  <c r="F22" i="3"/>
  <c r="D22" i="3" s="1"/>
  <c r="F23" i="3"/>
  <c r="D23" i="3" s="1"/>
  <c r="F24" i="3"/>
  <c r="D24" i="3" s="1"/>
  <c r="F25" i="3"/>
  <c r="D25" i="3" s="1"/>
  <c r="F27" i="3"/>
  <c r="D27" i="3" s="1"/>
  <c r="F28" i="3"/>
  <c r="D28" i="3" s="1"/>
  <c r="F29" i="3"/>
  <c r="D29" i="3" s="1"/>
  <c r="F30" i="3"/>
  <c r="D30" i="3" s="1"/>
  <c r="F31" i="3"/>
  <c r="D31" i="3" s="1"/>
  <c r="D32" i="3"/>
  <c r="F32" i="3"/>
  <c r="F33" i="3"/>
  <c r="D33" i="3" s="1"/>
  <c r="F34" i="3"/>
  <c r="D34" i="3" s="1"/>
  <c r="F35" i="3"/>
  <c r="D35" i="3" s="1"/>
  <c r="F36" i="3"/>
  <c r="D36" i="3" s="1"/>
  <c r="F37" i="3"/>
  <c r="D37" i="3" s="1"/>
  <c r="F38" i="3"/>
  <c r="D38" i="3" s="1"/>
  <c r="F39" i="3"/>
  <c r="D39" i="3" s="1"/>
  <c r="F40" i="3"/>
  <c r="D40" i="3" s="1"/>
  <c r="F42" i="3"/>
  <c r="D42" i="3" s="1"/>
  <c r="F43" i="3"/>
  <c r="D43" i="3" s="1"/>
  <c r="D44" i="3"/>
  <c r="F44" i="3"/>
  <c r="F45" i="3"/>
  <c r="D45" i="3" s="1"/>
  <c r="F46" i="3"/>
  <c r="D46" i="3" s="1"/>
  <c r="F47" i="3"/>
  <c r="D47" i="3" s="1"/>
  <c r="F48" i="3"/>
  <c r="D48" i="3" s="1"/>
  <c r="F49" i="3"/>
  <c r="D49" i="3" s="1"/>
  <c r="F50" i="3"/>
  <c r="D50" i="3" s="1"/>
  <c r="F51" i="3"/>
  <c r="D51" i="3" s="1"/>
  <c r="F52" i="3"/>
  <c r="D52" i="3" s="1"/>
  <c r="F53" i="3"/>
  <c r="D53" i="3" s="1"/>
  <c r="F54" i="3"/>
  <c r="D54" i="3" s="1"/>
  <c r="D55" i="3"/>
  <c r="F55" i="3"/>
  <c r="F56" i="3"/>
  <c r="D56" i="3" s="1"/>
  <c r="F57" i="3"/>
  <c r="D57" i="3" s="1"/>
  <c r="F58" i="3"/>
  <c r="D58" i="3" s="1"/>
  <c r="F59" i="3"/>
  <c r="D59" i="3" s="1"/>
  <c r="F60" i="3"/>
  <c r="D60" i="3" s="1"/>
  <c r="F61" i="3"/>
  <c r="D61" i="3" s="1"/>
  <c r="F62" i="3"/>
  <c r="D62" i="3" s="1"/>
  <c r="F63" i="3"/>
  <c r="D63" i="3" s="1"/>
  <c r="F64" i="3"/>
  <c r="D64" i="3" s="1"/>
  <c r="F65" i="3"/>
  <c r="D65" i="3" s="1"/>
  <c r="D66" i="3"/>
  <c r="F66" i="3"/>
  <c r="F67" i="3"/>
  <c r="D67" i="3" s="1"/>
  <c r="F68" i="3"/>
  <c r="D68" i="3" s="1"/>
  <c r="F69" i="3"/>
  <c r="D69" i="3" s="1"/>
  <c r="F70" i="3"/>
  <c r="D70" i="3" s="1"/>
  <c r="D15" i="2"/>
  <c r="L15" i="2"/>
  <c r="L16" i="2"/>
  <c r="E17" i="2"/>
  <c r="F17" i="2"/>
  <c r="H17" i="2"/>
  <c r="I17" i="2"/>
  <c r="J17" i="2"/>
  <c r="K17" i="2"/>
  <c r="D19" i="2"/>
  <c r="D17" i="2" s="1"/>
  <c r="L19" i="2"/>
  <c r="L17" i="2" s="1"/>
  <c r="D20" i="2"/>
  <c r="L20" i="2"/>
  <c r="D21" i="2"/>
  <c r="L21" i="2"/>
  <c r="D22" i="2"/>
  <c r="L22" i="2"/>
  <c r="D23" i="2"/>
  <c r="L23" i="2"/>
  <c r="D24" i="2"/>
  <c r="L24" i="2"/>
  <c r="D25" i="2"/>
  <c r="L25" i="2"/>
  <c r="D27" i="2"/>
  <c r="L27" i="2"/>
  <c r="D28" i="2"/>
  <c r="L28" i="2"/>
  <c r="D29" i="2"/>
  <c r="L29" i="2"/>
  <c r="D30" i="2"/>
  <c r="L30" i="2"/>
  <c r="D31" i="2"/>
  <c r="L31" i="2"/>
  <c r="D32" i="2"/>
  <c r="L32" i="2"/>
  <c r="D33" i="2"/>
  <c r="L33" i="2"/>
  <c r="D34" i="2"/>
  <c r="L34" i="2"/>
  <c r="D35" i="2"/>
  <c r="L35" i="2"/>
  <c r="D36" i="2"/>
  <c r="L36" i="2"/>
  <c r="D37" i="2"/>
  <c r="L37" i="2"/>
  <c r="D38" i="2"/>
  <c r="L38" i="2"/>
  <c r="D39" i="2"/>
  <c r="L39" i="2"/>
  <c r="D40" i="2"/>
  <c r="L40" i="2"/>
  <c r="D42" i="2"/>
  <c r="L42" i="2"/>
  <c r="D43" i="2"/>
  <c r="L43" i="2"/>
  <c r="D44" i="2"/>
  <c r="L44" i="2"/>
  <c r="D45" i="2"/>
  <c r="L45" i="2"/>
  <c r="D46" i="2"/>
  <c r="L46" i="2"/>
  <c r="D47" i="2"/>
  <c r="L47" i="2"/>
  <c r="D48" i="2"/>
  <c r="L48" i="2"/>
  <c r="D49" i="2"/>
  <c r="L49" i="2"/>
  <c r="D50" i="2"/>
  <c r="L50" i="2"/>
  <c r="D51" i="2"/>
  <c r="L51" i="2"/>
  <c r="D52" i="2"/>
  <c r="L52" i="2"/>
  <c r="D53" i="2"/>
  <c r="L53" i="2"/>
  <c r="D54" i="2"/>
  <c r="L54" i="2"/>
  <c r="D55" i="2"/>
  <c r="L55" i="2"/>
  <c r="D56" i="2"/>
  <c r="L56" i="2"/>
  <c r="D57" i="2"/>
  <c r="L57" i="2"/>
  <c r="D58" i="2"/>
  <c r="L58" i="2"/>
  <c r="D59" i="2"/>
  <c r="L59" i="2"/>
  <c r="D60" i="2"/>
  <c r="L60" i="2"/>
  <c r="D61" i="2"/>
  <c r="L61" i="2"/>
  <c r="D62" i="2"/>
  <c r="L62" i="2"/>
  <c r="D63" i="2"/>
  <c r="L63" i="2"/>
  <c r="D64" i="2"/>
  <c r="L64" i="2"/>
  <c r="D65" i="2"/>
  <c r="L65" i="2"/>
  <c r="D66" i="2"/>
  <c r="L66" i="2"/>
  <c r="D67" i="2"/>
  <c r="L67" i="2"/>
  <c r="D68" i="2"/>
  <c r="L68" i="2"/>
  <c r="D69" i="2"/>
  <c r="L69" i="2"/>
  <c r="D70" i="2"/>
  <c r="L70" i="2"/>
  <c r="D16" i="1"/>
  <c r="E17" i="1"/>
  <c r="D17" i="1" s="1"/>
  <c r="F17" i="1"/>
  <c r="G17" i="1"/>
  <c r="H17" i="1"/>
  <c r="I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14" i="24" l="1"/>
  <c r="C14" i="24" s="1"/>
  <c r="I87" i="23"/>
  <c r="I118" i="23"/>
  <c r="I94" i="23"/>
  <c r="I126" i="23"/>
  <c r="I102" i="23"/>
  <c r="I134" i="23"/>
  <c r="I110" i="23"/>
  <c r="I85" i="23"/>
  <c r="I101" i="23"/>
  <c r="E93" i="23"/>
  <c r="E85" i="23"/>
  <c r="I116" i="23"/>
  <c r="E109" i="23"/>
  <c r="I92" i="23"/>
  <c r="I133" i="23"/>
  <c r="I100" i="23"/>
  <c r="E92" i="23"/>
  <c r="I141" i="23"/>
  <c r="I132" i="23"/>
  <c r="E124" i="23"/>
  <c r="I107" i="23"/>
  <c r="E100" i="23"/>
  <c r="I93" i="23"/>
  <c r="I124" i="23"/>
  <c r="I139" i="23"/>
  <c r="E132" i="23"/>
  <c r="I115" i="23"/>
  <c r="E107" i="23"/>
  <c r="I91" i="23"/>
  <c r="I140" i="23"/>
  <c r="E139" i="23"/>
  <c r="I123" i="23"/>
  <c r="E115" i="23"/>
  <c r="I99" i="23"/>
  <c r="E91" i="23"/>
  <c r="I109" i="23"/>
  <c r="E116" i="23"/>
  <c r="I131" i="23"/>
  <c r="E123" i="23"/>
  <c r="I106" i="23"/>
  <c r="E99" i="23"/>
  <c r="I117" i="23"/>
  <c r="I138" i="23"/>
  <c r="E131" i="23"/>
  <c r="I114" i="23"/>
  <c r="E106" i="23"/>
  <c r="I90" i="23"/>
  <c r="E140" i="23"/>
  <c r="E138" i="23"/>
  <c r="I122" i="23"/>
  <c r="E114" i="23"/>
  <c r="I98" i="23"/>
  <c r="E90" i="23"/>
  <c r="I125" i="23"/>
  <c r="E133" i="23"/>
  <c r="I129" i="23"/>
  <c r="E122" i="23"/>
  <c r="O62" i="22"/>
  <c r="O61" i="22" s="1"/>
  <c r="O65" i="22" s="1"/>
  <c r="O66" i="22" s="1"/>
  <c r="O67" i="22" s="1"/>
  <c r="O25" i="22"/>
  <c r="N62" i="22"/>
  <c r="N61" i="22" s="1"/>
  <c r="N65" i="22" s="1"/>
  <c r="N66" i="22" s="1"/>
  <c r="N67" i="22" s="1"/>
  <c r="L62" i="22"/>
  <c r="L61" i="22" s="1"/>
  <c r="L65" i="22" s="1"/>
  <c r="L66" i="22" s="1"/>
  <c r="L67" i="22" s="1"/>
  <c r="K25" i="22"/>
  <c r="I62" i="22"/>
  <c r="I61" i="22" s="1"/>
  <c r="I65" i="22" s="1"/>
  <c r="I66" i="22" s="1"/>
  <c r="I67" i="22" s="1"/>
  <c r="J62" i="22"/>
  <c r="J61" i="22" s="1"/>
  <c r="J65" i="22" s="1"/>
  <c r="J66" i="22" s="1"/>
  <c r="J67" i="22" s="1"/>
  <c r="C14" i="6"/>
  <c r="D19" i="3"/>
  <c r="D17" i="3" s="1"/>
  <c r="G17" i="2"/>
</calcChain>
</file>

<file path=xl/sharedStrings.xml><?xml version="1.0" encoding="utf-8"?>
<sst xmlns="http://schemas.openxmlformats.org/spreadsheetml/2006/main" count="3018" uniqueCount="788">
  <si>
    <t>Ｆ-01 農家数（市町村別）</t>
  </si>
  <si>
    <t xml:space="preserve">  農家とは,経営耕地面積が10a以上あるか,又は,過去１年間の農産物販売金額が15万円以上ある世帯。</t>
  </si>
  <si>
    <t>主業農家:農業所得が主(農家所得の50%以上)で,65歳未満の農業従事60日以上の者がいる農家。</t>
  </si>
  <si>
    <t>準主業農家:農外所得が主で,65歳未満の農業従事60日以上の者がいる農家。</t>
  </si>
  <si>
    <t>副業的農家:65歳未満の農業従事60日以上の者がいない農家。</t>
  </si>
  <si>
    <t>単位：戸</t>
  </si>
  <si>
    <t xml:space="preserve">   総農家数</t>
  </si>
  <si>
    <t xml:space="preserve">   主業農家</t>
  </si>
  <si>
    <t xml:space="preserve"> ＃65歳未満農</t>
  </si>
  <si>
    <t xml:space="preserve">  準主業農家</t>
  </si>
  <si>
    <t>　副業的農家</t>
  </si>
  <si>
    <t xml:space="preserve"> 業専従者有り</t>
  </si>
  <si>
    <t>平成 2年1990 2.1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</si>
  <si>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</si>
  <si>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</si>
  <si>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</si>
  <si>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</si>
  <si>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</si>
  <si>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</si>
  <si>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</si>
  <si>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</si>
  <si>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</si>
  <si>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</si>
  <si>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</si>
  <si>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</si>
  <si>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</si>
  <si>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</si>
  <si>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</si>
  <si>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</si>
  <si>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</si>
  <si>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</si>
  <si>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</si>
  <si>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</si>
  <si>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</si>
  <si>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</si>
  <si>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</si>
  <si>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</si>
  <si>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</si>
  <si>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</si>
  <si>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</si>
  <si>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</si>
  <si>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</si>
  <si>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</si>
  <si>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</si>
  <si>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</si>
  <si>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</si>
  <si>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</si>
  <si>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</si>
  <si>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</si>
  <si>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</si>
  <si>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</si>
  <si>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</si>
  <si>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</si>
  <si>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</si>
  <si>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</si>
  <si>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</si>
  <si>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</si>
  <si>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</si>
  <si>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</si>
  <si>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</si>
  <si>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</si>
  <si>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</si>
  <si>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</si>
  <si>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資料：農林水産省統計情報部「世界農林業センサス」</t>
  </si>
  <si>
    <t xml:space="preserve">    7  1995 2.1</t>
    <phoneticPr fontId="2"/>
  </si>
  <si>
    <t>－</t>
    <phoneticPr fontId="2"/>
  </si>
  <si>
    <t>－</t>
    <phoneticPr fontId="2"/>
  </si>
  <si>
    <t xml:space="preserve">    7  1995 2.1</t>
    <phoneticPr fontId="2"/>
  </si>
  <si>
    <t>平成 2  1990 2.1</t>
  </si>
  <si>
    <t>昭和60年1985 2.1</t>
  </si>
  <si>
    <t xml:space="preserve"> その他</t>
  </si>
  <si>
    <t xml:space="preserve"> 自営兼業</t>
  </si>
  <si>
    <t>日雇･出稼</t>
    <phoneticPr fontId="2"/>
  </si>
  <si>
    <t>恒常的勤務</t>
  </si>
  <si>
    <t xml:space="preserve"> 農業主</t>
  </si>
  <si>
    <t xml:space="preserve"> 兼業農家</t>
  </si>
  <si>
    <t xml:space="preserve"> ［世帯主の就業状態別］</t>
  </si>
  <si>
    <t xml:space="preserve"> 第二種</t>
  </si>
  <si>
    <t xml:space="preserve"> 第一種</t>
  </si>
  <si>
    <t xml:space="preserve"> 専業農家</t>
  </si>
  <si>
    <t xml:space="preserve"> 総農家数</t>
  </si>
  <si>
    <t>年次</t>
  </si>
  <si>
    <t xml:space="preserve">        世帯主兼業</t>
  </si>
  <si>
    <t xml:space="preserve"> 単位：戸</t>
    <phoneticPr fontId="2"/>
  </si>
  <si>
    <t>主とする兼業農家。第２種兼業農家とは，自営農業を従とする兼業農家。</t>
  </si>
  <si>
    <t>世帯員中に兼業従事者が１人以上いる農家。第１種兼業農家とは，自営農業を</t>
  </si>
  <si>
    <t xml:space="preserve">  専業農家とは，世帯員中に兼業従事者が１人もいない農家。兼業農家とは，</t>
  </si>
  <si>
    <t>Ｆ-02 専兼業別農家数（市町村別）</t>
  </si>
  <si>
    <t>－</t>
    <phoneticPr fontId="2"/>
  </si>
  <si>
    <t xml:space="preserve">    7  1995 2.1</t>
    <phoneticPr fontId="2"/>
  </si>
  <si>
    <t xml:space="preserve">  5.0</t>
  </si>
  <si>
    <t xml:space="preserve">  3.0</t>
  </si>
  <si>
    <t xml:space="preserve">  2.0</t>
  </si>
  <si>
    <t xml:space="preserve">  1.5</t>
  </si>
  <si>
    <t xml:space="preserve">  1.0</t>
  </si>
  <si>
    <t xml:space="preserve">  0.5ha</t>
  </si>
  <si>
    <t>農家</t>
  </si>
  <si>
    <t xml:space="preserve"> 農家</t>
  </si>
  <si>
    <t xml:space="preserve">  5.0～</t>
  </si>
  <si>
    <t xml:space="preserve">  3.0～</t>
  </si>
  <si>
    <t xml:space="preserve">  2.0～</t>
  </si>
  <si>
    <t xml:space="preserve">  1.5～</t>
  </si>
  <si>
    <t xml:space="preserve">  1.0～</t>
  </si>
  <si>
    <t xml:space="preserve">  0.5～</t>
  </si>
  <si>
    <t>　  0～</t>
  </si>
  <si>
    <t>販売</t>
  </si>
  <si>
    <t xml:space="preserve"> 自給的</t>
  </si>
  <si>
    <t xml:space="preserve">        単位：戸</t>
    <phoneticPr fontId="2"/>
  </si>
  <si>
    <t>販売農家:経営耕地面積が30a以上又は農産物販売金額が50万円以上の農家。</t>
  </si>
  <si>
    <t>自給的農家:経営耕地面積が30a未満かつ農産物販売金額が50万円未満の農家。</t>
  </si>
  <si>
    <t>Ｆ-03 経営耕地規模別農家数（市町村別）</t>
  </si>
  <si>
    <t>資料：農林水産省 和歌山統計情報事務所「和歌山県農林業の動き」</t>
  </si>
  <si>
    <t>－</t>
    <phoneticPr fontId="2"/>
  </si>
  <si>
    <t>　　10　1998</t>
  </si>
  <si>
    <t>　　 9　1997</t>
  </si>
  <si>
    <t>　　 8　1996</t>
  </si>
  <si>
    <t>　　 7　1995</t>
  </si>
  <si>
    <t>　　 6　1994</t>
  </si>
  <si>
    <t>　　 5　1993</t>
  </si>
  <si>
    <t>　　 4　1992</t>
  </si>
  <si>
    <t>　　 3　1991</t>
  </si>
  <si>
    <t>平成 2  1990</t>
  </si>
  <si>
    <t>　　60　1985</t>
  </si>
  <si>
    <t>　　55　1980</t>
  </si>
  <si>
    <t>･･･</t>
  </si>
  <si>
    <t>　　50　1975</t>
  </si>
  <si>
    <t>　　45　1970</t>
  </si>
  <si>
    <t>昭和40年1965</t>
  </si>
  <si>
    <t xml:space="preserve"> 牧草地</t>
  </si>
  <si>
    <t xml:space="preserve"> 樹園地</t>
  </si>
  <si>
    <t xml:space="preserve"> 普通畑</t>
  </si>
  <si>
    <t>畑計</t>
  </si>
  <si>
    <t xml:space="preserve"> 特殊田</t>
  </si>
  <si>
    <t xml:space="preserve"> 普通田</t>
  </si>
  <si>
    <t>田計</t>
  </si>
  <si>
    <t>田畑計</t>
    <phoneticPr fontId="2"/>
  </si>
  <si>
    <t>単位：ha</t>
  </si>
  <si>
    <t xml:space="preserve">    （ 8月 1日現在）</t>
  </si>
  <si>
    <t>Ｆ-04 田畑別耕地面積</t>
  </si>
  <si>
    <t>資料：農林水産省「耕地及び作付面積統計」</t>
  </si>
  <si>
    <t>　 10　1998</t>
    <phoneticPr fontId="2"/>
  </si>
  <si>
    <t>平成 3年1991</t>
  </si>
  <si>
    <t xml:space="preserve">        畑</t>
  </si>
  <si>
    <t xml:space="preserve">   畑</t>
  </si>
  <si>
    <t xml:space="preserve">        田</t>
  </si>
  <si>
    <t xml:space="preserve">   田</t>
  </si>
  <si>
    <t>－</t>
  </si>
  <si>
    <t xml:space="preserve"> 　10　1998</t>
    <phoneticPr fontId="2"/>
  </si>
  <si>
    <t xml:space="preserve">       総数</t>
  </si>
  <si>
    <t xml:space="preserve">  総数</t>
  </si>
  <si>
    <t>田畑転換</t>
  </si>
  <si>
    <t xml:space="preserve"> かい廃</t>
  </si>
  <si>
    <t>自然災害</t>
  </si>
  <si>
    <t>計</t>
  </si>
  <si>
    <t xml:space="preserve"> 復旧</t>
  </si>
  <si>
    <t>埋立て</t>
  </si>
  <si>
    <t>開墾</t>
  </si>
  <si>
    <t xml:space="preserve">  人為</t>
  </si>
  <si>
    <t>干拓・</t>
  </si>
  <si>
    <t xml:space="preserve">      かい廃</t>
  </si>
  <si>
    <t>拡張</t>
  </si>
  <si>
    <t>（前年 8月 1日から当年 7月31日までの 1年間の面積）</t>
  </si>
  <si>
    <t>Ｆ-05 耕地の拡張・かい廃面積</t>
  </si>
  <si>
    <t>－</t>
    <phoneticPr fontId="2"/>
  </si>
  <si>
    <t xml:space="preserve">   10  1998</t>
    <phoneticPr fontId="2"/>
  </si>
  <si>
    <t>平成 9年1997</t>
  </si>
  <si>
    <t xml:space="preserve"> 畑計</t>
  </si>
  <si>
    <t>田畑総数</t>
  </si>
  <si>
    <t xml:space="preserve">       （ 8月 1日現在）</t>
  </si>
  <si>
    <t>Ｆ-06 市町村，田畑別耕地面積</t>
  </si>
  <si>
    <t xml:space="preserve">       資料：農林水産省統計情報部「世界農林業センサス」</t>
  </si>
  <si>
    <t xml:space="preserve">    7  1995  2  1  </t>
    <phoneticPr fontId="2"/>
  </si>
  <si>
    <t xml:space="preserve">平成 2  1990  2  1  </t>
    <phoneticPr fontId="2"/>
  </si>
  <si>
    <t>昭和60年1985  2月1日</t>
    <phoneticPr fontId="2"/>
  </si>
  <si>
    <t xml:space="preserve">  以上</t>
  </si>
  <si>
    <t xml:space="preserve"> 3.0</t>
  </si>
  <si>
    <t xml:space="preserve"> 2.0</t>
  </si>
  <si>
    <t xml:space="preserve"> 1.5</t>
  </si>
  <si>
    <t xml:space="preserve"> 1.0</t>
  </si>
  <si>
    <t xml:space="preserve"> 0.5</t>
  </si>
  <si>
    <t xml:space="preserve">  0.3</t>
  </si>
  <si>
    <t xml:space="preserve"> 未満</t>
  </si>
  <si>
    <t xml:space="preserve"> なし</t>
  </si>
  <si>
    <t xml:space="preserve"> 総数</t>
  </si>
  <si>
    <t xml:space="preserve">  3.0ha</t>
  </si>
  <si>
    <t>2.0～</t>
  </si>
  <si>
    <t>1.5～</t>
  </si>
  <si>
    <t>1.0～</t>
  </si>
  <si>
    <t>0.5～</t>
  </si>
  <si>
    <t>0.3～</t>
  </si>
  <si>
    <t>0.1～</t>
  </si>
  <si>
    <t xml:space="preserve"> 0.1ha</t>
  </si>
  <si>
    <t xml:space="preserve"> 借入地</t>
  </si>
  <si>
    <t xml:space="preserve">   借入れ耕地の面積規模農家数</t>
  </si>
  <si>
    <t xml:space="preserve"> 販売</t>
  </si>
  <si>
    <t xml:space="preserve">         単位：戸</t>
    <phoneticPr fontId="2"/>
  </si>
  <si>
    <t>Ｆ-07 借入れ耕地の面積規模別農家数 (販売農家)</t>
  </si>
  <si>
    <t xml:space="preserve">    る調査期日前１年間の取引価格の平均的なもの。</t>
  </si>
  <si>
    <t>注）都市計画法による市街化区域内の普通田畑に関す</t>
  </si>
  <si>
    <t>資料：総務庁統計局「日本統計年鑑」</t>
  </si>
  <si>
    <t>－</t>
    <phoneticPr fontId="2"/>
  </si>
  <si>
    <t>10  1998</t>
    <phoneticPr fontId="2"/>
  </si>
  <si>
    <t xml:space="preserve"> 9   1997</t>
    <phoneticPr fontId="2"/>
  </si>
  <si>
    <t xml:space="preserve"> 8   1996</t>
    <phoneticPr fontId="2"/>
  </si>
  <si>
    <t xml:space="preserve"> 7   1995</t>
    <phoneticPr fontId="2"/>
  </si>
  <si>
    <t>　  平成 6年 1994</t>
  </si>
  <si>
    <t xml:space="preserve"> 畑</t>
  </si>
  <si>
    <t xml:space="preserve"> 田</t>
  </si>
  <si>
    <t xml:space="preserve">  国県道･鉄道用</t>
  </si>
  <si>
    <t xml:space="preserve"> 商業･工場用地用</t>
  </si>
  <si>
    <t xml:space="preserve">     住宅用</t>
  </si>
  <si>
    <t>　 農地価格</t>
  </si>
  <si>
    <t xml:space="preserve">  実収小作料</t>
  </si>
  <si>
    <t xml:space="preserve"> 使用目的変更(転用)田畑売買価格(3.3㎡当り)</t>
  </si>
  <si>
    <t xml:space="preserve">    (普通品等10ｱ-ﾙ当り)</t>
  </si>
  <si>
    <t xml:space="preserve">    5月 1日現在</t>
  </si>
  <si>
    <t xml:space="preserve"> 注）</t>
  </si>
  <si>
    <t xml:space="preserve">  3月31日現在</t>
  </si>
  <si>
    <t xml:space="preserve">       単位：千円</t>
    <phoneticPr fontId="2"/>
  </si>
  <si>
    <t>Ｆ-08 小作料，農地価格及び使用目的変更田畑売買価格</t>
  </si>
  <si>
    <t xml:space="preserve">    7   1995</t>
    <phoneticPr fontId="2"/>
  </si>
  <si>
    <t>平成 2   1990</t>
  </si>
  <si>
    <t>　　60　 1985</t>
  </si>
  <si>
    <t>　　55　 1980</t>
  </si>
  <si>
    <t xml:space="preserve"> └─34,942─┘</t>
    <phoneticPr fontId="2"/>
  </si>
  <si>
    <t>　　50 　1975</t>
  </si>
  <si>
    <t xml:space="preserve"> └─34,269─┘</t>
    <phoneticPr fontId="2"/>
  </si>
  <si>
    <t>昭和45年 1970</t>
  </si>
  <si>
    <t xml:space="preserve"> ｽﾌﾟﾚｲﾔ-</t>
  </si>
  <si>
    <t xml:space="preserve">   以上</t>
  </si>
  <si>
    <t xml:space="preserve">  馬力</t>
  </si>
  <si>
    <t xml:space="preserve">   未満</t>
  </si>
  <si>
    <t xml:space="preserve"> 乾燥機</t>
  </si>
  <si>
    <t xml:space="preserve"> ｺﾝﾊﾞｲﾝ</t>
  </si>
  <si>
    <t xml:space="preserve"> 田植機</t>
  </si>
  <si>
    <t xml:space="preserve"> ｽﾋﾟ-ﾄﾞ</t>
  </si>
  <si>
    <t xml:space="preserve"> 防除機</t>
  </si>
  <si>
    <t xml:space="preserve"> 30馬力</t>
  </si>
  <si>
    <t xml:space="preserve"> 15～30</t>
  </si>
  <si>
    <t xml:space="preserve"> 15馬力</t>
  </si>
  <si>
    <t xml:space="preserve"> 歩行型</t>
  </si>
  <si>
    <t xml:space="preserve"> 合計</t>
  </si>
  <si>
    <t xml:space="preserve"> 米麦用</t>
  </si>
  <si>
    <t xml:space="preserve"> 自脱型</t>
  </si>
  <si>
    <t xml:space="preserve"> ﾊﾞｲﾝﾀﾞ-</t>
  </si>
  <si>
    <t xml:space="preserve"> 動力</t>
  </si>
  <si>
    <t xml:space="preserve"> 乗用型</t>
  </si>
  <si>
    <t>乗用型</t>
  </si>
  <si>
    <t xml:space="preserve"> 台数</t>
  </si>
  <si>
    <t xml:space="preserve">       動力耕うん機,農用トラクタ－</t>
  </si>
  <si>
    <t xml:space="preserve">         単位：台</t>
    <phoneticPr fontId="2"/>
  </si>
  <si>
    <t xml:space="preserve">    ( 2月 1日現在)</t>
  </si>
  <si>
    <t>Ｆ-09 農業用機械普及台数 （除く共有）</t>
  </si>
  <si>
    <t>資料：農林水産省 和歌山統計情報事務所「和歌山農林水産統計年報」</t>
  </si>
  <si>
    <t>－</t>
    <phoneticPr fontId="2"/>
  </si>
  <si>
    <t>畑</t>
  </si>
  <si>
    <t>田</t>
  </si>
  <si>
    <t>　　10　1998</t>
    <phoneticPr fontId="2"/>
  </si>
  <si>
    <t>　　 9　 1997</t>
  </si>
  <si>
    <t>　　 8　 1996</t>
  </si>
  <si>
    <t>　　 7　 1995</t>
  </si>
  <si>
    <t>ha</t>
  </si>
  <si>
    <t>％</t>
  </si>
  <si>
    <t>作物</t>
  </si>
  <si>
    <t xml:space="preserve"> 農作物</t>
  </si>
  <si>
    <t xml:space="preserve"> 果 樹</t>
  </si>
  <si>
    <t xml:space="preserve"> 野 菜</t>
  </si>
  <si>
    <t xml:space="preserve"> 豆 類</t>
  </si>
  <si>
    <t>甘 藷</t>
  </si>
  <si>
    <t>麦類</t>
    <rPh sb="0" eb="2">
      <t>ムギルイ</t>
    </rPh>
    <phoneticPr fontId="2"/>
  </si>
  <si>
    <t xml:space="preserve"> 稲</t>
  </si>
  <si>
    <t xml:space="preserve"> 利用率</t>
  </si>
  <si>
    <t xml:space="preserve">   面積</t>
  </si>
  <si>
    <t xml:space="preserve"> 飼肥料</t>
  </si>
  <si>
    <t>工 芸</t>
  </si>
  <si>
    <t xml:space="preserve"> 耕地</t>
  </si>
  <si>
    <t xml:space="preserve">  総延べ</t>
  </si>
  <si>
    <t>Ｆ-10 農作物の年間作付延べ面積</t>
  </si>
  <si>
    <t>･･･</t>
    <phoneticPr fontId="2"/>
  </si>
  <si>
    <t>　　10　1998</t>
    <phoneticPr fontId="2"/>
  </si>
  <si>
    <t>　　 6　 1994</t>
  </si>
  <si>
    <t>昭和55年 1980</t>
  </si>
  <si>
    <t>鉢</t>
  </si>
  <si>
    <t>千本</t>
  </si>
  <si>
    <t xml:space="preserve">  出荷量</t>
  </si>
  <si>
    <t>作付面積</t>
  </si>
  <si>
    <t xml:space="preserve">  スイ－トピ－</t>
  </si>
  <si>
    <t xml:space="preserve">   しゃくやく</t>
  </si>
  <si>
    <t xml:space="preserve">    スタ－チス</t>
  </si>
  <si>
    <t xml:space="preserve"> 花壇用苗もの類計</t>
  </si>
  <si>
    <t xml:space="preserve">    鉢もの類計</t>
  </si>
  <si>
    <t xml:space="preserve">   切花（続き）</t>
  </si>
  <si>
    <t xml:space="preserve"> 宿根かすみそう</t>
  </si>
  <si>
    <t xml:space="preserve">    フリ－ジア</t>
  </si>
  <si>
    <t xml:space="preserve"> カ－ネ－ション</t>
  </si>
  <si>
    <t xml:space="preserve">       ばら</t>
  </si>
  <si>
    <t xml:space="preserve"> ｽﾌﾟﾚｲ菊</t>
  </si>
  <si>
    <t xml:space="preserve">   きく（続き）</t>
  </si>
  <si>
    <t>輪ぎく</t>
  </si>
  <si>
    <t>小ぎく</t>
  </si>
  <si>
    <t xml:space="preserve">    露地栽培</t>
  </si>
  <si>
    <t xml:space="preserve">    施設栽培</t>
  </si>
  <si>
    <t xml:space="preserve">     きく計</t>
  </si>
  <si>
    <t xml:space="preserve">    ストック</t>
  </si>
  <si>
    <t xml:space="preserve">    ストック計</t>
  </si>
  <si>
    <t xml:space="preserve">     露地栽培</t>
  </si>
  <si>
    <t xml:space="preserve">     施設栽培</t>
  </si>
  <si>
    <t xml:space="preserve">    切花合計</t>
  </si>
  <si>
    <t>　　　切花</t>
  </si>
  <si>
    <t>Ｄ．花き</t>
  </si>
  <si>
    <t>Ｆ-11 農作物の年間作付延べ面積及び生産量－続き－</t>
  </si>
  <si>
    <t>資料：農林水産省 和歌山統計情報事務所「和歌山県農林業の動き」,「和歌山農林水産統計年報」</t>
  </si>
  <si>
    <t>－</t>
    <phoneticPr fontId="2"/>
  </si>
  <si>
    <t>　　10  1998</t>
    <phoneticPr fontId="2"/>
  </si>
  <si>
    <t>　　45   1970</t>
  </si>
  <si>
    <t>昭和40年 1965</t>
  </si>
  <si>
    <t>ﾄﾝ</t>
  </si>
  <si>
    <t xml:space="preserve"> 収穫量</t>
  </si>
  <si>
    <t xml:space="preserve"> ﾏﾒ･ｲﾈ科まぜまき</t>
  </si>
  <si>
    <t xml:space="preserve">     いね科</t>
  </si>
  <si>
    <t xml:space="preserve">     まめ科</t>
  </si>
  <si>
    <t xml:space="preserve"> 牧草計(飼料専用)</t>
  </si>
  <si>
    <t xml:space="preserve">     ソルゴ－</t>
  </si>
  <si>
    <t>栽培面積</t>
  </si>
  <si>
    <t xml:space="preserve"> 青刈とうもろこし</t>
  </si>
  <si>
    <t xml:space="preserve">     かんしょ</t>
  </si>
  <si>
    <t xml:space="preserve">       茶</t>
  </si>
  <si>
    <t xml:space="preserve">      小豆</t>
  </si>
  <si>
    <t xml:space="preserve">      大豆</t>
  </si>
  <si>
    <t>Ｃ．豆類，工芸・飼料作物等</t>
  </si>
  <si>
    <t>収穫量</t>
  </si>
  <si>
    <t xml:space="preserve"> 渋がき</t>
  </si>
  <si>
    <t xml:space="preserve"> 他の甘柿</t>
  </si>
  <si>
    <t>富有次郎</t>
  </si>
  <si>
    <t xml:space="preserve">     かき計</t>
  </si>
  <si>
    <t xml:space="preserve">      くり</t>
  </si>
  <si>
    <t xml:space="preserve">      びわ</t>
  </si>
  <si>
    <t>Ｂ．果樹－続き－</t>
  </si>
  <si>
    <t xml:space="preserve">      うめ</t>
  </si>
  <si>
    <t xml:space="preserve">      もも</t>
  </si>
  <si>
    <t xml:space="preserve">    日本なし</t>
  </si>
  <si>
    <t xml:space="preserve">     ぶどう</t>
  </si>
  <si>
    <t xml:space="preserve">  さんぼうかん</t>
  </si>
  <si>
    <t xml:space="preserve">  キウイフル－ツ</t>
  </si>
  <si>
    <t xml:space="preserve">     すもも</t>
  </si>
  <si>
    <t xml:space="preserve">   セミノ－ル</t>
  </si>
  <si>
    <t xml:space="preserve">      清見</t>
  </si>
  <si>
    <t xml:space="preserve">    いよかん</t>
  </si>
  <si>
    <t xml:space="preserve"> ネ－ブルオレンジ</t>
  </si>
  <si>
    <t xml:space="preserve">    はっさく</t>
  </si>
  <si>
    <t xml:space="preserve">   なつみかん</t>
  </si>
  <si>
    <t>普通温州</t>
  </si>
  <si>
    <t>早生温州</t>
  </si>
  <si>
    <t xml:space="preserve">     みかん</t>
  </si>
  <si>
    <t>Ｂ．果樹</t>
  </si>
  <si>
    <t xml:space="preserve">   ばれいしょ</t>
  </si>
  <si>
    <t xml:space="preserve">      かぶ</t>
  </si>
  <si>
    <t xml:space="preserve">   ブロッコリ－</t>
  </si>
  <si>
    <t xml:space="preserve">   温室メロン</t>
  </si>
  <si>
    <t xml:space="preserve">  とうもろこし</t>
  </si>
  <si>
    <t xml:space="preserve">  未成熟</t>
  </si>
  <si>
    <t>Ａ．水稲，野菜－続き－</t>
  </si>
  <si>
    <t xml:space="preserve">  さやえんどう</t>
  </si>
  <si>
    <t xml:space="preserve">  さやいんげん</t>
  </si>
  <si>
    <t xml:space="preserve">    えだまめ</t>
  </si>
  <si>
    <t xml:space="preserve">    さといも</t>
  </si>
  <si>
    <t xml:space="preserve">    にんじん</t>
  </si>
  <si>
    <t xml:space="preserve"> 　 10  1998</t>
    <phoneticPr fontId="2"/>
  </si>
  <si>
    <t xml:space="preserve">    だいこん</t>
  </si>
  <si>
    <t xml:space="preserve">     レタス</t>
  </si>
  <si>
    <t xml:space="preserve">    たまねぎ</t>
  </si>
  <si>
    <t xml:space="preserve">      ねぎ</t>
  </si>
  <si>
    <t xml:space="preserve">   ほうれんそう</t>
  </si>
  <si>
    <t xml:space="preserve">    はくさい</t>
  </si>
  <si>
    <t xml:space="preserve">    キャベツ</t>
  </si>
  <si>
    <t xml:space="preserve">     すいか</t>
  </si>
  <si>
    <t xml:space="preserve">     いちご</t>
  </si>
  <si>
    <t xml:space="preserve">    かぼちゃ</t>
  </si>
  <si>
    <t xml:space="preserve">    ピ－マン</t>
  </si>
  <si>
    <t xml:space="preserve">      なす</t>
  </si>
  <si>
    <t xml:space="preserve">     トマト</t>
  </si>
  <si>
    <t xml:space="preserve">    きゅうり</t>
  </si>
  <si>
    <t xml:space="preserve">      水稲</t>
  </si>
  <si>
    <t>Ａ．水稲，野菜</t>
  </si>
  <si>
    <t>Ｆ-11 農作物の年間作付延べ面積及び生産量</t>
  </si>
  <si>
    <t>－</t>
    <phoneticPr fontId="2"/>
  </si>
  <si>
    <t xml:space="preserve">    10 1998</t>
    <phoneticPr fontId="2"/>
  </si>
  <si>
    <t>豆 類</t>
  </si>
  <si>
    <t xml:space="preserve"> しょ</t>
  </si>
  <si>
    <t xml:space="preserve"> 麦類</t>
  </si>
  <si>
    <t xml:space="preserve"> 水稲</t>
  </si>
  <si>
    <t xml:space="preserve">  面積</t>
  </si>
  <si>
    <t xml:space="preserve"> かん</t>
  </si>
  <si>
    <t>Ｆ-12 市町村別農作物の年間作付延べ面積</t>
  </si>
  <si>
    <t xml:space="preserve">   10   1998</t>
    <phoneticPr fontId="2"/>
  </si>
  <si>
    <t xml:space="preserve">     9   1997</t>
  </si>
  <si>
    <t xml:space="preserve">     8   1996</t>
  </si>
  <si>
    <t xml:space="preserve">     7   1995</t>
  </si>
  <si>
    <t xml:space="preserve">     6   1994</t>
  </si>
  <si>
    <t xml:space="preserve">     5   1993</t>
  </si>
  <si>
    <t xml:space="preserve">    60   1985</t>
  </si>
  <si>
    <t xml:space="preserve">    55   1980</t>
  </si>
  <si>
    <t xml:space="preserve">    50   1975</t>
  </si>
  <si>
    <t xml:space="preserve">    45   1970</t>
  </si>
  <si>
    <t xml:space="preserve">  乳等向け</t>
  </si>
  <si>
    <t xml:space="preserve">   処理量</t>
  </si>
  <si>
    <t xml:space="preserve"> 大阪府</t>
  </si>
  <si>
    <t xml:space="preserve">   移出量</t>
  </si>
  <si>
    <t xml:space="preserve">  奈良県</t>
  </si>
  <si>
    <t xml:space="preserve">  徳島県</t>
  </si>
  <si>
    <t xml:space="preserve">   移入量</t>
  </si>
  <si>
    <t xml:space="preserve">   生産量</t>
  </si>
  <si>
    <t xml:space="preserve">  ＃飲用牛</t>
  </si>
  <si>
    <t xml:space="preserve">   生乳</t>
  </si>
  <si>
    <t xml:space="preserve">   ＃</t>
  </si>
  <si>
    <t xml:space="preserve">  ＃</t>
  </si>
  <si>
    <t>単位：ﾄﾝ</t>
  </si>
  <si>
    <t>Ａ．生乳生産及び移出入量</t>
  </si>
  <si>
    <t>Ｆ-13 生乳及び飲用牛乳</t>
  </si>
  <si>
    <t>生産量</t>
  </si>
  <si>
    <t>消費量</t>
  </si>
  <si>
    <t>移出量</t>
  </si>
  <si>
    <t>移入量</t>
  </si>
  <si>
    <t>加工乳</t>
  </si>
  <si>
    <t>牛乳</t>
  </si>
  <si>
    <t>生産量計</t>
  </si>
  <si>
    <t>乳飲料</t>
  </si>
  <si>
    <t xml:space="preserve">      飲用牛乳</t>
  </si>
  <si>
    <t xml:space="preserve">          単位：ｷﾛﾘｯﾄﾙ</t>
    <phoneticPr fontId="2"/>
  </si>
  <si>
    <t>Ｂ．飲用牛乳</t>
  </si>
  <si>
    <t xml:space="preserve">   11   1999</t>
    <phoneticPr fontId="2"/>
  </si>
  <si>
    <t xml:space="preserve">    10   1998</t>
  </si>
  <si>
    <t>頭</t>
  </si>
  <si>
    <t>戸</t>
  </si>
  <si>
    <t>飼養頭数</t>
  </si>
  <si>
    <t>飼養戸数</t>
  </si>
  <si>
    <t xml:space="preserve"> 乳用種</t>
  </si>
  <si>
    <t>肉用種</t>
  </si>
  <si>
    <t xml:space="preserve">          豚</t>
  </si>
  <si>
    <t xml:space="preserve">       肉用牛</t>
  </si>
  <si>
    <t xml:space="preserve">        乳用牛</t>
  </si>
  <si>
    <t>( 2月 1日現在)</t>
  </si>
  <si>
    <t>Ａ．牛，豚飼養戸数及び飼養頭数</t>
  </si>
  <si>
    <t>Ｆ-14 牛，豚</t>
  </si>
  <si>
    <t xml:space="preserve">    10  1998</t>
    <phoneticPr fontId="2"/>
  </si>
  <si>
    <t xml:space="preserve">  の牛</t>
  </si>
  <si>
    <t xml:space="preserve">   めす牛</t>
  </si>
  <si>
    <t xml:space="preserve">  おす牛</t>
  </si>
  <si>
    <t xml:space="preserve"> 豚</t>
  </si>
  <si>
    <t xml:space="preserve"> 子牛</t>
  </si>
  <si>
    <t xml:space="preserve">  その他</t>
  </si>
  <si>
    <t xml:space="preserve">   乳用</t>
  </si>
  <si>
    <t xml:space="preserve">  乳用肥育</t>
  </si>
  <si>
    <t xml:space="preserve"> 乳牛</t>
  </si>
  <si>
    <t xml:space="preserve"> 和牛</t>
  </si>
  <si>
    <t xml:space="preserve"> 成牛総数</t>
  </si>
  <si>
    <t>単位：頭</t>
  </si>
  <si>
    <t>Ｂ．牛及び豚の出荷頭数</t>
  </si>
  <si>
    <t>Ｆ-14 牛，豚－続き－</t>
  </si>
  <si>
    <t xml:space="preserve">   11   1999</t>
    <phoneticPr fontId="2"/>
  </si>
  <si>
    <t>千羽</t>
  </si>
  <si>
    <t>種  鶏</t>
  </si>
  <si>
    <t xml:space="preserve"> ６ｶ月以上</t>
  </si>
  <si>
    <t xml:space="preserve"> ６ｶ月未満</t>
  </si>
  <si>
    <t>採卵鶏</t>
  </si>
  <si>
    <t xml:space="preserve">   総数</t>
  </si>
  <si>
    <t xml:space="preserve"> 飼養羽数</t>
  </si>
  <si>
    <t xml:space="preserve"> 飼養戸数</t>
  </si>
  <si>
    <t>飼養羽数</t>
  </si>
  <si>
    <t xml:space="preserve">     ブロイラ－</t>
  </si>
  <si>
    <t>採卵鶏，種鶏</t>
  </si>
  <si>
    <t>Ａ．鶏飼養戸数及び飼養羽数（ 2月 1日現在）</t>
  </si>
  <si>
    <t>Ｆ-15 鶏及び鶏卵</t>
  </si>
  <si>
    <t xml:space="preserve">   10   1998</t>
    <phoneticPr fontId="2"/>
  </si>
  <si>
    <t>昭和60年 1985</t>
  </si>
  <si>
    <t>県外</t>
  </si>
  <si>
    <t>県内</t>
  </si>
  <si>
    <t>その他</t>
  </si>
  <si>
    <t>奈良県</t>
  </si>
  <si>
    <t>大阪府</t>
  </si>
  <si>
    <t>入荷羽数</t>
  </si>
  <si>
    <t>出荷羽数</t>
  </si>
  <si>
    <t xml:space="preserve">    府県別出荷先</t>
  </si>
  <si>
    <t>単位：千羽</t>
  </si>
  <si>
    <t>Ｂ．ブロイラ－の流通</t>
  </si>
  <si>
    <t xml:space="preserve">   10  1998</t>
    <phoneticPr fontId="2"/>
  </si>
  <si>
    <t>－</t>
    <phoneticPr fontId="2"/>
  </si>
  <si>
    <t xml:space="preserve">     9  1997</t>
  </si>
  <si>
    <t xml:space="preserve">     8  1996</t>
  </si>
  <si>
    <t xml:space="preserve">     7  1995</t>
  </si>
  <si>
    <t xml:space="preserve">     6  1994</t>
  </si>
  <si>
    <t xml:space="preserve">     5  1993</t>
  </si>
  <si>
    <t>昭和60年1985</t>
  </si>
  <si>
    <t xml:space="preserve"> 三重</t>
  </si>
  <si>
    <t xml:space="preserve"> 県内</t>
  </si>
  <si>
    <t xml:space="preserve"> 京都府</t>
  </si>
  <si>
    <t xml:space="preserve"> 入荷量</t>
  </si>
  <si>
    <t xml:space="preserve"> 出荷量</t>
  </si>
  <si>
    <t xml:space="preserve"> 生産量</t>
  </si>
  <si>
    <t xml:space="preserve">   出荷先府県</t>
  </si>
  <si>
    <t xml:space="preserve">          単位：ﾄﾝ</t>
    <phoneticPr fontId="2"/>
  </si>
  <si>
    <t>Ｃ．鶏卵生産量及び出荷・入荷量</t>
  </si>
  <si>
    <t>Ｆ-15 鶏及び鶏卵－続き－</t>
  </si>
  <si>
    <t>－</t>
    <phoneticPr fontId="2"/>
  </si>
  <si>
    <t xml:space="preserve">   10  1998</t>
    <phoneticPr fontId="2"/>
  </si>
  <si>
    <t xml:space="preserve">    60  1985</t>
  </si>
  <si>
    <t xml:space="preserve">    55  1980</t>
  </si>
  <si>
    <t xml:space="preserve">    50  1975</t>
  </si>
  <si>
    <t xml:space="preserve">    45  1970</t>
  </si>
  <si>
    <t>千円</t>
  </si>
  <si>
    <t>百万円</t>
  </si>
  <si>
    <t xml:space="preserve"> 業所得</t>
  </si>
  <si>
    <t xml:space="preserve"> 畜  産</t>
  </si>
  <si>
    <t>鶏</t>
  </si>
  <si>
    <t>乳用牛</t>
  </si>
  <si>
    <t>肉用牛</t>
  </si>
  <si>
    <t xml:space="preserve"> 生産農</t>
  </si>
  <si>
    <t xml:space="preserve">  業所得</t>
  </si>
  <si>
    <t xml:space="preserve">  農産物</t>
  </si>
  <si>
    <t xml:space="preserve"> 畜産計</t>
  </si>
  <si>
    <t>養 蚕</t>
  </si>
  <si>
    <t xml:space="preserve"> 戸当り</t>
  </si>
  <si>
    <t xml:space="preserve">  生産農</t>
  </si>
  <si>
    <t xml:space="preserve">  加  工</t>
  </si>
  <si>
    <t xml:space="preserve"> 農家１</t>
  </si>
  <si>
    <t xml:space="preserve">  注）</t>
  </si>
  <si>
    <t xml:space="preserve">       農業粗生産額(続き)</t>
  </si>
  <si>
    <t xml:space="preserve">  農作物</t>
  </si>
  <si>
    <t xml:space="preserve"> 花 き</t>
  </si>
  <si>
    <t xml:space="preserve"> 果 実</t>
  </si>
  <si>
    <t xml:space="preserve"> いも類</t>
  </si>
  <si>
    <t xml:space="preserve"> 豆類</t>
  </si>
  <si>
    <t>米</t>
  </si>
  <si>
    <t>種苗苗木</t>
  </si>
  <si>
    <t xml:space="preserve">  工芸</t>
  </si>
  <si>
    <t xml:space="preserve"> 麦･雑穀</t>
  </si>
  <si>
    <t xml:space="preserve"> 耕種計</t>
  </si>
  <si>
    <t xml:space="preserve"> 生産額</t>
  </si>
  <si>
    <t>耕種農業</t>
  </si>
  <si>
    <t xml:space="preserve"> 農業粗</t>
  </si>
  <si>
    <t>　　生産農業所得＝粗生産額×所得（付加価値）率</t>
  </si>
  <si>
    <t>注）農業粗生産額＝（収穫量－種子等の再投入生産物）×農家庭先販売価格</t>
  </si>
  <si>
    <t>Ｆ-16 農業粗生産額及び生産農業所得</t>
  </si>
  <si>
    <t>「和歌山農林水産統計年報」</t>
  </si>
  <si>
    <t xml:space="preserve">   資料：農林水産省 和歌山統計情報事務所</t>
  </si>
  <si>
    <t xml:space="preserve">     吉備町</t>
  </si>
  <si>
    <t xml:space="preserve">     広川町</t>
  </si>
  <si>
    <t xml:space="preserve">     美里町</t>
  </si>
  <si>
    <t xml:space="preserve">     美山村</t>
  </si>
  <si>
    <t xml:space="preserve">     中辺路町</t>
  </si>
  <si>
    <t xml:space="preserve">     野上町</t>
  </si>
  <si>
    <t xml:space="preserve">    11  1999.2.1</t>
  </si>
  <si>
    <t xml:space="preserve">    10  1998.2.1</t>
  </si>
  <si>
    <t xml:space="preserve">     9  1997.2.1</t>
  </si>
  <si>
    <t xml:space="preserve">     8  1996.2.1</t>
  </si>
  <si>
    <t xml:space="preserve">     7  1995.2.1</t>
  </si>
  <si>
    <t xml:space="preserve">     6  1994.2.1</t>
  </si>
  <si>
    <t>平成 5年1993.2.1</t>
  </si>
  <si>
    <t>　　 　千羽</t>
  </si>
  <si>
    <t xml:space="preserve">    注2）種鶏を除く。</t>
  </si>
  <si>
    <t>ブロイラ－</t>
  </si>
  <si>
    <t xml:space="preserve">    注1）種鶏のみの飼養を除く。</t>
  </si>
  <si>
    <t xml:space="preserve">     清水町</t>
  </si>
  <si>
    <t xml:space="preserve">     御坊市</t>
  </si>
  <si>
    <t xml:space="preserve">     和歌山市</t>
  </si>
  <si>
    <t xml:space="preserve">     南部町</t>
  </si>
  <si>
    <t xml:space="preserve">     橋本市</t>
  </si>
  <si>
    <t xml:space="preserve">     川辺町</t>
  </si>
  <si>
    <t xml:space="preserve">　   　千羽 </t>
  </si>
  <si>
    <t>総羽数</t>
  </si>
  <si>
    <t>総頭数</t>
  </si>
  <si>
    <t>注2）</t>
  </si>
  <si>
    <t>注1）</t>
  </si>
  <si>
    <t>豚</t>
  </si>
  <si>
    <t xml:space="preserve">     本宮町</t>
  </si>
  <si>
    <t xml:space="preserve">     湯浅町</t>
  </si>
  <si>
    <t xml:space="preserve">     那智勝浦町</t>
  </si>
  <si>
    <t xml:space="preserve">     那賀町</t>
  </si>
  <si>
    <t xml:space="preserve">     新宮市</t>
  </si>
  <si>
    <t xml:space="preserve">     粉河町</t>
  </si>
  <si>
    <t xml:space="preserve">     ( 2月 1日現在)</t>
  </si>
  <si>
    <t>　Ｆ-17 市町村別家畜飼養戸数及び飼養頭羽数（上位５市町村）</t>
  </si>
  <si>
    <t xml:space="preserve"> 〃</t>
  </si>
  <si>
    <t>農家経済余剰   (M)=L-G</t>
  </si>
  <si>
    <t>可処分所得     (L)=K+C</t>
  </si>
  <si>
    <t>税引き後の所得 (K)=H-F</t>
  </si>
  <si>
    <t>農外所得     (J)=B-E</t>
  </si>
  <si>
    <t>農業所得     (I)=A-D</t>
  </si>
  <si>
    <t>農家所得       (H)=I+J</t>
  </si>
  <si>
    <t>家計費           (G)</t>
  </si>
  <si>
    <t>租税公課諸負担   (F)</t>
  </si>
  <si>
    <t>農外支出         (E)</t>
  </si>
  <si>
    <t>農業経営費       (D)</t>
  </si>
  <si>
    <t>総支出</t>
  </si>
  <si>
    <t>年金等の給付金</t>
  </si>
  <si>
    <t>年金,被贈等の収入(C)</t>
  </si>
  <si>
    <t>給料・俸給</t>
  </si>
  <si>
    <t>事業以外の収入</t>
  </si>
  <si>
    <t>農外事業収入</t>
  </si>
  <si>
    <t>農外収入         (B)</t>
  </si>
  <si>
    <t>農業雑収入</t>
  </si>
  <si>
    <t>受託収入</t>
  </si>
  <si>
    <t>畜産</t>
  </si>
  <si>
    <t>その他の作物等</t>
  </si>
  <si>
    <t>花き</t>
  </si>
  <si>
    <t>工芸農作物</t>
  </si>
  <si>
    <t>果樹</t>
  </si>
  <si>
    <t>野菜</t>
  </si>
  <si>
    <t>稲作</t>
  </si>
  <si>
    <t>農業粗収益       (A)</t>
  </si>
  <si>
    <t>総収入</t>
  </si>
  <si>
    <t>〃</t>
  </si>
  <si>
    <t>その他の土地</t>
  </si>
  <si>
    <t>樹園地</t>
  </si>
  <si>
    <t>普通畑</t>
  </si>
  <si>
    <t>ｱ-ﾙ</t>
  </si>
  <si>
    <t>経営耕地</t>
  </si>
  <si>
    <t>経営土地面積</t>
  </si>
  <si>
    <t xml:space="preserve"> 非就業者数</t>
  </si>
  <si>
    <t xml:space="preserve"> 就業者数</t>
  </si>
  <si>
    <t>人</t>
  </si>
  <si>
    <t>年度末世帯員数</t>
  </si>
  <si>
    <t xml:space="preserve"> 平成10年</t>
  </si>
  <si>
    <t xml:space="preserve"> 平成 9年</t>
  </si>
  <si>
    <t xml:space="preserve"> 平成 8年</t>
  </si>
  <si>
    <t xml:space="preserve"> 平成 7年</t>
  </si>
  <si>
    <t xml:space="preserve"> 平成 6年</t>
  </si>
  <si>
    <t xml:space="preserve"> 平成 5年</t>
  </si>
  <si>
    <t xml:space="preserve"> 平成 4年</t>
  </si>
  <si>
    <t>1998</t>
  </si>
  <si>
    <t>1997</t>
  </si>
  <si>
    <t>1996</t>
  </si>
  <si>
    <t>1995</t>
  </si>
  <si>
    <t>1994</t>
  </si>
  <si>
    <t>1993</t>
  </si>
  <si>
    <t xml:space="preserve">    1992</t>
  </si>
  <si>
    <t>Ｆ-18 農家経済</t>
  </si>
  <si>
    <t>その他農産物</t>
  </si>
  <si>
    <t>鉢物類</t>
  </si>
  <si>
    <t>かんしょ</t>
  </si>
  <si>
    <t>しきみ</t>
  </si>
  <si>
    <t>花き苗類</t>
  </si>
  <si>
    <t>切り枝</t>
  </si>
  <si>
    <t>ほうれんそう</t>
  </si>
  <si>
    <t>さやいんげん</t>
  </si>
  <si>
    <t>びわ</t>
  </si>
  <si>
    <t>ししとう</t>
  </si>
  <si>
    <t>レタス</t>
  </si>
  <si>
    <t>にんじん</t>
  </si>
  <si>
    <t>ブロッコリ－</t>
  </si>
  <si>
    <t>なつみかん</t>
  </si>
  <si>
    <t>ﾈ-ﾌﾞﾙｵﾚﾝｼﾞ</t>
  </si>
  <si>
    <t>ｶ-ﾈ-ｼｮﾝ</t>
  </si>
  <si>
    <t>ねぎ</t>
  </si>
  <si>
    <t>スイ－トピ－</t>
  </si>
  <si>
    <t>ﾌﾞﾛｯｺﾘ-</t>
  </si>
  <si>
    <t>生乳</t>
  </si>
  <si>
    <t>かんきつ苗木</t>
  </si>
  <si>
    <t>ｷｳｲﾌﾙ-ﾂ</t>
  </si>
  <si>
    <t>ピ－マン</t>
  </si>
  <si>
    <t>清見</t>
  </si>
  <si>
    <t>すいか</t>
  </si>
  <si>
    <t>なす</t>
  </si>
  <si>
    <t>たまねぎ</t>
  </si>
  <si>
    <t>はくさい</t>
  </si>
  <si>
    <t>ぶどう</t>
  </si>
  <si>
    <t>いよかん</t>
  </si>
  <si>
    <t>さかき</t>
  </si>
  <si>
    <t>しょうが</t>
  </si>
  <si>
    <t>いちじく</t>
  </si>
  <si>
    <t>だいこん</t>
  </si>
  <si>
    <t>街路樹苗木</t>
  </si>
  <si>
    <t>すもも</t>
  </si>
  <si>
    <t>きく</t>
  </si>
  <si>
    <t>ばら</t>
  </si>
  <si>
    <t>キャベツ</t>
  </si>
  <si>
    <t>きゅうり</t>
  </si>
  <si>
    <t>カスミソウ</t>
  </si>
  <si>
    <t>いちご</t>
  </si>
  <si>
    <t>スタ－チス</t>
  </si>
  <si>
    <t>鶏卵</t>
  </si>
  <si>
    <t>トマト</t>
  </si>
  <si>
    <t>はっさく</t>
  </si>
  <si>
    <t>さやえんどう</t>
  </si>
  <si>
    <t>もも</t>
  </si>
  <si>
    <t xml:space="preserve">もも </t>
  </si>
  <si>
    <t>うめ干し</t>
  </si>
  <si>
    <t>かき</t>
  </si>
  <si>
    <t>うめ</t>
  </si>
  <si>
    <t>みかん</t>
  </si>
  <si>
    <t>農業粗生産額</t>
  </si>
  <si>
    <t xml:space="preserve"> 構成比</t>
  </si>
  <si>
    <t xml:space="preserve"> 粗生産額</t>
  </si>
  <si>
    <t xml:space="preserve"> 農産物名</t>
  </si>
  <si>
    <t xml:space="preserve">          1998</t>
  </si>
  <si>
    <t xml:space="preserve">          1997</t>
  </si>
  <si>
    <t xml:space="preserve">          1996</t>
  </si>
  <si>
    <t xml:space="preserve">        平成10年</t>
  </si>
  <si>
    <t xml:space="preserve">        平成 9年</t>
  </si>
  <si>
    <t xml:space="preserve">        平成 8年</t>
  </si>
  <si>
    <t>Ｆ-19 主要農産物の粗生産額－続き－</t>
  </si>
  <si>
    <t>び        わ</t>
  </si>
  <si>
    <t>か ん し ょ</t>
  </si>
  <si>
    <t>鉢 も の 類</t>
  </si>
  <si>
    <t>さんしょ(生)</t>
  </si>
  <si>
    <t>ね        ぎ</t>
  </si>
  <si>
    <t>清        見</t>
  </si>
  <si>
    <t>ピ － マ ン</t>
  </si>
  <si>
    <t>し し と う</t>
  </si>
  <si>
    <t>に ん じ ん</t>
  </si>
  <si>
    <t>な        す</t>
  </si>
  <si>
    <t>し ょ う が</t>
  </si>
  <si>
    <t>生        乳</t>
  </si>
  <si>
    <t>さ   か   き</t>
  </si>
  <si>
    <t>い よ か ん</t>
  </si>
  <si>
    <t>た ま ね ぎ</t>
  </si>
  <si>
    <t>ぶ   ど   う</t>
  </si>
  <si>
    <t>肉   用   牛</t>
  </si>
  <si>
    <t>は く さ い</t>
  </si>
  <si>
    <t>レ   タ   ス</t>
  </si>
  <si>
    <t>す   い   か</t>
  </si>
  <si>
    <t>切   り   枝</t>
  </si>
  <si>
    <t>き        く</t>
  </si>
  <si>
    <t>だ い こ ん</t>
  </si>
  <si>
    <t>い ち じ く</t>
  </si>
  <si>
    <t>き ゅ う り</t>
  </si>
  <si>
    <t>い   ち   ご</t>
  </si>
  <si>
    <t>キ ャ ベ ツ</t>
  </si>
  <si>
    <t>ば        ら</t>
  </si>
  <si>
    <t>す   も   も</t>
  </si>
  <si>
    <t>ト   マ   ト</t>
  </si>
  <si>
    <t>鶏        卵</t>
  </si>
  <si>
    <t>う め 干 し</t>
  </si>
  <si>
    <t>も        も</t>
  </si>
  <si>
    <t>は っ さ く</t>
  </si>
  <si>
    <t>か        き</t>
  </si>
  <si>
    <t>う        め</t>
  </si>
  <si>
    <t>み   か   ん</t>
  </si>
  <si>
    <t xml:space="preserve">          1995</t>
  </si>
  <si>
    <t xml:space="preserve">          1994</t>
  </si>
  <si>
    <t xml:space="preserve">          1993</t>
  </si>
  <si>
    <t xml:space="preserve">        平成 7年</t>
  </si>
  <si>
    <t xml:space="preserve">        平成 6年</t>
  </si>
  <si>
    <t xml:space="preserve">        平成 5年</t>
  </si>
  <si>
    <t>Ｆ-19 主要農産物の粗生産額</t>
  </si>
  <si>
    <t>－</t>
    <phoneticPr fontId="2"/>
  </si>
  <si>
    <t>X</t>
    <phoneticPr fontId="2"/>
  </si>
  <si>
    <t xml:space="preserve">   10  1998</t>
    <phoneticPr fontId="2"/>
  </si>
  <si>
    <t xml:space="preserve">  畜  産</t>
  </si>
  <si>
    <t xml:space="preserve"> 乳用牛</t>
  </si>
  <si>
    <t xml:space="preserve"> 農産物</t>
  </si>
  <si>
    <t>畜産計</t>
  </si>
  <si>
    <t xml:space="preserve"> 加  工</t>
  </si>
  <si>
    <t>畜  産</t>
  </si>
  <si>
    <t xml:space="preserve">   農業粗生産額(続き)</t>
  </si>
  <si>
    <t xml:space="preserve">       単位：百万円</t>
    <phoneticPr fontId="2"/>
  </si>
  <si>
    <t>Ｆ-20 市町村別農業粗生産額及び生産農業所得－続き－</t>
  </si>
  <si>
    <t>果 実</t>
  </si>
  <si>
    <t>野 菜</t>
  </si>
  <si>
    <t xml:space="preserve"> 米</t>
  </si>
  <si>
    <t xml:space="preserve"> 種苗苗木</t>
  </si>
  <si>
    <t>麦･雑穀</t>
  </si>
  <si>
    <t>Ｆ-20 市町村別農業粗生産額及び生産農業所得</t>
  </si>
  <si>
    <t>資料：農林水産省 和歌山統計情報事務所「農林水産統計速報」</t>
  </si>
  <si>
    <t>注）豆類，いも類を含む。</t>
  </si>
  <si>
    <t>　　 10  1998</t>
    <phoneticPr fontId="2"/>
  </si>
  <si>
    <t>　　  9 　1997</t>
  </si>
  <si>
    <t>　　  8 　1996</t>
  </si>
  <si>
    <t>　　  7 　1995</t>
  </si>
  <si>
    <t>　　  6　 1994</t>
  </si>
  <si>
    <t>　　  5 　1993</t>
  </si>
  <si>
    <t>　　  4 　1992</t>
  </si>
  <si>
    <t xml:space="preserve"> 平成 3年 1991</t>
  </si>
  <si>
    <t xml:space="preserve">     増減率（％）</t>
  </si>
  <si>
    <t xml:space="preserve"> ﾌﾞﾛｲﾗ-</t>
  </si>
  <si>
    <t xml:space="preserve"> 生乳</t>
  </si>
  <si>
    <t xml:space="preserve"> 鶏卵</t>
  </si>
  <si>
    <t xml:space="preserve"> 肉用牛</t>
  </si>
  <si>
    <t xml:space="preserve">   農業総合（続き）</t>
  </si>
  <si>
    <t>　　 10　1998</t>
    <phoneticPr fontId="2"/>
  </si>
  <si>
    <t>花き類</t>
  </si>
  <si>
    <t>果実</t>
  </si>
  <si>
    <t>野菜類</t>
  </si>
  <si>
    <t xml:space="preserve">  耕種計</t>
  </si>
  <si>
    <t xml:space="preserve"> 農業総合</t>
  </si>
  <si>
    <t>耕種</t>
  </si>
  <si>
    <t>平成 7年(1995)＝100</t>
  </si>
  <si>
    <t>Ｆ-21 農業生産指数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</si>
</sst>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;\-#,##0.0"/>
  </numFmts>
  <fonts count="5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37" fontId="0" fillId="0" borderId="0"/>
    <xf numFmtId="177" fontId="3" fillId="0" borderId="0"/>
  </cellStyleXfs>
  <cellXfs count="120">
    <xf numFmtId="37" fontId="0" fillId="0" borderId="0" xfId="0"/>
    <xf numFmtId="37" fontId="1" fillId="0" borderId="0" xfId="0" applyFont="1" applyAlignment="1" applyProtection="1">
      <alignment horizontal="left"/>
    </xf>
    <xf numFmtId="37" fontId="1" fillId="0" borderId="0" xfId="0" applyFont="1" applyProtection="1"/>
    <xf numFmtId="37" fontId="1" fillId="0" borderId="1" xfId="0" applyFont="1" applyBorder="1" applyProtection="1"/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3" fillId="0" borderId="2" xfId="0" applyFont="1" applyBorder="1"/>
    <xf numFmtId="37" fontId="3" fillId="0" borderId="2" xfId="0" applyFont="1" applyBorder="1" applyAlignment="1" applyProtection="1">
      <alignment horizontal="left"/>
    </xf>
    <xf numFmtId="37" fontId="3" fillId="0" borderId="2" xfId="0" applyFont="1" applyBorder="1" applyAlignment="1" applyProtection="1">
      <alignment horizontal="right"/>
    </xf>
    <xf numFmtId="37" fontId="3" fillId="0" borderId="1" xfId="0" applyFont="1" applyBorder="1"/>
    <xf numFmtId="37" fontId="3" fillId="0" borderId="3" xfId="0" applyFont="1" applyBorder="1"/>
    <xf numFmtId="37" fontId="3" fillId="0" borderId="1" xfId="0" applyFont="1" applyBorder="1" applyAlignment="1" applyProtection="1">
      <alignment horizontal="left"/>
    </xf>
    <xf numFmtId="37" fontId="3" fillId="0" borderId="1" xfId="0" applyNumberFormat="1" applyFont="1" applyBorder="1" applyAlignment="1" applyProtection="1">
      <alignment horizontal="left"/>
    </xf>
    <xf numFmtId="37" fontId="3" fillId="0" borderId="4" xfId="0" applyNumberFormat="1" applyFont="1" applyBorder="1" applyProtection="1"/>
    <xf numFmtId="37" fontId="3" fillId="0" borderId="4" xfId="0" applyFont="1" applyBorder="1"/>
    <xf numFmtId="37" fontId="3" fillId="0" borderId="4" xfId="0" applyFont="1" applyBorder="1" applyAlignment="1" applyProtection="1">
      <alignment horizontal="left"/>
    </xf>
    <xf numFmtId="37" fontId="3" fillId="0" borderId="1" xfId="0" applyNumberFormat="1" applyFont="1" applyBorder="1" applyProtection="1"/>
    <xf numFmtId="37" fontId="3" fillId="0" borderId="0" xfId="0" applyNumberFormat="1" applyFont="1" applyProtection="1"/>
    <xf numFmtId="37" fontId="3" fillId="0" borderId="1" xfId="0" applyFont="1" applyBorder="1" applyProtection="1"/>
    <xf numFmtId="37" fontId="3" fillId="0" borderId="0" xfId="0" applyFont="1" applyProtection="1">
      <protection locked="0"/>
    </xf>
    <xf numFmtId="37" fontId="3" fillId="0" borderId="0" xfId="0" applyNumberFormat="1" applyFont="1" applyProtection="1">
      <protection locked="0"/>
    </xf>
    <xf numFmtId="37" fontId="3" fillId="0" borderId="0" xfId="0" applyNumberFormat="1" applyFont="1" applyAlignment="1" applyProtection="1">
      <alignment horizontal="right"/>
      <protection locked="0"/>
    </xf>
    <xf numFmtId="37" fontId="3" fillId="0" borderId="5" xfId="0" applyFont="1" applyBorder="1" applyProtection="1">
      <protection locked="0"/>
    </xf>
    <xf numFmtId="37" fontId="3" fillId="0" borderId="2" xfId="0" applyFont="1" applyBorder="1" applyProtection="1">
      <protection locked="0"/>
    </xf>
    <xf numFmtId="37" fontId="3" fillId="0" borderId="0" xfId="0" applyFont="1" applyProtection="1"/>
    <xf numFmtId="37" fontId="3" fillId="0" borderId="4" xfId="0" applyFont="1" applyBorder="1" applyAlignment="1" applyProtection="1">
      <alignment horizontal="center"/>
    </xf>
    <xf numFmtId="37" fontId="3" fillId="0" borderId="4" xfId="0" applyNumberFormat="1" applyFont="1" applyBorder="1" applyAlignment="1" applyProtection="1">
      <alignment horizontal="center"/>
    </xf>
    <xf numFmtId="37" fontId="3" fillId="0" borderId="4" xfId="0" applyNumberFormat="1" applyFont="1" applyBorder="1" applyAlignment="1" applyProtection="1">
      <alignment horizontal="left"/>
    </xf>
    <xf numFmtId="37" fontId="3" fillId="0" borderId="3" xfId="0" applyFont="1" applyBorder="1" applyAlignment="1" applyProtection="1">
      <alignment horizontal="left"/>
    </xf>
    <xf numFmtId="37" fontId="3" fillId="0" borderId="0" xfId="0" applyFont="1" applyAlignment="1" applyProtection="1">
      <alignment horizontal="center"/>
    </xf>
    <xf numFmtId="37" fontId="3" fillId="0" borderId="3" xfId="0" applyNumberFormat="1" applyFont="1" applyBorder="1" applyAlignment="1" applyProtection="1">
      <alignment horizontal="left"/>
    </xf>
    <xf numFmtId="37" fontId="3" fillId="0" borderId="1" xfId="0" applyFont="1" applyBorder="1" applyAlignment="1" applyProtection="1">
      <alignment horizontal="center"/>
    </xf>
    <xf numFmtId="37" fontId="3" fillId="0" borderId="3" xfId="0" applyNumberFormat="1" applyFont="1" applyBorder="1" applyProtection="1"/>
    <xf numFmtId="37" fontId="3" fillId="0" borderId="5" xfId="0" applyFont="1" applyBorder="1"/>
    <xf numFmtId="37" fontId="1" fillId="0" borderId="0" xfId="0" applyFont="1" applyProtection="1">
      <protection locked="0"/>
    </xf>
    <xf numFmtId="37" fontId="1" fillId="0" borderId="0" xfId="0" applyFont="1" applyAlignment="1" applyProtection="1">
      <alignment horizontal="right"/>
      <protection locked="0"/>
    </xf>
    <xf numFmtId="37" fontId="3" fillId="0" borderId="0" xfId="0" applyFont="1" applyAlignment="1" applyProtection="1">
      <alignment horizontal="right"/>
      <protection locked="0"/>
    </xf>
    <xf numFmtId="37" fontId="1" fillId="0" borderId="2" xfId="0" applyFont="1" applyBorder="1" applyProtection="1"/>
    <xf numFmtId="37" fontId="1" fillId="0" borderId="1" xfId="0" applyFont="1" applyBorder="1" applyAlignment="1" applyProtection="1">
      <alignment horizontal="right"/>
    </xf>
    <xf numFmtId="37" fontId="3" fillId="0" borderId="1" xfId="0" applyFont="1" applyBorder="1" applyAlignment="1" applyProtection="1">
      <alignment horizontal="right"/>
    </xf>
    <xf numFmtId="37" fontId="1" fillId="0" borderId="0" xfId="0" applyFont="1" applyAlignment="1" applyProtection="1">
      <alignment horizontal="right"/>
    </xf>
    <xf numFmtId="37" fontId="3" fillId="0" borderId="0" xfId="0" applyFont="1" applyAlignment="1" applyProtection="1">
      <alignment horizontal="right"/>
    </xf>
    <xf numFmtId="37" fontId="3" fillId="0" borderId="3" xfId="0" applyFont="1" applyBorder="1" applyAlignment="1" applyProtection="1">
      <alignment horizontal="center"/>
    </xf>
    <xf numFmtId="37" fontId="3" fillId="0" borderId="0" xfId="0" applyFont="1" applyBorder="1"/>
    <xf numFmtId="37" fontId="3" fillId="0" borderId="6" xfId="0" applyFont="1" applyBorder="1" applyAlignment="1" applyProtection="1">
      <alignment horizontal="left"/>
    </xf>
    <xf numFmtId="37" fontId="1" fillId="0" borderId="0" xfId="0" applyNumberFormat="1" applyFont="1" applyProtection="1">
      <protection locked="0"/>
    </xf>
    <xf numFmtId="37" fontId="1" fillId="0" borderId="0" xfId="0" applyFont="1" applyBorder="1" applyProtection="1"/>
    <xf numFmtId="37" fontId="1" fillId="0" borderId="7" xfId="0" applyFont="1" applyBorder="1" applyProtection="1"/>
    <xf numFmtId="37" fontId="3" fillId="0" borderId="0" xfId="0" applyFont="1" applyBorder="1" applyProtection="1"/>
    <xf numFmtId="37" fontId="3" fillId="0" borderId="7" xfId="0" applyFont="1" applyBorder="1"/>
    <xf numFmtId="37" fontId="3" fillId="0" borderId="8" xfId="0" applyFont="1" applyBorder="1" applyAlignment="1" applyProtection="1">
      <alignment horizontal="left"/>
    </xf>
    <xf numFmtId="37" fontId="3" fillId="0" borderId="9" xfId="0" applyFont="1" applyBorder="1" applyAlignment="1" applyProtection="1">
      <alignment horizontal="left"/>
    </xf>
    <xf numFmtId="37" fontId="3" fillId="0" borderId="0" xfId="0" applyFont="1" applyBorder="1" applyAlignment="1" applyProtection="1">
      <alignment horizontal="left"/>
    </xf>
    <xf numFmtId="37" fontId="3" fillId="0" borderId="7" xfId="0" applyFont="1" applyBorder="1" applyAlignment="1" applyProtection="1">
      <alignment horizontal="left"/>
    </xf>
    <xf numFmtId="37" fontId="3" fillId="0" borderId="10" xfId="0" applyFont="1" applyBorder="1" applyAlignment="1" applyProtection="1">
      <alignment horizontal="left"/>
    </xf>
    <xf numFmtId="37" fontId="3" fillId="0" borderId="0" xfId="0" applyFont="1" applyBorder="1" applyProtection="1">
      <protection locked="0"/>
    </xf>
    <xf numFmtId="176" fontId="1" fillId="0" borderId="0" xfId="0" applyNumberFormat="1" applyFont="1" applyProtection="1">
      <protection locked="0"/>
    </xf>
    <xf numFmtId="177" fontId="1" fillId="0" borderId="1" xfId="0" applyNumberFormat="1" applyFont="1" applyBorder="1" applyProtection="1">
      <protection locked="0"/>
    </xf>
    <xf numFmtId="176" fontId="3" fillId="0" borderId="0" xfId="0" applyNumberFormat="1" applyFont="1" applyProtection="1">
      <protection locked="0"/>
    </xf>
    <xf numFmtId="177" fontId="3" fillId="0" borderId="1" xfId="0" applyNumberFormat="1" applyFont="1" applyBorder="1" applyProtection="1">
      <protection locked="0"/>
    </xf>
    <xf numFmtId="37" fontId="1" fillId="0" borderId="3" xfId="0" applyFont="1" applyBorder="1" applyProtection="1"/>
    <xf numFmtId="37" fontId="1" fillId="0" borderId="1" xfId="0" applyFont="1" applyBorder="1" applyProtection="1">
      <protection locked="0"/>
    </xf>
    <xf numFmtId="37" fontId="3" fillId="0" borderId="1" xfId="0" applyFont="1" applyBorder="1" applyProtection="1">
      <protection locked="0"/>
    </xf>
    <xf numFmtId="37" fontId="3" fillId="0" borderId="0" xfId="0" quotePrefix="1" applyFont="1" applyAlignment="1" applyProtection="1">
      <alignment horizontal="left"/>
      <protection locked="0"/>
    </xf>
    <xf numFmtId="177" fontId="3" fillId="0" borderId="0" xfId="0" applyNumberFormat="1" applyFont="1" applyProtection="1">
      <protection locked="0"/>
    </xf>
    <xf numFmtId="37" fontId="1" fillId="0" borderId="0" xfId="0" applyFont="1" applyBorder="1" applyAlignment="1" applyProtection="1">
      <alignment horizontal="right"/>
      <protection locked="0"/>
    </xf>
    <xf numFmtId="37" fontId="3" fillId="0" borderId="1" xfId="0" applyFont="1" applyBorder="1" applyAlignment="1" applyProtection="1">
      <alignment horizontal="right"/>
      <protection locked="0"/>
    </xf>
    <xf numFmtId="37" fontId="1" fillId="0" borderId="1" xfId="0" applyFont="1" applyBorder="1" applyAlignment="1" applyProtection="1">
      <alignment horizontal="right"/>
      <protection locked="0"/>
    </xf>
    <xf numFmtId="37" fontId="3" fillId="0" borderId="3" xfId="0" applyFont="1" applyBorder="1" applyAlignment="1" applyProtection="1">
      <alignment horizontal="right"/>
    </xf>
    <xf numFmtId="37" fontId="1" fillId="0" borderId="5" xfId="0" applyFont="1" applyBorder="1" applyProtection="1"/>
    <xf numFmtId="37" fontId="1" fillId="0" borderId="0" xfId="0" applyFont="1" applyBorder="1" applyAlignment="1" applyProtection="1">
      <alignment horizontal="left"/>
    </xf>
    <xf numFmtId="37" fontId="1" fillId="0" borderId="2" xfId="0" applyFont="1" applyBorder="1" applyAlignment="1" applyProtection="1">
      <alignment horizontal="left"/>
    </xf>
    <xf numFmtId="177" fontId="3" fillId="0" borderId="0" xfId="0" applyNumberFormat="1" applyFont="1" applyBorder="1" applyProtection="1">
      <protection locked="0"/>
    </xf>
    <xf numFmtId="177" fontId="3" fillId="0" borderId="0" xfId="0" applyNumberFormat="1" applyFont="1" applyProtection="1"/>
    <xf numFmtId="177" fontId="1" fillId="0" borderId="0" xfId="0" applyNumberFormat="1" applyFont="1" applyProtection="1">
      <protection locked="0"/>
    </xf>
    <xf numFmtId="37" fontId="1" fillId="0" borderId="0" xfId="0" applyFont="1" applyBorder="1" applyProtection="1">
      <protection locked="0"/>
    </xf>
    <xf numFmtId="37" fontId="3" fillId="0" borderId="2" xfId="0" applyNumberFormat="1" applyFont="1" applyBorder="1" applyProtection="1">
      <protection locked="0"/>
    </xf>
    <xf numFmtId="37" fontId="3" fillId="0" borderId="2" xfId="0" applyNumberFormat="1" applyFont="1" applyBorder="1" applyProtection="1"/>
    <xf numFmtId="37" fontId="3" fillId="0" borderId="0" xfId="0" applyFont="1" applyAlignment="1">
      <alignment horizontal="left"/>
    </xf>
    <xf numFmtId="176" fontId="3" fillId="0" borderId="2" xfId="0" applyNumberFormat="1" applyFont="1" applyBorder="1" applyProtection="1">
      <protection locked="0"/>
    </xf>
    <xf numFmtId="177" fontId="3" fillId="0" borderId="1" xfId="0" applyNumberFormat="1" applyFont="1" applyBorder="1" applyProtection="1"/>
    <xf numFmtId="177" fontId="3" fillId="0" borderId="4" xfId="0" applyNumberFormat="1" applyFont="1" applyBorder="1" applyProtection="1">
      <protection locked="0"/>
    </xf>
    <xf numFmtId="176" fontId="3" fillId="0" borderId="0" xfId="0" applyNumberFormat="1" applyFont="1" applyProtection="1"/>
    <xf numFmtId="176" fontId="3" fillId="0" borderId="3" xfId="0" applyNumberFormat="1" applyFont="1" applyBorder="1" applyProtection="1">
      <protection locked="0"/>
    </xf>
    <xf numFmtId="37" fontId="3" fillId="0" borderId="3" xfId="0" applyFont="1" applyBorder="1" applyProtection="1">
      <protection locked="0"/>
    </xf>
    <xf numFmtId="37" fontId="3" fillId="0" borderId="4" xfId="0" applyFont="1" applyBorder="1" applyProtection="1">
      <protection locked="0"/>
    </xf>
    <xf numFmtId="2" fontId="3" fillId="0" borderId="0" xfId="0" applyNumberFormat="1" applyFont="1" applyProtection="1">
      <protection locked="0"/>
    </xf>
    <xf numFmtId="39" fontId="3" fillId="0" borderId="0" xfId="0" applyNumberFormat="1" applyFont="1" applyProtection="1">
      <protection locked="0"/>
    </xf>
    <xf numFmtId="39" fontId="3" fillId="0" borderId="1" xfId="0" applyNumberFormat="1" applyFont="1" applyBorder="1" applyProtection="1">
      <protection locked="0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177" fontId="3" fillId="0" borderId="2" xfId="0" applyNumberFormat="1" applyFont="1" applyBorder="1" applyProtection="1"/>
    <xf numFmtId="37" fontId="3" fillId="0" borderId="0" xfId="0" applyFont="1" applyAlignment="1" applyProtection="1">
      <alignment horizontal="left"/>
      <protection locked="0"/>
    </xf>
    <xf numFmtId="177" fontId="1" fillId="0" borderId="0" xfId="0" applyNumberFormat="1" applyFont="1" applyProtection="1"/>
    <xf numFmtId="37" fontId="1" fillId="0" borderId="0" xfId="0" applyNumberFormat="1" applyFont="1" applyProtection="1"/>
    <xf numFmtId="37" fontId="3" fillId="0" borderId="0" xfId="0" applyFont="1" applyAlignment="1" applyProtection="1">
      <alignment horizontal="center"/>
      <protection locked="0"/>
    </xf>
    <xf numFmtId="37" fontId="3" fillId="0" borderId="0" xfId="0" applyNumberFormat="1" applyFont="1" applyAlignment="1" applyProtection="1">
      <alignment horizontal="right"/>
    </xf>
    <xf numFmtId="37" fontId="3" fillId="0" borderId="2" xfId="0" applyNumberFormat="1" applyFont="1" applyBorder="1" applyAlignment="1" applyProtection="1">
      <alignment horizontal="left"/>
    </xf>
    <xf numFmtId="177" fontId="3" fillId="0" borderId="0" xfId="1" applyFont="1"/>
    <xf numFmtId="177" fontId="3" fillId="0" borderId="0" xfId="1" applyFont="1" applyAlignment="1" applyProtection="1">
      <alignment horizontal="left"/>
    </xf>
    <xf numFmtId="177" fontId="3" fillId="0" borderId="2" xfId="1" applyFont="1" applyBorder="1"/>
    <xf numFmtId="177" fontId="3" fillId="0" borderId="5" xfId="1" applyFont="1" applyBorder="1"/>
    <xf numFmtId="177" fontId="1" fillId="0" borderId="0" xfId="1" applyFont="1" applyProtection="1"/>
    <xf numFmtId="177" fontId="1" fillId="0" borderId="1" xfId="1" applyFont="1" applyBorder="1" applyProtection="1"/>
    <xf numFmtId="177" fontId="1" fillId="0" borderId="0" xfId="1" applyFont="1" applyAlignment="1" applyProtection="1">
      <alignment horizontal="left"/>
    </xf>
    <xf numFmtId="177" fontId="3" fillId="0" borderId="0" xfId="1" applyFont="1" applyProtection="1"/>
    <xf numFmtId="177" fontId="3" fillId="0" borderId="1" xfId="1" applyFont="1" applyBorder="1" applyProtection="1"/>
    <xf numFmtId="177" fontId="3" fillId="0" borderId="1" xfId="1" applyFont="1" applyBorder="1"/>
    <xf numFmtId="177" fontId="3" fillId="0" borderId="0" xfId="1" applyFont="1" applyProtection="1">
      <protection locked="0"/>
    </xf>
    <xf numFmtId="177" fontId="3" fillId="0" borderId="1" xfId="1" applyFont="1" applyBorder="1" applyProtection="1">
      <protection locked="0"/>
    </xf>
    <xf numFmtId="177" fontId="1" fillId="0" borderId="0" xfId="1" applyFont="1" applyProtection="1">
      <protection locked="0"/>
    </xf>
    <xf numFmtId="177" fontId="1" fillId="0" borderId="1" xfId="1" applyFont="1" applyBorder="1" applyProtection="1">
      <protection locked="0"/>
    </xf>
    <xf numFmtId="177" fontId="3" fillId="0" borderId="4" xfId="1" applyFont="1" applyBorder="1" applyAlignment="1" applyProtection="1">
      <alignment horizontal="center"/>
    </xf>
    <xf numFmtId="177" fontId="3" fillId="0" borderId="4" xfId="1" applyFont="1" applyBorder="1"/>
    <xf numFmtId="177" fontId="3" fillId="0" borderId="3" xfId="1" applyFont="1" applyBorder="1"/>
    <xf numFmtId="177" fontId="3" fillId="0" borderId="1" xfId="1" applyFont="1" applyBorder="1" applyAlignment="1" applyProtection="1">
      <alignment horizontal="center"/>
    </xf>
    <xf numFmtId="177" fontId="3" fillId="0" borderId="3" xfId="1" applyFont="1" applyBorder="1" applyAlignment="1" applyProtection="1">
      <alignment horizontal="center"/>
    </xf>
    <xf numFmtId="177" fontId="3" fillId="0" borderId="3" xfId="1" applyFont="1" applyBorder="1" applyAlignment="1" applyProtection="1">
      <alignment horizontal="left"/>
    </xf>
    <xf numFmtId="177" fontId="3" fillId="0" borderId="1" xfId="1" applyFont="1" applyBorder="1" applyAlignment="1" applyProtection="1">
      <alignment horizontal="left"/>
    </xf>
    <xf numFmtId="177" fontId="3" fillId="0" borderId="2" xfId="1" applyFont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/>
  <dimension ref="A1:I71"/>
  <sheetViews>
    <sheetView showGridLines="0" zoomScale="75" workbookViewId="0"/>
  </sheetViews>
  <sheetFormatPr defaultColWidth="11.69921875" defaultRowHeight="17.25" x14ac:dyDescent="0.2"/>
  <cols>
    <col min="1" max="1" width="10.69921875" style="5" customWidth="1"/>
    <col min="2" max="2" width="4.69921875" style="5" customWidth="1"/>
    <col min="3" max="3" width="13.69921875" style="5" customWidth="1"/>
    <col min="4" max="5" width="14.69921875" style="5" customWidth="1"/>
    <col min="6" max="7" width="13.69921875" style="5" customWidth="1"/>
    <col min="8" max="9" width="14.69921875" style="5" customWidth="1"/>
    <col min="10" max="16384" width="11.69921875" style="5"/>
  </cols>
  <sheetData>
    <row r="1" spans="1:9" x14ac:dyDescent="0.2">
      <c r="A1" s="4"/>
    </row>
    <row r="6" spans="1:9" x14ac:dyDescent="0.2">
      <c r="E6" s="1" t="s">
        <v>0</v>
      </c>
    </row>
    <row r="7" spans="1:9" x14ac:dyDescent="0.2">
      <c r="C7" s="4" t="s">
        <v>1</v>
      </c>
    </row>
    <row r="8" spans="1:9" x14ac:dyDescent="0.2">
      <c r="C8" s="4" t="s">
        <v>2</v>
      </c>
    </row>
    <row r="9" spans="1:9" x14ac:dyDescent="0.2">
      <c r="C9" s="4" t="s">
        <v>3</v>
      </c>
    </row>
    <row r="10" spans="1:9" ht="18" thickBot="1" x14ac:dyDescent="0.25">
      <c r="B10" s="6"/>
      <c r="C10" s="7" t="s">
        <v>4</v>
      </c>
      <c r="D10" s="6"/>
      <c r="E10" s="6"/>
      <c r="F10" s="6"/>
      <c r="G10" s="6"/>
      <c r="H10" s="6"/>
      <c r="I10" s="8" t="s">
        <v>5</v>
      </c>
    </row>
    <row r="11" spans="1:9" x14ac:dyDescent="0.2">
      <c r="D11" s="9"/>
      <c r="E11" s="10"/>
      <c r="F11" s="10"/>
      <c r="G11" s="10"/>
      <c r="H11" s="10"/>
      <c r="I11" s="10"/>
    </row>
    <row r="12" spans="1:9" x14ac:dyDescent="0.2">
      <c r="D12" s="9"/>
      <c r="E12" s="9"/>
      <c r="F12" s="10"/>
      <c r="G12" s="9"/>
      <c r="H12" s="10"/>
      <c r="I12" s="9"/>
    </row>
    <row r="13" spans="1:9" x14ac:dyDescent="0.2">
      <c r="D13" s="11" t="s">
        <v>6</v>
      </c>
      <c r="E13" s="11" t="s">
        <v>7</v>
      </c>
      <c r="F13" s="12" t="s">
        <v>8</v>
      </c>
      <c r="G13" s="11" t="s">
        <v>9</v>
      </c>
      <c r="H13" s="12" t="s">
        <v>8</v>
      </c>
      <c r="I13" s="12" t="s">
        <v>10</v>
      </c>
    </row>
    <row r="14" spans="1:9" x14ac:dyDescent="0.2">
      <c r="B14" s="10"/>
      <c r="C14" s="10"/>
      <c r="D14" s="13"/>
      <c r="E14" s="14"/>
      <c r="F14" s="15" t="s">
        <v>11</v>
      </c>
      <c r="G14" s="13"/>
      <c r="H14" s="15" t="s">
        <v>11</v>
      </c>
      <c r="I14" s="14"/>
    </row>
    <row r="15" spans="1:9" x14ac:dyDescent="0.2">
      <c r="D15" s="16"/>
      <c r="E15" s="17"/>
      <c r="F15" s="17"/>
      <c r="G15" s="17"/>
      <c r="H15" s="17"/>
      <c r="I15" s="17"/>
    </row>
    <row r="16" spans="1:9" x14ac:dyDescent="0.2">
      <c r="B16" s="4" t="s">
        <v>12</v>
      </c>
      <c r="D16" s="18">
        <f>E16+G16+I16</f>
        <v>47232</v>
      </c>
      <c r="E16" s="19">
        <v>15406</v>
      </c>
      <c r="F16" s="19">
        <v>13450</v>
      </c>
      <c r="G16" s="19">
        <v>10336</v>
      </c>
      <c r="H16" s="19">
        <v>4460</v>
      </c>
      <c r="I16" s="19">
        <v>21490</v>
      </c>
    </row>
    <row r="17" spans="2:9" x14ac:dyDescent="0.2">
      <c r="B17" s="1" t="s">
        <v>64</v>
      </c>
      <c r="C17" s="2"/>
      <c r="D17" s="3">
        <f>E17+G17+I17</f>
        <v>42990</v>
      </c>
      <c r="E17" s="2">
        <f>SUM(E19:E68)</f>
        <v>13131</v>
      </c>
      <c r="F17" s="2">
        <f>SUM(F19:F68)</f>
        <v>11486</v>
      </c>
      <c r="G17" s="2">
        <f>SUM(G19:G68)</f>
        <v>8006</v>
      </c>
      <c r="H17" s="2">
        <f>SUM(H19:H68)</f>
        <v>3341</v>
      </c>
      <c r="I17" s="2">
        <f>SUM(I19:I68)</f>
        <v>21853</v>
      </c>
    </row>
    <row r="18" spans="2:9" x14ac:dyDescent="0.2">
      <c r="D18" s="9"/>
    </row>
    <row r="19" spans="2:9" x14ac:dyDescent="0.2">
      <c r="C19" s="4" t="s">
        <v>13</v>
      </c>
      <c r="D19" s="18">
        <f t="shared" ref="D19:D50" si="0">E19+G19+I19</f>
        <v>5248</v>
      </c>
      <c r="E19" s="20">
        <v>856</v>
      </c>
      <c r="F19" s="20">
        <v>634</v>
      </c>
      <c r="G19" s="20">
        <v>1053</v>
      </c>
      <c r="H19" s="20">
        <v>343</v>
      </c>
      <c r="I19" s="20">
        <v>3339</v>
      </c>
    </row>
    <row r="20" spans="2:9" x14ac:dyDescent="0.2">
      <c r="C20" s="4" t="s">
        <v>14</v>
      </c>
      <c r="D20" s="18">
        <f t="shared" si="0"/>
        <v>1379</v>
      </c>
      <c r="E20" s="20">
        <v>217</v>
      </c>
      <c r="F20" s="20">
        <v>147</v>
      </c>
      <c r="G20" s="20">
        <v>199</v>
      </c>
      <c r="H20" s="20">
        <v>46</v>
      </c>
      <c r="I20" s="20">
        <v>963</v>
      </c>
    </row>
    <row r="21" spans="2:9" x14ac:dyDescent="0.2">
      <c r="C21" s="4" t="s">
        <v>15</v>
      </c>
      <c r="D21" s="18">
        <f t="shared" si="0"/>
        <v>2177</v>
      </c>
      <c r="E21" s="20">
        <v>251</v>
      </c>
      <c r="F21" s="20">
        <v>178</v>
      </c>
      <c r="G21" s="20">
        <v>484</v>
      </c>
      <c r="H21" s="20">
        <v>145</v>
      </c>
      <c r="I21" s="20">
        <v>1442</v>
      </c>
    </row>
    <row r="22" spans="2:9" x14ac:dyDescent="0.2">
      <c r="C22" s="4" t="s">
        <v>16</v>
      </c>
      <c r="D22" s="18">
        <f t="shared" si="0"/>
        <v>1470</v>
      </c>
      <c r="E22" s="20">
        <v>692</v>
      </c>
      <c r="F22" s="20">
        <v>648</v>
      </c>
      <c r="G22" s="20">
        <v>305</v>
      </c>
      <c r="H22" s="20">
        <v>130</v>
      </c>
      <c r="I22" s="20">
        <v>473</v>
      </c>
    </row>
    <row r="23" spans="2:9" x14ac:dyDescent="0.2">
      <c r="C23" s="4" t="s">
        <v>17</v>
      </c>
      <c r="D23" s="18">
        <f t="shared" si="0"/>
        <v>1109</v>
      </c>
      <c r="E23" s="20">
        <v>499</v>
      </c>
      <c r="F23" s="20">
        <v>470</v>
      </c>
      <c r="G23" s="20">
        <v>160</v>
      </c>
      <c r="H23" s="20">
        <v>89</v>
      </c>
      <c r="I23" s="20">
        <v>450</v>
      </c>
    </row>
    <row r="24" spans="2:9" x14ac:dyDescent="0.2">
      <c r="C24" s="4" t="s">
        <v>18</v>
      </c>
      <c r="D24" s="18">
        <f t="shared" si="0"/>
        <v>2477</v>
      </c>
      <c r="E24" s="20">
        <v>1333</v>
      </c>
      <c r="F24" s="20">
        <v>1252</v>
      </c>
      <c r="G24" s="20">
        <v>428</v>
      </c>
      <c r="H24" s="20">
        <v>200</v>
      </c>
      <c r="I24" s="20">
        <v>716</v>
      </c>
    </row>
    <row r="25" spans="2:9" x14ac:dyDescent="0.2">
      <c r="C25" s="4" t="s">
        <v>19</v>
      </c>
      <c r="D25" s="18">
        <f t="shared" si="0"/>
        <v>242</v>
      </c>
      <c r="E25" s="20">
        <v>47</v>
      </c>
      <c r="F25" s="20">
        <v>39</v>
      </c>
      <c r="G25" s="20">
        <v>17</v>
      </c>
      <c r="H25" s="20">
        <v>3</v>
      </c>
      <c r="I25" s="20">
        <v>178</v>
      </c>
    </row>
    <row r="26" spans="2:9" x14ac:dyDescent="0.2">
      <c r="C26" s="4" t="s">
        <v>20</v>
      </c>
      <c r="D26" s="18">
        <f t="shared" si="0"/>
        <v>1210</v>
      </c>
      <c r="E26" s="20">
        <v>735</v>
      </c>
      <c r="F26" s="20">
        <v>702</v>
      </c>
      <c r="G26" s="20">
        <v>191</v>
      </c>
      <c r="H26" s="20">
        <v>99</v>
      </c>
      <c r="I26" s="20">
        <v>284</v>
      </c>
    </row>
    <row r="27" spans="2:9" x14ac:dyDescent="0.2">
      <c r="C27" s="4" t="s">
        <v>21</v>
      </c>
      <c r="D27" s="18">
        <f t="shared" si="0"/>
        <v>537</v>
      </c>
      <c r="E27" s="20">
        <v>92</v>
      </c>
      <c r="F27" s="20">
        <v>79</v>
      </c>
      <c r="G27" s="20">
        <v>104</v>
      </c>
      <c r="H27" s="20">
        <v>47</v>
      </c>
      <c r="I27" s="20">
        <v>341</v>
      </c>
    </row>
    <row r="28" spans="2:9" x14ac:dyDescent="0.2">
      <c r="C28" s="4" t="s">
        <v>22</v>
      </c>
      <c r="D28" s="18">
        <f t="shared" si="0"/>
        <v>641</v>
      </c>
      <c r="E28" s="20">
        <v>119</v>
      </c>
      <c r="F28" s="20">
        <v>90</v>
      </c>
      <c r="G28" s="20">
        <v>96</v>
      </c>
      <c r="H28" s="20">
        <v>33</v>
      </c>
      <c r="I28" s="20">
        <v>426</v>
      </c>
    </row>
    <row r="29" spans="2:9" x14ac:dyDescent="0.2">
      <c r="C29" s="4" t="s">
        <v>23</v>
      </c>
      <c r="D29" s="18">
        <f t="shared" si="0"/>
        <v>1312</v>
      </c>
      <c r="E29" s="20">
        <v>373</v>
      </c>
      <c r="F29" s="20">
        <v>302</v>
      </c>
      <c r="G29" s="20">
        <v>321</v>
      </c>
      <c r="H29" s="20">
        <v>139</v>
      </c>
      <c r="I29" s="20">
        <v>618</v>
      </c>
    </row>
    <row r="30" spans="2:9" x14ac:dyDescent="0.2">
      <c r="C30" s="4" t="s">
        <v>24</v>
      </c>
      <c r="D30" s="18">
        <f t="shared" si="0"/>
        <v>1769</v>
      </c>
      <c r="E30" s="20">
        <v>824</v>
      </c>
      <c r="F30" s="20">
        <v>745</v>
      </c>
      <c r="G30" s="20">
        <v>382</v>
      </c>
      <c r="H30" s="20">
        <v>187</v>
      </c>
      <c r="I30" s="20">
        <v>563</v>
      </c>
    </row>
    <row r="31" spans="2:9" x14ac:dyDescent="0.2">
      <c r="C31" s="4" t="s">
        <v>25</v>
      </c>
      <c r="D31" s="18">
        <f t="shared" si="0"/>
        <v>786</v>
      </c>
      <c r="E31" s="20">
        <v>274</v>
      </c>
      <c r="F31" s="20">
        <v>241</v>
      </c>
      <c r="G31" s="20">
        <v>191</v>
      </c>
      <c r="H31" s="20">
        <v>96</v>
      </c>
      <c r="I31" s="20">
        <v>321</v>
      </c>
    </row>
    <row r="32" spans="2:9" x14ac:dyDescent="0.2">
      <c r="C32" s="4" t="s">
        <v>26</v>
      </c>
      <c r="D32" s="18">
        <f t="shared" si="0"/>
        <v>923</v>
      </c>
      <c r="E32" s="20">
        <v>357</v>
      </c>
      <c r="F32" s="20">
        <v>336</v>
      </c>
      <c r="G32" s="20">
        <v>239</v>
      </c>
      <c r="H32" s="20">
        <v>113</v>
      </c>
      <c r="I32" s="20">
        <v>327</v>
      </c>
    </row>
    <row r="33" spans="3:9" x14ac:dyDescent="0.2">
      <c r="C33" s="4" t="s">
        <v>27</v>
      </c>
      <c r="D33" s="18">
        <f t="shared" si="0"/>
        <v>878</v>
      </c>
      <c r="E33" s="20">
        <v>168</v>
      </c>
      <c r="F33" s="20">
        <v>130</v>
      </c>
      <c r="G33" s="20">
        <v>150</v>
      </c>
      <c r="H33" s="20">
        <v>64</v>
      </c>
      <c r="I33" s="20">
        <v>560</v>
      </c>
    </row>
    <row r="34" spans="3:9" x14ac:dyDescent="0.2">
      <c r="C34" s="4" t="s">
        <v>28</v>
      </c>
      <c r="D34" s="18">
        <f t="shared" si="0"/>
        <v>1091</v>
      </c>
      <c r="E34" s="20">
        <v>137</v>
      </c>
      <c r="F34" s="20">
        <v>91</v>
      </c>
      <c r="G34" s="20">
        <v>236</v>
      </c>
      <c r="H34" s="20">
        <v>88</v>
      </c>
      <c r="I34" s="20">
        <v>718</v>
      </c>
    </row>
    <row r="35" spans="3:9" x14ac:dyDescent="0.2">
      <c r="C35" s="4" t="s">
        <v>29</v>
      </c>
      <c r="D35" s="18">
        <f t="shared" si="0"/>
        <v>1895</v>
      </c>
      <c r="E35" s="20">
        <v>716</v>
      </c>
      <c r="F35" s="20">
        <v>640</v>
      </c>
      <c r="G35" s="20">
        <v>455</v>
      </c>
      <c r="H35" s="20">
        <v>257</v>
      </c>
      <c r="I35" s="20">
        <v>724</v>
      </c>
    </row>
    <row r="36" spans="3:9" x14ac:dyDescent="0.2">
      <c r="C36" s="4" t="s">
        <v>30</v>
      </c>
      <c r="D36" s="18">
        <f t="shared" si="0"/>
        <v>482</v>
      </c>
      <c r="E36" s="20">
        <v>76</v>
      </c>
      <c r="F36" s="20">
        <v>66</v>
      </c>
      <c r="G36" s="20">
        <v>79</v>
      </c>
      <c r="H36" s="20">
        <v>40</v>
      </c>
      <c r="I36" s="20">
        <v>327</v>
      </c>
    </row>
    <row r="37" spans="3:9" x14ac:dyDescent="0.2">
      <c r="C37" s="4" t="s">
        <v>31</v>
      </c>
      <c r="D37" s="18">
        <f t="shared" si="0"/>
        <v>505</v>
      </c>
      <c r="E37" s="20">
        <v>175</v>
      </c>
      <c r="F37" s="20">
        <v>151</v>
      </c>
      <c r="G37" s="20">
        <v>106</v>
      </c>
      <c r="H37" s="20">
        <v>41</v>
      </c>
      <c r="I37" s="20">
        <v>224</v>
      </c>
    </row>
    <row r="38" spans="3:9" x14ac:dyDescent="0.2">
      <c r="C38" s="4" t="s">
        <v>32</v>
      </c>
      <c r="D38" s="18">
        <f t="shared" si="0"/>
        <v>281</v>
      </c>
      <c r="E38" s="20">
        <v>36</v>
      </c>
      <c r="F38" s="20">
        <v>22</v>
      </c>
      <c r="G38" s="20">
        <v>33</v>
      </c>
      <c r="H38" s="20">
        <v>8</v>
      </c>
      <c r="I38" s="20">
        <v>212</v>
      </c>
    </row>
    <row r="39" spans="3:9" x14ac:dyDescent="0.2">
      <c r="C39" s="4" t="s">
        <v>33</v>
      </c>
      <c r="D39" s="18">
        <f t="shared" si="0"/>
        <v>71</v>
      </c>
      <c r="E39" s="20">
        <v>4</v>
      </c>
      <c r="F39" s="20">
        <v>2</v>
      </c>
      <c r="G39" s="20">
        <v>5</v>
      </c>
      <c r="H39" s="21" t="s">
        <v>65</v>
      </c>
      <c r="I39" s="20">
        <v>62</v>
      </c>
    </row>
    <row r="40" spans="3:9" x14ac:dyDescent="0.2">
      <c r="C40" s="4" t="s">
        <v>34</v>
      </c>
      <c r="D40" s="18">
        <f t="shared" si="0"/>
        <v>524</v>
      </c>
      <c r="E40" s="20">
        <v>306</v>
      </c>
      <c r="F40" s="20">
        <v>280</v>
      </c>
      <c r="G40" s="20">
        <v>79</v>
      </c>
      <c r="H40" s="20">
        <v>38</v>
      </c>
      <c r="I40" s="20">
        <v>139</v>
      </c>
    </row>
    <row r="41" spans="3:9" x14ac:dyDescent="0.2">
      <c r="C41" s="4" t="s">
        <v>35</v>
      </c>
      <c r="D41" s="18">
        <f t="shared" si="0"/>
        <v>663</v>
      </c>
      <c r="E41" s="20">
        <v>287</v>
      </c>
      <c r="F41" s="20">
        <v>274</v>
      </c>
      <c r="G41" s="20">
        <v>115</v>
      </c>
      <c r="H41" s="20">
        <v>52</v>
      </c>
      <c r="I41" s="20">
        <v>261</v>
      </c>
    </row>
    <row r="42" spans="3:9" x14ac:dyDescent="0.2">
      <c r="C42" s="4" t="s">
        <v>36</v>
      </c>
      <c r="D42" s="18">
        <f t="shared" si="0"/>
        <v>1280</v>
      </c>
      <c r="E42" s="20">
        <v>706</v>
      </c>
      <c r="F42" s="20">
        <v>639</v>
      </c>
      <c r="G42" s="20">
        <v>225</v>
      </c>
      <c r="H42" s="20">
        <v>114</v>
      </c>
      <c r="I42" s="20">
        <v>349</v>
      </c>
    </row>
    <row r="43" spans="3:9" x14ac:dyDescent="0.2">
      <c r="C43" s="4" t="s">
        <v>37</v>
      </c>
      <c r="D43" s="18">
        <f t="shared" si="0"/>
        <v>1464</v>
      </c>
      <c r="E43" s="20">
        <v>647</v>
      </c>
      <c r="F43" s="20">
        <v>593</v>
      </c>
      <c r="G43" s="20">
        <v>352</v>
      </c>
      <c r="H43" s="20">
        <v>205</v>
      </c>
      <c r="I43" s="20">
        <v>465</v>
      </c>
    </row>
    <row r="44" spans="3:9" x14ac:dyDescent="0.2">
      <c r="C44" s="4" t="s">
        <v>38</v>
      </c>
      <c r="D44" s="18">
        <f t="shared" si="0"/>
        <v>771</v>
      </c>
      <c r="E44" s="20">
        <v>114</v>
      </c>
      <c r="F44" s="20">
        <v>66</v>
      </c>
      <c r="G44" s="20">
        <v>86</v>
      </c>
      <c r="H44" s="20">
        <v>25</v>
      </c>
      <c r="I44" s="20">
        <v>571</v>
      </c>
    </row>
    <row r="45" spans="3:9" x14ac:dyDescent="0.2">
      <c r="C45" s="4" t="s">
        <v>39</v>
      </c>
      <c r="D45" s="18">
        <f t="shared" si="0"/>
        <v>205</v>
      </c>
      <c r="E45" s="20">
        <v>71</v>
      </c>
      <c r="F45" s="20">
        <v>61</v>
      </c>
      <c r="G45" s="20">
        <v>39</v>
      </c>
      <c r="H45" s="20">
        <v>16</v>
      </c>
      <c r="I45" s="20">
        <v>95</v>
      </c>
    </row>
    <row r="46" spans="3:9" x14ac:dyDescent="0.2">
      <c r="C46" s="4" t="s">
        <v>40</v>
      </c>
      <c r="D46" s="18">
        <f t="shared" si="0"/>
        <v>746</v>
      </c>
      <c r="E46" s="20">
        <v>227</v>
      </c>
      <c r="F46" s="20">
        <v>201</v>
      </c>
      <c r="G46" s="20">
        <v>171</v>
      </c>
      <c r="H46" s="20">
        <v>73</v>
      </c>
      <c r="I46" s="20">
        <v>348</v>
      </c>
    </row>
    <row r="47" spans="3:9" x14ac:dyDescent="0.2">
      <c r="C47" s="4" t="s">
        <v>41</v>
      </c>
      <c r="D47" s="18">
        <f t="shared" si="0"/>
        <v>444</v>
      </c>
      <c r="E47" s="20">
        <v>116</v>
      </c>
      <c r="F47" s="20">
        <v>99</v>
      </c>
      <c r="G47" s="20">
        <v>113</v>
      </c>
      <c r="H47" s="20">
        <v>52</v>
      </c>
      <c r="I47" s="20">
        <v>215</v>
      </c>
    </row>
    <row r="48" spans="3:9" x14ac:dyDescent="0.2">
      <c r="C48" s="4" t="s">
        <v>42</v>
      </c>
      <c r="D48" s="18">
        <f t="shared" si="0"/>
        <v>826</v>
      </c>
      <c r="E48" s="20">
        <v>292</v>
      </c>
      <c r="F48" s="20">
        <v>276</v>
      </c>
      <c r="G48" s="20">
        <v>202</v>
      </c>
      <c r="H48" s="20">
        <v>107</v>
      </c>
      <c r="I48" s="20">
        <v>332</v>
      </c>
    </row>
    <row r="49" spans="3:9" x14ac:dyDescent="0.2">
      <c r="C49" s="4" t="s">
        <v>43</v>
      </c>
      <c r="D49" s="18">
        <f t="shared" si="0"/>
        <v>368</v>
      </c>
      <c r="E49" s="20">
        <v>29</v>
      </c>
      <c r="F49" s="20">
        <v>18</v>
      </c>
      <c r="G49" s="20">
        <v>56</v>
      </c>
      <c r="H49" s="20">
        <v>22</v>
      </c>
      <c r="I49" s="20">
        <v>283</v>
      </c>
    </row>
    <row r="50" spans="3:9" x14ac:dyDescent="0.2">
      <c r="C50" s="4" t="s">
        <v>44</v>
      </c>
      <c r="D50" s="18">
        <f t="shared" si="0"/>
        <v>312</v>
      </c>
      <c r="E50" s="20">
        <v>37</v>
      </c>
      <c r="F50" s="20">
        <v>20</v>
      </c>
      <c r="G50" s="20">
        <v>50</v>
      </c>
      <c r="H50" s="20">
        <v>8</v>
      </c>
      <c r="I50" s="20">
        <v>225</v>
      </c>
    </row>
    <row r="51" spans="3:9" x14ac:dyDescent="0.2">
      <c r="C51" s="4" t="s">
        <v>45</v>
      </c>
      <c r="D51" s="18">
        <f t="shared" ref="D51:D68" si="1">E51+G51+I51</f>
        <v>602</v>
      </c>
      <c r="E51" s="20">
        <v>41</v>
      </c>
      <c r="F51" s="20">
        <v>20</v>
      </c>
      <c r="G51" s="20">
        <v>86</v>
      </c>
      <c r="H51" s="20">
        <v>12</v>
      </c>
      <c r="I51" s="20">
        <v>475</v>
      </c>
    </row>
    <row r="52" spans="3:9" x14ac:dyDescent="0.2">
      <c r="C52" s="4" t="s">
        <v>46</v>
      </c>
      <c r="D52" s="18">
        <f t="shared" si="1"/>
        <v>1155</v>
      </c>
      <c r="E52" s="20">
        <v>678</v>
      </c>
      <c r="F52" s="20">
        <v>625</v>
      </c>
      <c r="G52" s="20">
        <v>204</v>
      </c>
      <c r="H52" s="20">
        <v>77</v>
      </c>
      <c r="I52" s="20">
        <v>273</v>
      </c>
    </row>
    <row r="53" spans="3:9" x14ac:dyDescent="0.2">
      <c r="C53" s="4" t="s">
        <v>47</v>
      </c>
      <c r="D53" s="18">
        <f t="shared" si="1"/>
        <v>535</v>
      </c>
      <c r="E53" s="20">
        <v>303</v>
      </c>
      <c r="F53" s="20">
        <v>289</v>
      </c>
      <c r="G53" s="20">
        <v>81</v>
      </c>
      <c r="H53" s="20">
        <v>34</v>
      </c>
      <c r="I53" s="20">
        <v>151</v>
      </c>
    </row>
    <row r="54" spans="3:9" x14ac:dyDescent="0.2">
      <c r="C54" s="4" t="s">
        <v>48</v>
      </c>
      <c r="D54" s="18">
        <f t="shared" si="1"/>
        <v>1180</v>
      </c>
      <c r="E54" s="20">
        <v>530</v>
      </c>
      <c r="F54" s="20">
        <v>508</v>
      </c>
      <c r="G54" s="20">
        <v>247</v>
      </c>
      <c r="H54" s="20">
        <v>131</v>
      </c>
      <c r="I54" s="20">
        <v>403</v>
      </c>
    </row>
    <row r="55" spans="3:9" x14ac:dyDescent="0.2">
      <c r="C55" s="4" t="s">
        <v>49</v>
      </c>
      <c r="D55" s="18">
        <f t="shared" si="1"/>
        <v>622</v>
      </c>
      <c r="E55" s="20">
        <v>97</v>
      </c>
      <c r="F55" s="20">
        <v>74</v>
      </c>
      <c r="G55" s="20">
        <v>77</v>
      </c>
      <c r="H55" s="20">
        <v>25</v>
      </c>
      <c r="I55" s="20">
        <v>448</v>
      </c>
    </row>
    <row r="56" spans="3:9" x14ac:dyDescent="0.2">
      <c r="C56" s="4" t="s">
        <v>50</v>
      </c>
      <c r="D56" s="18">
        <f t="shared" si="1"/>
        <v>443</v>
      </c>
      <c r="E56" s="20">
        <v>69</v>
      </c>
      <c r="F56" s="20">
        <v>48</v>
      </c>
      <c r="G56" s="20">
        <v>26</v>
      </c>
      <c r="H56" s="20">
        <v>8</v>
      </c>
      <c r="I56" s="20">
        <v>348</v>
      </c>
    </row>
    <row r="57" spans="3:9" x14ac:dyDescent="0.2">
      <c r="C57" s="4" t="s">
        <v>51</v>
      </c>
      <c r="D57" s="18">
        <f t="shared" si="1"/>
        <v>300</v>
      </c>
      <c r="E57" s="20">
        <v>32</v>
      </c>
      <c r="F57" s="20">
        <v>11</v>
      </c>
      <c r="G57" s="20">
        <v>35</v>
      </c>
      <c r="H57" s="20">
        <v>9</v>
      </c>
      <c r="I57" s="20">
        <v>233</v>
      </c>
    </row>
    <row r="58" spans="3:9" x14ac:dyDescent="0.2">
      <c r="C58" s="4" t="s">
        <v>52</v>
      </c>
      <c r="D58" s="18">
        <f t="shared" si="1"/>
        <v>845</v>
      </c>
      <c r="E58" s="20">
        <v>173</v>
      </c>
      <c r="F58" s="20">
        <v>158</v>
      </c>
      <c r="G58" s="20">
        <v>148</v>
      </c>
      <c r="H58" s="20">
        <v>46</v>
      </c>
      <c r="I58" s="20">
        <v>524</v>
      </c>
    </row>
    <row r="59" spans="3:9" x14ac:dyDescent="0.2">
      <c r="C59" s="4" t="s">
        <v>53</v>
      </c>
      <c r="D59" s="18">
        <f t="shared" si="1"/>
        <v>427</v>
      </c>
      <c r="E59" s="20">
        <v>90</v>
      </c>
      <c r="F59" s="20">
        <v>65</v>
      </c>
      <c r="G59" s="20">
        <v>54</v>
      </c>
      <c r="H59" s="20">
        <v>22</v>
      </c>
      <c r="I59" s="20">
        <v>283</v>
      </c>
    </row>
    <row r="60" spans="3:9" x14ac:dyDescent="0.2">
      <c r="C60" s="4" t="s">
        <v>54</v>
      </c>
      <c r="D60" s="18">
        <f t="shared" si="1"/>
        <v>451</v>
      </c>
      <c r="E60" s="20">
        <v>50</v>
      </c>
      <c r="F60" s="20">
        <v>33</v>
      </c>
      <c r="G60" s="20">
        <v>60</v>
      </c>
      <c r="H60" s="20">
        <v>21</v>
      </c>
      <c r="I60" s="20">
        <v>341</v>
      </c>
    </row>
    <row r="61" spans="3:9" x14ac:dyDescent="0.2">
      <c r="C61" s="4" t="s">
        <v>55</v>
      </c>
      <c r="D61" s="18">
        <f t="shared" si="1"/>
        <v>418</v>
      </c>
      <c r="E61" s="20">
        <v>70</v>
      </c>
      <c r="F61" s="20">
        <v>51</v>
      </c>
      <c r="G61" s="20">
        <v>65</v>
      </c>
      <c r="H61" s="20">
        <v>23</v>
      </c>
      <c r="I61" s="20">
        <v>283</v>
      </c>
    </row>
    <row r="62" spans="3:9" x14ac:dyDescent="0.2">
      <c r="C62" s="4" t="s">
        <v>56</v>
      </c>
      <c r="D62" s="18">
        <f t="shared" si="1"/>
        <v>706</v>
      </c>
      <c r="E62" s="20">
        <v>79</v>
      </c>
      <c r="F62" s="20">
        <v>53</v>
      </c>
      <c r="G62" s="20">
        <v>78</v>
      </c>
      <c r="H62" s="20">
        <v>27</v>
      </c>
      <c r="I62" s="20">
        <v>549</v>
      </c>
    </row>
    <row r="63" spans="3:9" x14ac:dyDescent="0.2">
      <c r="C63" s="4" t="s">
        <v>57</v>
      </c>
      <c r="D63" s="18">
        <f t="shared" si="1"/>
        <v>21</v>
      </c>
      <c r="E63" s="20">
        <v>2</v>
      </c>
      <c r="F63" s="20">
        <v>1</v>
      </c>
      <c r="G63" s="20">
        <v>1</v>
      </c>
      <c r="H63" s="20">
        <v>1</v>
      </c>
      <c r="I63" s="20">
        <v>18</v>
      </c>
    </row>
    <row r="64" spans="3:9" x14ac:dyDescent="0.2">
      <c r="C64" s="4" t="s">
        <v>58</v>
      </c>
      <c r="D64" s="18">
        <f t="shared" si="1"/>
        <v>232</v>
      </c>
      <c r="E64" s="20">
        <v>37</v>
      </c>
      <c r="F64" s="20">
        <v>29</v>
      </c>
      <c r="G64" s="20">
        <v>34</v>
      </c>
      <c r="H64" s="20">
        <v>10</v>
      </c>
      <c r="I64" s="20">
        <v>161</v>
      </c>
    </row>
    <row r="65" spans="1:9" x14ac:dyDescent="0.2">
      <c r="C65" s="4" t="s">
        <v>59</v>
      </c>
      <c r="D65" s="18">
        <f t="shared" si="1"/>
        <v>412</v>
      </c>
      <c r="E65" s="20">
        <v>34</v>
      </c>
      <c r="F65" s="20">
        <v>15</v>
      </c>
      <c r="G65" s="20">
        <v>52</v>
      </c>
      <c r="H65" s="20">
        <v>10</v>
      </c>
      <c r="I65" s="20">
        <v>326</v>
      </c>
    </row>
    <row r="66" spans="1:9" x14ac:dyDescent="0.2">
      <c r="C66" s="4" t="s">
        <v>60</v>
      </c>
      <c r="D66" s="18">
        <f t="shared" si="1"/>
        <v>203</v>
      </c>
      <c r="E66" s="20">
        <v>15</v>
      </c>
      <c r="F66" s="20">
        <v>7</v>
      </c>
      <c r="G66" s="20">
        <v>19</v>
      </c>
      <c r="H66" s="20">
        <v>3</v>
      </c>
      <c r="I66" s="20">
        <v>169</v>
      </c>
    </row>
    <row r="67" spans="1:9" x14ac:dyDescent="0.2">
      <c r="C67" s="4" t="s">
        <v>61</v>
      </c>
      <c r="D67" s="18">
        <f t="shared" si="1"/>
        <v>312</v>
      </c>
      <c r="E67" s="20">
        <v>17</v>
      </c>
      <c r="F67" s="20">
        <v>6</v>
      </c>
      <c r="G67" s="20">
        <v>17</v>
      </c>
      <c r="H67" s="20">
        <v>2</v>
      </c>
      <c r="I67" s="20">
        <v>278</v>
      </c>
    </row>
    <row r="68" spans="1:9" x14ac:dyDescent="0.2">
      <c r="C68" s="4" t="s">
        <v>62</v>
      </c>
      <c r="D68" s="18">
        <f t="shared" si="1"/>
        <v>40</v>
      </c>
      <c r="E68" s="20">
        <v>1</v>
      </c>
      <c r="F68" s="20">
        <v>1</v>
      </c>
      <c r="G68" s="21" t="s">
        <v>65</v>
      </c>
      <c r="H68" s="21" t="s">
        <v>65</v>
      </c>
      <c r="I68" s="20">
        <v>39</v>
      </c>
    </row>
    <row r="69" spans="1:9" ht="18" thickBot="1" x14ac:dyDescent="0.25">
      <c r="B69" s="6"/>
      <c r="C69" s="6"/>
      <c r="D69" s="22"/>
      <c r="E69" s="23"/>
      <c r="F69" s="6"/>
      <c r="G69" s="23"/>
      <c r="H69" s="23"/>
      <c r="I69" s="6"/>
    </row>
    <row r="70" spans="1:9" x14ac:dyDescent="0.2">
      <c r="D70" s="4" t="s">
        <v>63</v>
      </c>
      <c r="E70" s="19"/>
      <c r="G70" s="19"/>
      <c r="H70" s="19"/>
    </row>
    <row r="71" spans="1:9" x14ac:dyDescent="0.2">
      <c r="A71" s="4"/>
    </row>
  </sheetData>
  <phoneticPr fontId="2"/>
  <pageMargins left="0.23000000000000004" right="0.23000000000000004" top="1" bottom="1" header="0.51200000000000001" footer="0.51200000000000001"/>
  <pageSetup paperSize="12" scale="75" orientation="portrait" verticalDpi="300" r:id="rId1"/>
  <headerFooter alignWithMargins="0"/>
  <rowBreaks count="1" manualBreakCount="1">
    <brk id="7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28"/>
  <sheetViews>
    <sheetView showGridLines="0" zoomScale="75" workbookViewId="0"/>
  </sheetViews>
  <sheetFormatPr defaultColWidth="7.69921875" defaultRowHeight="17.25" x14ac:dyDescent="0.2"/>
  <cols>
    <col min="1" max="1" width="10.69921875" style="5" customWidth="1"/>
    <col min="2" max="3" width="7.69921875" style="5"/>
    <col min="4" max="4" width="9.69921875" style="5" customWidth="1"/>
    <col min="5" max="9" width="7.69921875" style="5"/>
    <col min="10" max="14" width="8.69921875" style="5" customWidth="1"/>
    <col min="15" max="16384" width="7.69921875" style="5"/>
  </cols>
  <sheetData>
    <row r="1" spans="1:14" x14ac:dyDescent="0.2">
      <c r="A1" s="4"/>
    </row>
    <row r="6" spans="1:14" x14ac:dyDescent="0.2">
      <c r="F6" s="1" t="s">
        <v>277</v>
      </c>
      <c r="G6" s="1"/>
    </row>
    <row r="7" spans="1:14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2"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2">
      <c r="D9" s="11" t="s">
        <v>276</v>
      </c>
      <c r="E9" s="11" t="s">
        <v>275</v>
      </c>
      <c r="F9" s="9"/>
      <c r="G9" s="9"/>
      <c r="H9" s="9"/>
      <c r="I9" s="9"/>
      <c r="J9" s="9"/>
      <c r="K9" s="9"/>
      <c r="L9" s="31" t="s">
        <v>274</v>
      </c>
      <c r="M9" s="31" t="s">
        <v>273</v>
      </c>
      <c r="N9" s="31" t="s">
        <v>70</v>
      </c>
    </row>
    <row r="10" spans="1:14" x14ac:dyDescent="0.2">
      <c r="B10" s="10"/>
      <c r="C10" s="10"/>
      <c r="D10" s="15" t="s">
        <v>272</v>
      </c>
      <c r="E10" s="15" t="s">
        <v>271</v>
      </c>
      <c r="F10" s="25" t="s">
        <v>270</v>
      </c>
      <c r="G10" s="25" t="s">
        <v>269</v>
      </c>
      <c r="H10" s="25" t="s">
        <v>268</v>
      </c>
      <c r="I10" s="25" t="s">
        <v>267</v>
      </c>
      <c r="J10" s="25" t="s">
        <v>266</v>
      </c>
      <c r="K10" s="25" t="s">
        <v>265</v>
      </c>
      <c r="L10" s="25" t="s">
        <v>264</v>
      </c>
      <c r="M10" s="25" t="s">
        <v>263</v>
      </c>
      <c r="N10" s="25" t="s">
        <v>263</v>
      </c>
    </row>
    <row r="11" spans="1:14" x14ac:dyDescent="0.2">
      <c r="D11" s="39" t="s">
        <v>261</v>
      </c>
      <c r="E11" s="41" t="s">
        <v>262</v>
      </c>
      <c r="F11" s="41" t="s">
        <v>261</v>
      </c>
      <c r="G11" s="41" t="s">
        <v>261</v>
      </c>
      <c r="H11" s="41" t="s">
        <v>261</v>
      </c>
      <c r="I11" s="41" t="s">
        <v>261</v>
      </c>
      <c r="J11" s="41" t="s">
        <v>261</v>
      </c>
      <c r="K11" s="41" t="s">
        <v>261</v>
      </c>
      <c r="L11" s="41" t="s">
        <v>261</v>
      </c>
      <c r="M11" s="41" t="s">
        <v>261</v>
      </c>
      <c r="N11" s="41" t="s">
        <v>261</v>
      </c>
    </row>
    <row r="12" spans="1:14" x14ac:dyDescent="0.2">
      <c r="B12" s="4" t="s">
        <v>227</v>
      </c>
      <c r="D12" s="18">
        <v>51600</v>
      </c>
      <c r="E12" s="64">
        <v>106.2</v>
      </c>
      <c r="F12" s="19">
        <v>18900</v>
      </c>
      <c r="G12" s="36" t="s">
        <v>124</v>
      </c>
      <c r="H12" s="19">
        <v>661</v>
      </c>
      <c r="I12" s="19">
        <v>506</v>
      </c>
      <c r="J12" s="36" t="s">
        <v>124</v>
      </c>
      <c r="K12" s="19">
        <v>20500</v>
      </c>
      <c r="L12" s="19">
        <v>535</v>
      </c>
      <c r="M12" s="19">
        <v>1550</v>
      </c>
      <c r="N12" s="36" t="s">
        <v>124</v>
      </c>
    </row>
    <row r="13" spans="1:14" x14ac:dyDescent="0.2">
      <c r="B13" s="4" t="s">
        <v>225</v>
      </c>
      <c r="D13" s="18">
        <v>48300</v>
      </c>
      <c r="E13" s="64">
        <v>104.3</v>
      </c>
      <c r="F13" s="19">
        <v>16000</v>
      </c>
      <c r="G13" s="36" t="s">
        <v>124</v>
      </c>
      <c r="H13" s="19">
        <v>413</v>
      </c>
      <c r="I13" s="19">
        <v>427</v>
      </c>
      <c r="J13" s="36" t="s">
        <v>124</v>
      </c>
      <c r="K13" s="19">
        <v>22300</v>
      </c>
      <c r="L13" s="19">
        <v>313</v>
      </c>
      <c r="M13" s="19">
        <v>596</v>
      </c>
      <c r="N13" s="36" t="s">
        <v>124</v>
      </c>
    </row>
    <row r="14" spans="1:14" x14ac:dyDescent="0.2">
      <c r="B14" s="4" t="s">
        <v>223</v>
      </c>
      <c r="D14" s="18">
        <v>45400</v>
      </c>
      <c r="E14" s="64">
        <v>102.9</v>
      </c>
      <c r="F14" s="19">
        <v>13000</v>
      </c>
      <c r="G14" s="36" t="s">
        <v>124</v>
      </c>
      <c r="H14" s="19">
        <v>268</v>
      </c>
      <c r="I14" s="19">
        <v>618</v>
      </c>
      <c r="J14" s="36" t="s">
        <v>124</v>
      </c>
      <c r="K14" s="19">
        <v>22600</v>
      </c>
      <c r="L14" s="19">
        <v>292</v>
      </c>
      <c r="M14" s="19">
        <v>769</v>
      </c>
      <c r="N14" s="36" t="s">
        <v>124</v>
      </c>
    </row>
    <row r="15" spans="1:14" x14ac:dyDescent="0.2">
      <c r="D15" s="9"/>
    </row>
    <row r="16" spans="1:14" x14ac:dyDescent="0.2">
      <c r="B16" s="4" t="s">
        <v>222</v>
      </c>
      <c r="D16" s="18">
        <v>43400</v>
      </c>
      <c r="E16" s="64">
        <v>100.5</v>
      </c>
      <c r="F16" s="19">
        <v>11900</v>
      </c>
      <c r="G16" s="19">
        <v>11</v>
      </c>
      <c r="H16" s="19">
        <v>209</v>
      </c>
      <c r="I16" s="19">
        <v>522</v>
      </c>
      <c r="J16" s="36" t="s">
        <v>124</v>
      </c>
      <c r="K16" s="19">
        <v>23100</v>
      </c>
      <c r="L16" s="19">
        <v>274</v>
      </c>
      <c r="M16" s="19">
        <v>532</v>
      </c>
      <c r="N16" s="36" t="s">
        <v>124</v>
      </c>
    </row>
    <row r="17" spans="1:14" x14ac:dyDescent="0.2">
      <c r="B17" s="4" t="s">
        <v>221</v>
      </c>
      <c r="D17" s="18">
        <v>39900</v>
      </c>
      <c r="E17" s="64">
        <v>97.3</v>
      </c>
      <c r="F17" s="19">
        <v>10100</v>
      </c>
      <c r="G17" s="19">
        <v>6</v>
      </c>
      <c r="H17" s="19">
        <v>178</v>
      </c>
      <c r="I17" s="19">
        <v>458</v>
      </c>
      <c r="J17" s="19">
        <v>5410</v>
      </c>
      <c r="K17" s="19">
        <v>21600</v>
      </c>
      <c r="L17" s="19">
        <v>232</v>
      </c>
      <c r="M17" s="19">
        <v>460</v>
      </c>
      <c r="N17" s="36" t="s">
        <v>124</v>
      </c>
    </row>
    <row r="18" spans="1:14" x14ac:dyDescent="0.2">
      <c r="B18" s="4" t="s">
        <v>260</v>
      </c>
      <c r="D18" s="18">
        <f>ROUND(SUM(F18:N18)/100,0)*100</f>
        <v>37500</v>
      </c>
      <c r="E18" s="58">
        <v>95.2</v>
      </c>
      <c r="F18" s="19">
        <v>9470</v>
      </c>
      <c r="G18" s="19">
        <v>9</v>
      </c>
      <c r="H18" s="19">
        <v>146</v>
      </c>
      <c r="I18" s="19">
        <v>257</v>
      </c>
      <c r="J18" s="19">
        <v>4300</v>
      </c>
      <c r="K18" s="19">
        <v>21300</v>
      </c>
      <c r="L18" s="19">
        <v>206</v>
      </c>
      <c r="M18" s="19">
        <v>267</v>
      </c>
      <c r="N18" s="19">
        <v>1500</v>
      </c>
    </row>
    <row r="19" spans="1:14" x14ac:dyDescent="0.2">
      <c r="D19" s="9"/>
    </row>
    <row r="20" spans="1:14" x14ac:dyDescent="0.2">
      <c r="B20" s="4" t="s">
        <v>259</v>
      </c>
      <c r="D20" s="18">
        <f>ROUND(SUM(F20:N20)/100,0)*100</f>
        <v>36800</v>
      </c>
      <c r="E20" s="58">
        <v>94.4</v>
      </c>
      <c r="F20" s="19">
        <v>9240</v>
      </c>
      <c r="G20" s="19">
        <v>10</v>
      </c>
      <c r="H20" s="19">
        <v>145</v>
      </c>
      <c r="I20" s="19">
        <v>203</v>
      </c>
      <c r="J20" s="19">
        <v>4170</v>
      </c>
      <c r="K20" s="19">
        <v>21100</v>
      </c>
      <c r="L20" s="19">
        <v>187</v>
      </c>
      <c r="M20" s="19">
        <v>214</v>
      </c>
      <c r="N20" s="19">
        <v>1500</v>
      </c>
    </row>
    <row r="21" spans="1:14" x14ac:dyDescent="0.2">
      <c r="B21" s="4" t="s">
        <v>258</v>
      </c>
      <c r="D21" s="18">
        <f>ROUND(SUM(F21:N21)/100,0)*100</f>
        <v>36100</v>
      </c>
      <c r="E21" s="58">
        <v>93.8</v>
      </c>
      <c r="F21" s="19">
        <v>9050</v>
      </c>
      <c r="G21" s="19">
        <v>10</v>
      </c>
      <c r="H21" s="19">
        <v>144</v>
      </c>
      <c r="I21" s="19">
        <v>194</v>
      </c>
      <c r="J21" s="19">
        <v>3950</v>
      </c>
      <c r="K21" s="19">
        <v>20900</v>
      </c>
      <c r="L21" s="19">
        <v>181</v>
      </c>
      <c r="M21" s="19">
        <v>177</v>
      </c>
      <c r="N21" s="19">
        <v>1480</v>
      </c>
    </row>
    <row r="22" spans="1:14" x14ac:dyDescent="0.2">
      <c r="B22" s="1" t="s">
        <v>257</v>
      </c>
      <c r="C22" s="2"/>
      <c r="D22" s="3">
        <f>ROUND(SUM(F22:N22)/100,0)*100</f>
        <v>35300</v>
      </c>
      <c r="E22" s="56">
        <v>92.9</v>
      </c>
      <c r="F22" s="2">
        <f>F24+F25</f>
        <v>8710</v>
      </c>
      <c r="G22" s="2">
        <v>8</v>
      </c>
      <c r="H22" s="2">
        <f>H24+H25</f>
        <v>140</v>
      </c>
      <c r="I22" s="2">
        <f>I24+I25</f>
        <v>197</v>
      </c>
      <c r="J22" s="2">
        <f>J24+J25</f>
        <v>3720</v>
      </c>
      <c r="K22" s="2">
        <f>K24+K25</f>
        <v>20700</v>
      </c>
      <c r="L22" s="2">
        <f>L24+L25</f>
        <v>171</v>
      </c>
      <c r="M22" s="2">
        <f>M24+M25</f>
        <v>171</v>
      </c>
      <c r="N22" s="34">
        <v>1470</v>
      </c>
    </row>
    <row r="23" spans="1:14" x14ac:dyDescent="0.2">
      <c r="D23" s="9"/>
    </row>
    <row r="24" spans="1:14" x14ac:dyDescent="0.2">
      <c r="C24" s="4" t="s">
        <v>256</v>
      </c>
      <c r="D24" s="18">
        <f>ROUND(SUM(F24:N24)/100,0)*100</f>
        <v>12200</v>
      </c>
      <c r="E24" s="58">
        <v>96.1</v>
      </c>
      <c r="F24" s="19">
        <v>8710</v>
      </c>
      <c r="G24" s="19">
        <v>8</v>
      </c>
      <c r="H24" s="19">
        <v>40</v>
      </c>
      <c r="I24" s="19">
        <v>167</v>
      </c>
      <c r="J24" s="19">
        <v>2590</v>
      </c>
      <c r="K24" s="36" t="s">
        <v>254</v>
      </c>
      <c r="L24" s="19">
        <v>6</v>
      </c>
      <c r="M24" s="19">
        <v>84</v>
      </c>
      <c r="N24" s="19">
        <v>633</v>
      </c>
    </row>
    <row r="25" spans="1:14" x14ac:dyDescent="0.2">
      <c r="C25" s="4" t="s">
        <v>255</v>
      </c>
      <c r="D25" s="18">
        <f>ROUND(SUM(F25:N25)/100,0)*100</f>
        <v>23100</v>
      </c>
      <c r="E25" s="58">
        <v>91.3</v>
      </c>
      <c r="F25" s="36" t="s">
        <v>254</v>
      </c>
      <c r="G25" s="36" t="s">
        <v>254</v>
      </c>
      <c r="H25" s="19">
        <v>100</v>
      </c>
      <c r="I25" s="19">
        <v>30</v>
      </c>
      <c r="J25" s="19">
        <v>1130</v>
      </c>
      <c r="K25" s="19">
        <v>20700</v>
      </c>
      <c r="L25" s="19">
        <v>165</v>
      </c>
      <c r="M25" s="19">
        <v>87</v>
      </c>
      <c r="N25" s="19">
        <v>840</v>
      </c>
    </row>
    <row r="26" spans="1:14" ht="18" thickBot="1" x14ac:dyDescent="0.25">
      <c r="B26" s="37"/>
      <c r="C26" s="37"/>
      <c r="D26" s="33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B27" s="2"/>
      <c r="C27" s="2"/>
      <c r="D27" s="4" t="s">
        <v>253</v>
      </c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">
      <c r="A28" s="4"/>
    </row>
  </sheetData>
  <phoneticPr fontId="4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2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284"/>
  <sheetViews>
    <sheetView showGridLines="0" zoomScale="75" workbookViewId="0"/>
  </sheetViews>
  <sheetFormatPr defaultColWidth="8.69921875" defaultRowHeight="17.25" x14ac:dyDescent="0.2"/>
  <cols>
    <col min="1" max="1" width="10.69921875" style="5" customWidth="1"/>
    <col min="2" max="2" width="8.69921875" style="5"/>
    <col min="3" max="3" width="6.69921875" style="5" customWidth="1"/>
    <col min="4" max="4" width="8.69921875" style="5"/>
    <col min="5" max="5" width="9.69921875" style="5" customWidth="1"/>
    <col min="6" max="6" width="8.69921875" style="5"/>
    <col min="7" max="7" width="9.69921875" style="5" customWidth="1"/>
    <col min="8" max="8" width="8.69921875" style="5"/>
    <col min="9" max="9" width="9.69921875" style="5" customWidth="1"/>
    <col min="10" max="10" width="8.69921875" style="5"/>
    <col min="11" max="11" width="9.69921875" style="5" customWidth="1"/>
    <col min="12" max="12" width="8.69921875" style="5"/>
    <col min="13" max="13" width="9.69921875" style="5" customWidth="1"/>
    <col min="14" max="16384" width="8.69921875" style="5"/>
  </cols>
  <sheetData>
    <row r="1" spans="1:13" x14ac:dyDescent="0.2">
      <c r="A1" s="4"/>
    </row>
    <row r="5" spans="1:13" x14ac:dyDescent="0.2">
      <c r="C5" s="2"/>
      <c r="D5" s="2"/>
    </row>
    <row r="6" spans="1:13" x14ac:dyDescent="0.2">
      <c r="C6" s="2"/>
      <c r="D6" s="2"/>
      <c r="E6" s="1" t="s">
        <v>384</v>
      </c>
    </row>
    <row r="7" spans="1:13" ht="18" thickBot="1" x14ac:dyDescent="0.25">
      <c r="B7" s="6"/>
      <c r="C7" s="37"/>
      <c r="D7" s="71" t="s">
        <v>383</v>
      </c>
      <c r="E7" s="6"/>
      <c r="F7" s="6"/>
      <c r="G7" s="6"/>
      <c r="H7" s="6"/>
      <c r="I7" s="6"/>
      <c r="J7" s="6"/>
      <c r="K7" s="6"/>
      <c r="L7" s="6"/>
      <c r="M7" s="6"/>
    </row>
    <row r="8" spans="1:13" x14ac:dyDescent="0.2">
      <c r="C8" s="2"/>
      <c r="D8" s="9"/>
      <c r="F8" s="9"/>
      <c r="H8" s="9"/>
      <c r="J8" s="9"/>
      <c r="L8" s="9"/>
    </row>
    <row r="9" spans="1:13" x14ac:dyDescent="0.2">
      <c r="C9" s="2"/>
      <c r="D9" s="15" t="s">
        <v>382</v>
      </c>
      <c r="E9" s="10"/>
      <c r="F9" s="15" t="s">
        <v>381</v>
      </c>
      <c r="G9" s="60"/>
      <c r="H9" s="15" t="s">
        <v>380</v>
      </c>
      <c r="I9" s="60"/>
      <c r="J9" s="15" t="s">
        <v>379</v>
      </c>
      <c r="K9" s="60"/>
      <c r="L9" s="15" t="s">
        <v>378</v>
      </c>
      <c r="M9" s="10"/>
    </row>
    <row r="10" spans="1:13" x14ac:dyDescent="0.2">
      <c r="B10" s="10"/>
      <c r="C10" s="60"/>
      <c r="D10" s="15" t="s">
        <v>285</v>
      </c>
      <c r="E10" s="25" t="s">
        <v>317</v>
      </c>
      <c r="F10" s="15" t="s">
        <v>285</v>
      </c>
      <c r="G10" s="25" t="s">
        <v>317</v>
      </c>
      <c r="H10" s="15" t="s">
        <v>285</v>
      </c>
      <c r="I10" s="25" t="s">
        <v>317</v>
      </c>
      <c r="J10" s="15" t="s">
        <v>285</v>
      </c>
      <c r="K10" s="25" t="s">
        <v>317</v>
      </c>
      <c r="L10" s="15" t="s">
        <v>285</v>
      </c>
      <c r="M10" s="25" t="s">
        <v>317</v>
      </c>
    </row>
    <row r="11" spans="1:13" x14ac:dyDescent="0.2">
      <c r="C11" s="2"/>
      <c r="D11" s="39" t="s">
        <v>261</v>
      </c>
      <c r="E11" s="41" t="s">
        <v>316</v>
      </c>
      <c r="F11" s="41" t="s">
        <v>261</v>
      </c>
      <c r="G11" s="41" t="s">
        <v>316</v>
      </c>
      <c r="H11" s="41" t="s">
        <v>261</v>
      </c>
      <c r="I11" s="41" t="s">
        <v>316</v>
      </c>
      <c r="J11" s="41" t="s">
        <v>261</v>
      </c>
      <c r="K11" s="41" t="s">
        <v>316</v>
      </c>
      <c r="L11" s="41" t="s">
        <v>261</v>
      </c>
      <c r="M11" s="41" t="s">
        <v>316</v>
      </c>
    </row>
    <row r="12" spans="1:13" x14ac:dyDescent="0.2">
      <c r="B12" s="4" t="s">
        <v>227</v>
      </c>
      <c r="C12" s="2"/>
      <c r="D12" s="62">
        <v>18900</v>
      </c>
      <c r="E12" s="19">
        <v>72000</v>
      </c>
      <c r="F12" s="19">
        <v>276</v>
      </c>
      <c r="G12" s="19">
        <v>9960</v>
      </c>
      <c r="H12" s="19">
        <v>189</v>
      </c>
      <c r="I12" s="19">
        <v>5010</v>
      </c>
      <c r="J12" s="19">
        <v>255</v>
      </c>
      <c r="K12" s="19">
        <v>6270</v>
      </c>
      <c r="L12" s="19">
        <v>75</v>
      </c>
      <c r="M12" s="19">
        <v>1870</v>
      </c>
    </row>
    <row r="13" spans="1:13" x14ac:dyDescent="0.2">
      <c r="B13" s="4" t="s">
        <v>225</v>
      </c>
      <c r="C13" s="2"/>
      <c r="D13" s="62">
        <v>16000</v>
      </c>
      <c r="E13" s="19">
        <v>61900</v>
      </c>
      <c r="F13" s="19">
        <v>228</v>
      </c>
      <c r="G13" s="19">
        <v>8730</v>
      </c>
      <c r="H13" s="19">
        <v>313</v>
      </c>
      <c r="I13" s="19">
        <v>10700</v>
      </c>
      <c r="J13" s="19">
        <v>199</v>
      </c>
      <c r="K13" s="19">
        <v>5290</v>
      </c>
      <c r="L13" s="19">
        <v>114</v>
      </c>
      <c r="M13" s="19">
        <v>2650</v>
      </c>
    </row>
    <row r="14" spans="1:13" x14ac:dyDescent="0.2">
      <c r="B14" s="4" t="s">
        <v>223</v>
      </c>
      <c r="C14" s="2"/>
      <c r="D14" s="62">
        <v>13000</v>
      </c>
      <c r="E14" s="19">
        <v>51700</v>
      </c>
      <c r="F14" s="19">
        <v>183</v>
      </c>
      <c r="G14" s="19">
        <v>7230</v>
      </c>
      <c r="H14" s="19">
        <v>200</v>
      </c>
      <c r="I14" s="19">
        <v>7070</v>
      </c>
      <c r="J14" s="19">
        <v>180</v>
      </c>
      <c r="K14" s="19">
        <v>5300</v>
      </c>
      <c r="L14" s="19">
        <v>110</v>
      </c>
      <c r="M14" s="19">
        <v>3620</v>
      </c>
    </row>
    <row r="15" spans="1:13" x14ac:dyDescent="0.2">
      <c r="B15" s="4" t="s">
        <v>222</v>
      </c>
      <c r="C15" s="2"/>
      <c r="D15" s="62">
        <v>11900</v>
      </c>
      <c r="E15" s="19">
        <v>54300</v>
      </c>
      <c r="F15" s="19">
        <v>145</v>
      </c>
      <c r="G15" s="19">
        <v>7010</v>
      </c>
      <c r="H15" s="19">
        <v>131</v>
      </c>
      <c r="I15" s="19">
        <v>6340</v>
      </c>
      <c r="J15" s="19">
        <v>153</v>
      </c>
      <c r="K15" s="19">
        <v>6250</v>
      </c>
      <c r="L15" s="19">
        <v>89</v>
      </c>
      <c r="M15" s="19">
        <v>3590</v>
      </c>
    </row>
    <row r="16" spans="1:13" x14ac:dyDescent="0.2">
      <c r="B16" s="4" t="s">
        <v>221</v>
      </c>
      <c r="C16" s="2"/>
      <c r="D16" s="62">
        <v>10100</v>
      </c>
      <c r="E16" s="19">
        <v>45200</v>
      </c>
      <c r="F16" s="19">
        <v>124</v>
      </c>
      <c r="G16" s="19">
        <v>6890</v>
      </c>
      <c r="H16" s="19">
        <v>150</v>
      </c>
      <c r="I16" s="19">
        <v>9900</v>
      </c>
      <c r="J16" s="19">
        <v>98</v>
      </c>
      <c r="K16" s="19">
        <v>4420</v>
      </c>
      <c r="L16" s="19">
        <v>70</v>
      </c>
      <c r="M16" s="19">
        <v>3470</v>
      </c>
    </row>
    <row r="17" spans="1:13" x14ac:dyDescent="0.2">
      <c r="C17" s="2"/>
      <c r="D17" s="62"/>
      <c r="E17" s="19"/>
      <c r="F17" s="19"/>
      <c r="G17" s="19"/>
      <c r="H17" s="19"/>
      <c r="I17" s="19"/>
      <c r="J17" s="19"/>
      <c r="K17" s="19"/>
      <c r="L17" s="19"/>
      <c r="M17" s="19"/>
    </row>
    <row r="18" spans="1:13" x14ac:dyDescent="0.2">
      <c r="B18" s="4" t="s">
        <v>280</v>
      </c>
      <c r="C18" s="2"/>
      <c r="D18" s="62">
        <v>9590</v>
      </c>
      <c r="E18" s="19">
        <v>47700</v>
      </c>
      <c r="F18" s="19">
        <v>107</v>
      </c>
      <c r="G18" s="19">
        <v>6210</v>
      </c>
      <c r="H18" s="19">
        <v>127</v>
      </c>
      <c r="I18" s="19">
        <v>8140</v>
      </c>
      <c r="J18" s="19">
        <v>78</v>
      </c>
      <c r="K18" s="19">
        <v>3360</v>
      </c>
      <c r="L18" s="19">
        <v>59</v>
      </c>
      <c r="M18" s="19">
        <v>2880</v>
      </c>
    </row>
    <row r="19" spans="1:13" x14ac:dyDescent="0.2">
      <c r="B19" s="4" t="s">
        <v>260</v>
      </c>
      <c r="C19" s="2"/>
      <c r="D19" s="62">
        <v>9470</v>
      </c>
      <c r="E19" s="19">
        <v>45400</v>
      </c>
      <c r="F19" s="19">
        <v>107</v>
      </c>
      <c r="G19" s="19">
        <v>6280</v>
      </c>
      <c r="H19" s="19">
        <v>119</v>
      </c>
      <c r="I19" s="19">
        <v>7580</v>
      </c>
      <c r="J19" s="19">
        <v>82</v>
      </c>
      <c r="K19" s="19">
        <v>3370</v>
      </c>
      <c r="L19" s="19">
        <v>57</v>
      </c>
      <c r="M19" s="19">
        <v>2760</v>
      </c>
    </row>
    <row r="20" spans="1:13" x14ac:dyDescent="0.2">
      <c r="B20" s="4" t="s">
        <v>259</v>
      </c>
      <c r="C20" s="2"/>
      <c r="D20" s="62">
        <v>9240</v>
      </c>
      <c r="E20" s="19">
        <v>44700</v>
      </c>
      <c r="F20" s="19">
        <v>105</v>
      </c>
      <c r="G20" s="19">
        <v>6220</v>
      </c>
      <c r="H20" s="19">
        <v>122</v>
      </c>
      <c r="I20" s="19">
        <v>8000</v>
      </c>
      <c r="J20" s="19">
        <v>80</v>
      </c>
      <c r="K20" s="19">
        <v>3410</v>
      </c>
      <c r="L20" s="19">
        <v>58</v>
      </c>
      <c r="M20" s="19">
        <v>2840</v>
      </c>
    </row>
    <row r="21" spans="1:13" x14ac:dyDescent="0.2">
      <c r="B21" s="4" t="s">
        <v>258</v>
      </c>
      <c r="D21" s="62">
        <v>9050</v>
      </c>
      <c r="E21" s="19">
        <v>42100</v>
      </c>
      <c r="F21" s="19">
        <v>103</v>
      </c>
      <c r="G21" s="19">
        <v>6040</v>
      </c>
      <c r="H21" s="19">
        <v>120</v>
      </c>
      <c r="I21" s="19">
        <v>7820</v>
      </c>
      <c r="J21" s="19">
        <v>78</v>
      </c>
      <c r="K21" s="19">
        <v>3330</v>
      </c>
      <c r="L21" s="19">
        <v>55</v>
      </c>
      <c r="M21" s="19">
        <v>2760</v>
      </c>
    </row>
    <row r="22" spans="1:13" x14ac:dyDescent="0.2">
      <c r="B22" s="1" t="s">
        <v>279</v>
      </c>
      <c r="C22" s="2"/>
      <c r="D22" s="61">
        <v>8710</v>
      </c>
      <c r="E22" s="34">
        <v>37800</v>
      </c>
      <c r="F22" s="34">
        <v>102</v>
      </c>
      <c r="G22" s="34">
        <v>5800</v>
      </c>
      <c r="H22" s="34">
        <v>139</v>
      </c>
      <c r="I22" s="34">
        <v>8800</v>
      </c>
      <c r="J22" s="34">
        <v>73</v>
      </c>
      <c r="K22" s="34">
        <v>3340</v>
      </c>
      <c r="L22" s="34">
        <v>54</v>
      </c>
      <c r="M22" s="34">
        <v>2530</v>
      </c>
    </row>
    <row r="23" spans="1:13" ht="18" thickBot="1" x14ac:dyDescent="0.25">
      <c r="B23" s="37"/>
      <c r="C23" s="6"/>
      <c r="D23" s="33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">
      <c r="D24" s="9"/>
      <c r="F24" s="9"/>
      <c r="H24" s="9"/>
      <c r="J24" s="9"/>
      <c r="L24" s="9"/>
    </row>
    <row r="25" spans="1:13" x14ac:dyDescent="0.2">
      <c r="D25" s="15" t="s">
        <v>377</v>
      </c>
      <c r="E25" s="10"/>
      <c r="F25" s="15" t="s">
        <v>376</v>
      </c>
      <c r="G25" s="10"/>
      <c r="H25" s="15" t="s">
        <v>375</v>
      </c>
      <c r="I25" s="10"/>
      <c r="J25" s="15" t="s">
        <v>374</v>
      </c>
      <c r="K25" s="10"/>
      <c r="L25" s="15" t="s">
        <v>373</v>
      </c>
      <c r="M25" s="10"/>
    </row>
    <row r="26" spans="1:13" x14ac:dyDescent="0.2">
      <c r="B26" s="10"/>
      <c r="C26" s="10"/>
      <c r="D26" s="15" t="s">
        <v>285</v>
      </c>
      <c r="E26" s="25" t="s">
        <v>317</v>
      </c>
      <c r="F26" s="15" t="s">
        <v>285</v>
      </c>
      <c r="G26" s="25" t="s">
        <v>317</v>
      </c>
      <c r="H26" s="15" t="s">
        <v>285</v>
      </c>
      <c r="I26" s="25" t="s">
        <v>317</v>
      </c>
      <c r="J26" s="15" t="s">
        <v>285</v>
      </c>
      <c r="K26" s="25" t="s">
        <v>317</v>
      </c>
      <c r="L26" s="15" t="s">
        <v>285</v>
      </c>
      <c r="M26" s="25" t="s">
        <v>317</v>
      </c>
    </row>
    <row r="27" spans="1:13" x14ac:dyDescent="0.2">
      <c r="D27" s="39" t="s">
        <v>261</v>
      </c>
      <c r="E27" s="41" t="s">
        <v>316</v>
      </c>
      <c r="F27" s="41" t="s">
        <v>261</v>
      </c>
      <c r="G27" s="41" t="s">
        <v>316</v>
      </c>
      <c r="H27" s="41" t="s">
        <v>261</v>
      </c>
      <c r="I27" s="41" t="s">
        <v>316</v>
      </c>
      <c r="J27" s="41" t="s">
        <v>261</v>
      </c>
      <c r="K27" s="41" t="s">
        <v>316</v>
      </c>
      <c r="L27" s="41" t="s">
        <v>261</v>
      </c>
      <c r="M27" s="41" t="s">
        <v>316</v>
      </c>
    </row>
    <row r="28" spans="1:13" x14ac:dyDescent="0.2">
      <c r="A28" s="2"/>
      <c r="B28" s="4" t="s">
        <v>227</v>
      </c>
      <c r="D28" s="62">
        <v>47</v>
      </c>
      <c r="E28" s="19">
        <v>822</v>
      </c>
      <c r="F28" s="19">
        <v>111</v>
      </c>
      <c r="G28" s="19">
        <v>1030</v>
      </c>
      <c r="H28" s="19">
        <v>723</v>
      </c>
      <c r="I28" s="19">
        <v>19200</v>
      </c>
      <c r="J28" s="19">
        <v>314</v>
      </c>
      <c r="K28" s="19">
        <v>11100</v>
      </c>
      <c r="L28" s="19">
        <v>262</v>
      </c>
      <c r="M28" s="19">
        <v>8750</v>
      </c>
    </row>
    <row r="29" spans="1:13" x14ac:dyDescent="0.2">
      <c r="B29" s="4" t="s">
        <v>225</v>
      </c>
      <c r="D29" s="62">
        <v>52</v>
      </c>
      <c r="E29" s="19">
        <v>1050</v>
      </c>
      <c r="F29" s="19">
        <v>130</v>
      </c>
      <c r="G29" s="19">
        <v>1800</v>
      </c>
      <c r="H29" s="19">
        <v>714</v>
      </c>
      <c r="I29" s="19">
        <v>28000</v>
      </c>
      <c r="J29" s="19">
        <v>314</v>
      </c>
      <c r="K29" s="19">
        <v>11300</v>
      </c>
      <c r="L29" s="19">
        <v>219</v>
      </c>
      <c r="M29" s="19">
        <v>7640</v>
      </c>
    </row>
    <row r="30" spans="1:13" x14ac:dyDescent="0.2">
      <c r="B30" s="4" t="s">
        <v>223</v>
      </c>
      <c r="D30" s="62">
        <v>115</v>
      </c>
      <c r="E30" s="19">
        <v>2470</v>
      </c>
      <c r="F30" s="19">
        <v>134</v>
      </c>
      <c r="G30" s="19">
        <v>2130</v>
      </c>
      <c r="H30" s="19">
        <v>655</v>
      </c>
      <c r="I30" s="19">
        <v>23900</v>
      </c>
      <c r="J30" s="19">
        <v>490</v>
      </c>
      <c r="K30" s="19">
        <v>14300</v>
      </c>
      <c r="L30" s="19">
        <v>238</v>
      </c>
      <c r="M30" s="19">
        <v>9700</v>
      </c>
    </row>
    <row r="31" spans="1:13" x14ac:dyDescent="0.2">
      <c r="B31" s="4" t="s">
        <v>222</v>
      </c>
      <c r="D31" s="62">
        <v>108</v>
      </c>
      <c r="E31" s="19">
        <v>3330</v>
      </c>
      <c r="F31" s="19">
        <v>113</v>
      </c>
      <c r="G31" s="19">
        <v>2670</v>
      </c>
      <c r="H31" s="19">
        <v>278</v>
      </c>
      <c r="I31" s="19">
        <v>10300</v>
      </c>
      <c r="J31" s="19">
        <v>667</v>
      </c>
      <c r="K31" s="19">
        <v>22600</v>
      </c>
      <c r="L31" s="19">
        <v>214</v>
      </c>
      <c r="M31" s="19">
        <v>10700</v>
      </c>
    </row>
    <row r="32" spans="1:13" x14ac:dyDescent="0.2">
      <c r="B32" s="4" t="s">
        <v>221</v>
      </c>
      <c r="D32" s="62">
        <v>48</v>
      </c>
      <c r="E32" s="19">
        <v>1480</v>
      </c>
      <c r="F32" s="19">
        <v>81</v>
      </c>
      <c r="G32" s="19">
        <v>2010</v>
      </c>
      <c r="H32" s="19">
        <v>228</v>
      </c>
      <c r="I32" s="19">
        <v>8470</v>
      </c>
      <c r="J32" s="19">
        <v>492</v>
      </c>
      <c r="K32" s="19">
        <v>17400</v>
      </c>
      <c r="L32" s="19">
        <v>234</v>
      </c>
      <c r="M32" s="19">
        <v>14400</v>
      </c>
    </row>
    <row r="33" spans="2:13" x14ac:dyDescent="0.2">
      <c r="D33" s="62"/>
      <c r="E33" s="19"/>
      <c r="F33" s="19"/>
      <c r="G33" s="19"/>
      <c r="H33" s="19"/>
      <c r="I33" s="19"/>
      <c r="J33" s="19"/>
      <c r="K33" s="19"/>
      <c r="L33" s="19"/>
      <c r="M33" s="19"/>
    </row>
    <row r="34" spans="2:13" x14ac:dyDescent="0.2">
      <c r="B34" s="4" t="s">
        <v>280</v>
      </c>
      <c r="D34" s="62">
        <v>30</v>
      </c>
      <c r="E34" s="19">
        <v>806</v>
      </c>
      <c r="F34" s="19">
        <v>70</v>
      </c>
      <c r="G34" s="19">
        <v>1740</v>
      </c>
      <c r="H34" s="19">
        <v>200</v>
      </c>
      <c r="I34" s="19">
        <v>6720</v>
      </c>
      <c r="J34" s="19">
        <v>448</v>
      </c>
      <c r="K34" s="19">
        <v>18200</v>
      </c>
      <c r="L34" s="19">
        <v>216</v>
      </c>
      <c r="M34" s="19">
        <v>14800</v>
      </c>
    </row>
    <row r="35" spans="2:13" x14ac:dyDescent="0.2">
      <c r="B35" s="4" t="s">
        <v>260</v>
      </c>
      <c r="D35" s="62">
        <v>33</v>
      </c>
      <c r="E35" s="19">
        <v>739</v>
      </c>
      <c r="F35" s="19">
        <v>71</v>
      </c>
      <c r="G35" s="19">
        <v>1750</v>
      </c>
      <c r="H35" s="19">
        <v>211</v>
      </c>
      <c r="I35" s="19">
        <v>6810</v>
      </c>
      <c r="J35" s="19">
        <v>442</v>
      </c>
      <c r="K35" s="19">
        <v>17900</v>
      </c>
      <c r="L35" s="19">
        <v>215</v>
      </c>
      <c r="M35" s="19">
        <v>15100</v>
      </c>
    </row>
    <row r="36" spans="2:13" x14ac:dyDescent="0.2">
      <c r="B36" s="4" t="s">
        <v>259</v>
      </c>
      <c r="D36" s="62">
        <v>33</v>
      </c>
      <c r="E36" s="19">
        <v>735</v>
      </c>
      <c r="F36" s="19">
        <v>67</v>
      </c>
      <c r="G36" s="19">
        <v>1680</v>
      </c>
      <c r="H36" s="19">
        <v>227</v>
      </c>
      <c r="I36" s="19">
        <v>7220</v>
      </c>
      <c r="J36" s="19">
        <v>441</v>
      </c>
      <c r="K36" s="19">
        <v>18000</v>
      </c>
      <c r="L36" s="19">
        <v>220</v>
      </c>
      <c r="M36" s="19">
        <v>15800</v>
      </c>
    </row>
    <row r="37" spans="2:13" x14ac:dyDescent="0.2">
      <c r="B37" s="4" t="s">
        <v>258</v>
      </c>
      <c r="D37" s="62">
        <v>32</v>
      </c>
      <c r="E37" s="19">
        <v>720</v>
      </c>
      <c r="F37" s="19">
        <v>66</v>
      </c>
      <c r="G37" s="19">
        <v>1660</v>
      </c>
      <c r="H37" s="19">
        <v>217</v>
      </c>
      <c r="I37" s="19">
        <v>6910</v>
      </c>
      <c r="J37" s="19">
        <v>404</v>
      </c>
      <c r="K37" s="19">
        <v>17000</v>
      </c>
      <c r="L37" s="19">
        <v>227</v>
      </c>
      <c r="M37" s="19">
        <v>16600</v>
      </c>
    </row>
    <row r="38" spans="2:13" x14ac:dyDescent="0.2">
      <c r="B38" s="1" t="s">
        <v>279</v>
      </c>
      <c r="C38" s="2"/>
      <c r="D38" s="61">
        <v>27</v>
      </c>
      <c r="E38" s="34">
        <v>566</v>
      </c>
      <c r="F38" s="34">
        <v>67</v>
      </c>
      <c r="G38" s="34">
        <v>1660</v>
      </c>
      <c r="H38" s="34">
        <v>176</v>
      </c>
      <c r="I38" s="34">
        <v>5420</v>
      </c>
      <c r="J38" s="34">
        <v>372</v>
      </c>
      <c r="K38" s="34">
        <v>14100</v>
      </c>
      <c r="L38" s="34">
        <v>222</v>
      </c>
      <c r="M38" s="34">
        <v>13700</v>
      </c>
    </row>
    <row r="39" spans="2:13" ht="18" thickBot="1" x14ac:dyDescent="0.25">
      <c r="B39" s="6"/>
      <c r="C39" s="6"/>
      <c r="D39" s="33"/>
      <c r="E39" s="6"/>
      <c r="F39" s="6"/>
      <c r="G39" s="6"/>
      <c r="H39" s="6"/>
      <c r="I39" s="6"/>
      <c r="J39" s="6"/>
      <c r="K39" s="6"/>
      <c r="L39" s="6"/>
      <c r="M39" s="6"/>
    </row>
    <row r="40" spans="2:13" x14ac:dyDescent="0.2">
      <c r="D40" s="9"/>
      <c r="F40" s="9"/>
      <c r="H40" s="9"/>
      <c r="J40" s="9"/>
      <c r="L40" s="9"/>
    </row>
    <row r="41" spans="2:13" x14ac:dyDescent="0.2">
      <c r="D41" s="15" t="s">
        <v>372</v>
      </c>
      <c r="E41" s="10"/>
      <c r="F41" s="15" t="s">
        <v>371</v>
      </c>
      <c r="G41" s="10"/>
      <c r="H41" s="15" t="s">
        <v>370</v>
      </c>
      <c r="I41" s="10"/>
      <c r="J41" s="15" t="s">
        <v>369</v>
      </c>
      <c r="K41" s="10"/>
      <c r="L41" s="15" t="s">
        <v>368</v>
      </c>
      <c r="M41" s="10"/>
    </row>
    <row r="42" spans="2:13" x14ac:dyDescent="0.2">
      <c r="B42" s="10"/>
      <c r="C42" s="10"/>
      <c r="D42" s="15" t="s">
        <v>285</v>
      </c>
      <c r="E42" s="25" t="s">
        <v>317</v>
      </c>
      <c r="F42" s="15" t="s">
        <v>285</v>
      </c>
      <c r="G42" s="25" t="s">
        <v>317</v>
      </c>
      <c r="H42" s="15" t="s">
        <v>285</v>
      </c>
      <c r="I42" s="25" t="s">
        <v>317</v>
      </c>
      <c r="J42" s="15" t="s">
        <v>285</v>
      </c>
      <c r="K42" s="25" t="s">
        <v>317</v>
      </c>
      <c r="L42" s="15" t="s">
        <v>285</v>
      </c>
      <c r="M42" s="25" t="s">
        <v>317</v>
      </c>
    </row>
    <row r="43" spans="2:13" x14ac:dyDescent="0.2">
      <c r="D43" s="39" t="s">
        <v>261</v>
      </c>
      <c r="E43" s="41" t="s">
        <v>316</v>
      </c>
      <c r="F43" s="41" t="s">
        <v>261</v>
      </c>
      <c r="G43" s="41" t="s">
        <v>316</v>
      </c>
      <c r="H43" s="41" t="s">
        <v>261</v>
      </c>
      <c r="I43" s="41" t="s">
        <v>316</v>
      </c>
      <c r="J43" s="41" t="s">
        <v>261</v>
      </c>
      <c r="K43" s="41" t="s">
        <v>316</v>
      </c>
      <c r="L43" s="41" t="s">
        <v>261</v>
      </c>
      <c r="M43" s="41" t="s">
        <v>316</v>
      </c>
    </row>
    <row r="44" spans="2:13" x14ac:dyDescent="0.2">
      <c r="B44" s="4" t="s">
        <v>227</v>
      </c>
      <c r="D44" s="62">
        <v>135</v>
      </c>
      <c r="E44" s="19">
        <v>1770</v>
      </c>
      <c r="F44" s="19">
        <v>89</v>
      </c>
      <c r="G44" s="19">
        <v>1710</v>
      </c>
      <c r="H44" s="19">
        <v>2030</v>
      </c>
      <c r="I44" s="19">
        <v>69800</v>
      </c>
      <c r="J44" s="19">
        <v>410</v>
      </c>
      <c r="K44" s="19">
        <v>5890</v>
      </c>
      <c r="L44" s="19">
        <v>798</v>
      </c>
      <c r="M44" s="19">
        <v>36400</v>
      </c>
    </row>
    <row r="45" spans="2:13" x14ac:dyDescent="0.2">
      <c r="B45" s="4" t="s">
        <v>225</v>
      </c>
      <c r="D45" s="62">
        <v>118</v>
      </c>
      <c r="E45" s="19">
        <v>1600</v>
      </c>
      <c r="F45" s="19">
        <v>83</v>
      </c>
      <c r="G45" s="19">
        <v>1750</v>
      </c>
      <c r="H45" s="19">
        <v>1730</v>
      </c>
      <c r="I45" s="19">
        <v>64100</v>
      </c>
      <c r="J45" s="19">
        <v>480</v>
      </c>
      <c r="K45" s="19">
        <v>8470</v>
      </c>
      <c r="L45" s="19">
        <v>759</v>
      </c>
      <c r="M45" s="19">
        <v>37200</v>
      </c>
    </row>
    <row r="46" spans="2:13" x14ac:dyDescent="0.2">
      <c r="B46" s="4" t="s">
        <v>223</v>
      </c>
      <c r="D46" s="62">
        <v>113</v>
      </c>
      <c r="E46" s="19">
        <v>1620</v>
      </c>
      <c r="F46" s="19">
        <v>74</v>
      </c>
      <c r="G46" s="19">
        <v>1700</v>
      </c>
      <c r="H46" s="19">
        <v>1440</v>
      </c>
      <c r="I46" s="19">
        <v>62500</v>
      </c>
      <c r="J46" s="19">
        <v>588</v>
      </c>
      <c r="K46" s="19">
        <v>9810</v>
      </c>
      <c r="L46" s="19">
        <v>594</v>
      </c>
      <c r="M46" s="19">
        <v>28900</v>
      </c>
    </row>
    <row r="47" spans="2:13" x14ac:dyDescent="0.2">
      <c r="B47" s="4" t="s">
        <v>222</v>
      </c>
      <c r="D47" s="62">
        <v>101</v>
      </c>
      <c r="E47" s="19">
        <v>1370</v>
      </c>
      <c r="F47" s="19">
        <v>68</v>
      </c>
      <c r="G47" s="19">
        <v>1500</v>
      </c>
      <c r="H47" s="19">
        <v>1150</v>
      </c>
      <c r="I47" s="19">
        <v>53600</v>
      </c>
      <c r="J47" s="19">
        <v>498</v>
      </c>
      <c r="K47" s="19">
        <v>9000</v>
      </c>
      <c r="L47" s="19">
        <v>470</v>
      </c>
      <c r="M47" s="19">
        <v>23800</v>
      </c>
    </row>
    <row r="48" spans="2:13" x14ac:dyDescent="0.2">
      <c r="B48" s="4" t="s">
        <v>221</v>
      </c>
      <c r="D48" s="62">
        <v>129</v>
      </c>
      <c r="E48" s="19">
        <v>1860</v>
      </c>
      <c r="F48" s="19">
        <v>61</v>
      </c>
      <c r="G48" s="19">
        <v>1260</v>
      </c>
      <c r="H48" s="19">
        <v>746</v>
      </c>
      <c r="I48" s="19">
        <v>31600</v>
      </c>
      <c r="J48" s="19">
        <v>289</v>
      </c>
      <c r="K48" s="19">
        <v>6240</v>
      </c>
      <c r="L48" s="19">
        <v>375</v>
      </c>
      <c r="M48" s="19">
        <v>21000</v>
      </c>
    </row>
    <row r="49" spans="2:13" x14ac:dyDescent="0.2">
      <c r="D49" s="62"/>
      <c r="E49" s="19"/>
      <c r="F49" s="19"/>
      <c r="G49" s="19"/>
      <c r="H49" s="19"/>
      <c r="I49" s="19"/>
      <c r="J49" s="19"/>
      <c r="K49" s="19"/>
      <c r="L49" s="19"/>
      <c r="M49" s="19"/>
    </row>
    <row r="50" spans="2:13" x14ac:dyDescent="0.2">
      <c r="B50" s="4" t="s">
        <v>280</v>
      </c>
      <c r="D50" s="62">
        <v>111</v>
      </c>
      <c r="E50" s="19">
        <v>1670</v>
      </c>
      <c r="F50" s="19">
        <v>74</v>
      </c>
      <c r="G50" s="19">
        <v>1440</v>
      </c>
      <c r="H50" s="19">
        <v>522</v>
      </c>
      <c r="I50" s="19">
        <v>19900</v>
      </c>
      <c r="J50" s="19">
        <v>212</v>
      </c>
      <c r="K50" s="19">
        <v>4770</v>
      </c>
      <c r="L50" s="19">
        <v>315</v>
      </c>
      <c r="M50" s="19">
        <v>17300</v>
      </c>
    </row>
    <row r="51" spans="2:13" x14ac:dyDescent="0.2">
      <c r="B51" s="4" t="s">
        <v>260</v>
      </c>
      <c r="D51" s="62">
        <v>111</v>
      </c>
      <c r="E51" s="19">
        <v>1640</v>
      </c>
      <c r="F51" s="19">
        <v>74</v>
      </c>
      <c r="G51" s="19">
        <v>1450</v>
      </c>
      <c r="H51" s="19">
        <v>454</v>
      </c>
      <c r="I51" s="19">
        <v>17100</v>
      </c>
      <c r="J51" s="19">
        <v>216</v>
      </c>
      <c r="K51" s="19">
        <v>4520</v>
      </c>
      <c r="L51" s="19">
        <v>314</v>
      </c>
      <c r="M51" s="19">
        <v>17800</v>
      </c>
    </row>
    <row r="52" spans="2:13" x14ac:dyDescent="0.2">
      <c r="B52" s="4" t="s">
        <v>259</v>
      </c>
      <c r="D52" s="62">
        <v>109</v>
      </c>
      <c r="E52" s="19">
        <v>1620</v>
      </c>
      <c r="F52" s="19">
        <v>84</v>
      </c>
      <c r="G52" s="19">
        <v>1680</v>
      </c>
      <c r="H52" s="19">
        <v>404</v>
      </c>
      <c r="I52" s="19">
        <v>15800</v>
      </c>
      <c r="J52" s="19">
        <v>200</v>
      </c>
      <c r="K52" s="19">
        <v>4300</v>
      </c>
      <c r="L52" s="19">
        <v>298</v>
      </c>
      <c r="M52" s="19">
        <v>17200</v>
      </c>
    </row>
    <row r="53" spans="2:13" x14ac:dyDescent="0.2">
      <c r="B53" s="4" t="s">
        <v>258</v>
      </c>
      <c r="D53" s="62">
        <v>107</v>
      </c>
      <c r="E53" s="19">
        <v>1610</v>
      </c>
      <c r="F53" s="19">
        <v>88</v>
      </c>
      <c r="G53" s="19">
        <v>1710</v>
      </c>
      <c r="H53" s="19">
        <v>377</v>
      </c>
      <c r="I53" s="19">
        <v>15600</v>
      </c>
      <c r="J53" s="19">
        <v>183</v>
      </c>
      <c r="K53" s="19">
        <v>3860</v>
      </c>
      <c r="L53" s="19">
        <v>270</v>
      </c>
      <c r="M53" s="19">
        <v>16600</v>
      </c>
    </row>
    <row r="54" spans="2:13" x14ac:dyDescent="0.2">
      <c r="B54" s="1" t="s">
        <v>367</v>
      </c>
      <c r="C54" s="2"/>
      <c r="D54" s="61">
        <v>107</v>
      </c>
      <c r="E54" s="34">
        <v>1560</v>
      </c>
      <c r="F54" s="34">
        <v>86</v>
      </c>
      <c r="G54" s="34">
        <v>1570</v>
      </c>
      <c r="H54" s="34">
        <v>356</v>
      </c>
      <c r="I54" s="34">
        <v>12900</v>
      </c>
      <c r="J54" s="34">
        <v>146</v>
      </c>
      <c r="K54" s="34">
        <v>2760</v>
      </c>
      <c r="L54" s="34">
        <v>231</v>
      </c>
      <c r="M54" s="34">
        <v>12400</v>
      </c>
    </row>
    <row r="55" spans="2:13" ht="18" thickBot="1" x14ac:dyDescent="0.25">
      <c r="B55" s="6"/>
      <c r="C55" s="6"/>
      <c r="D55" s="33"/>
      <c r="E55" s="6"/>
      <c r="F55" s="6"/>
      <c r="G55" s="6"/>
      <c r="H55" s="6"/>
      <c r="I55" s="6"/>
      <c r="J55" s="6"/>
      <c r="K55" s="6"/>
      <c r="L55" s="6"/>
      <c r="M55" s="6"/>
    </row>
    <row r="56" spans="2:13" x14ac:dyDescent="0.2">
      <c r="D56" s="9"/>
      <c r="F56" s="9"/>
      <c r="H56" s="9"/>
      <c r="J56" s="9"/>
      <c r="L56" s="9"/>
    </row>
    <row r="57" spans="2:13" x14ac:dyDescent="0.2">
      <c r="D57" s="15" t="s">
        <v>366</v>
      </c>
      <c r="E57" s="10"/>
      <c r="F57" s="15" t="s">
        <v>365</v>
      </c>
      <c r="G57" s="10"/>
      <c r="H57" s="15" t="s">
        <v>364</v>
      </c>
      <c r="I57" s="10"/>
      <c r="J57" s="15" t="s">
        <v>363</v>
      </c>
      <c r="K57" s="10"/>
      <c r="L57" s="15" t="s">
        <v>362</v>
      </c>
      <c r="M57" s="10"/>
    </row>
    <row r="58" spans="2:13" x14ac:dyDescent="0.2">
      <c r="B58" s="10"/>
      <c r="C58" s="10"/>
      <c r="D58" s="15" t="s">
        <v>285</v>
      </c>
      <c r="E58" s="25" t="s">
        <v>317</v>
      </c>
      <c r="F58" s="15" t="s">
        <v>285</v>
      </c>
      <c r="G58" s="25" t="s">
        <v>317</v>
      </c>
      <c r="H58" s="15" t="s">
        <v>285</v>
      </c>
      <c r="I58" s="25" t="s">
        <v>317</v>
      </c>
      <c r="J58" s="15" t="s">
        <v>285</v>
      </c>
      <c r="K58" s="25" t="s">
        <v>317</v>
      </c>
      <c r="L58" s="15" t="s">
        <v>285</v>
      </c>
      <c r="M58" s="25" t="s">
        <v>317</v>
      </c>
    </row>
    <row r="59" spans="2:13" x14ac:dyDescent="0.2">
      <c r="D59" s="39" t="s">
        <v>261</v>
      </c>
      <c r="E59" s="41" t="s">
        <v>316</v>
      </c>
      <c r="F59" s="41" t="s">
        <v>261</v>
      </c>
      <c r="G59" s="41" t="s">
        <v>316</v>
      </c>
      <c r="H59" s="41" t="s">
        <v>261</v>
      </c>
      <c r="I59" s="41" t="s">
        <v>316</v>
      </c>
      <c r="J59" s="41" t="s">
        <v>261</v>
      </c>
      <c r="K59" s="41" t="s">
        <v>316</v>
      </c>
      <c r="L59" s="41" t="s">
        <v>261</v>
      </c>
      <c r="M59" s="41" t="s">
        <v>316</v>
      </c>
    </row>
    <row r="60" spans="2:13" x14ac:dyDescent="0.2">
      <c r="B60" s="4" t="s">
        <v>227</v>
      </c>
      <c r="D60" s="62">
        <v>144</v>
      </c>
      <c r="E60" s="19">
        <v>2740</v>
      </c>
      <c r="F60" s="19">
        <v>224</v>
      </c>
      <c r="G60" s="19">
        <v>3320</v>
      </c>
      <c r="H60" s="36" t="s">
        <v>124</v>
      </c>
      <c r="I60" s="36" t="s">
        <v>124</v>
      </c>
      <c r="J60" s="19">
        <v>150</v>
      </c>
      <c r="K60" s="19">
        <v>1240</v>
      </c>
      <c r="L60" s="19">
        <v>948</v>
      </c>
      <c r="M60" s="19">
        <v>3130</v>
      </c>
    </row>
    <row r="61" spans="2:13" x14ac:dyDescent="0.2">
      <c r="B61" s="4" t="s">
        <v>225</v>
      </c>
      <c r="D61" s="62">
        <v>152</v>
      </c>
      <c r="E61" s="19">
        <v>3710</v>
      </c>
      <c r="F61" s="19">
        <v>183</v>
      </c>
      <c r="G61" s="19">
        <v>2660</v>
      </c>
      <c r="H61" s="36" t="s">
        <v>124</v>
      </c>
      <c r="I61" s="36" t="s">
        <v>124</v>
      </c>
      <c r="J61" s="19">
        <v>198</v>
      </c>
      <c r="K61" s="19">
        <v>1970</v>
      </c>
      <c r="L61" s="19">
        <v>811</v>
      </c>
      <c r="M61" s="19">
        <v>5060</v>
      </c>
    </row>
    <row r="62" spans="2:13" x14ac:dyDescent="0.2">
      <c r="B62" s="4" t="s">
        <v>223</v>
      </c>
      <c r="D62" s="62">
        <v>175</v>
      </c>
      <c r="E62" s="19">
        <v>4480</v>
      </c>
      <c r="F62" s="19">
        <v>149</v>
      </c>
      <c r="G62" s="19">
        <v>2090</v>
      </c>
      <c r="H62" s="36" t="s">
        <v>124</v>
      </c>
      <c r="I62" s="36" t="s">
        <v>124</v>
      </c>
      <c r="J62" s="19">
        <v>140</v>
      </c>
      <c r="K62" s="19">
        <v>1530</v>
      </c>
      <c r="L62" s="19">
        <v>836</v>
      </c>
      <c r="M62" s="19">
        <v>7680</v>
      </c>
    </row>
    <row r="63" spans="2:13" x14ac:dyDescent="0.2">
      <c r="B63" s="4" t="s">
        <v>222</v>
      </c>
      <c r="D63" s="62">
        <v>144</v>
      </c>
      <c r="E63" s="19">
        <v>5060</v>
      </c>
      <c r="F63" s="19">
        <v>88</v>
      </c>
      <c r="G63" s="19">
        <v>1250</v>
      </c>
      <c r="H63" s="36" t="s">
        <v>124</v>
      </c>
      <c r="I63" s="36" t="s">
        <v>124</v>
      </c>
      <c r="J63" s="19">
        <v>201</v>
      </c>
      <c r="K63" s="19">
        <v>2030</v>
      </c>
      <c r="L63" s="19">
        <v>817</v>
      </c>
      <c r="M63" s="19">
        <v>10300</v>
      </c>
    </row>
    <row r="64" spans="2:13" x14ac:dyDescent="0.2">
      <c r="B64" s="4" t="s">
        <v>221</v>
      </c>
      <c r="D64" s="62">
        <v>116</v>
      </c>
      <c r="E64" s="19">
        <v>4700</v>
      </c>
      <c r="F64" s="19">
        <v>72</v>
      </c>
      <c r="G64" s="19">
        <v>1060</v>
      </c>
      <c r="H64" s="19">
        <v>129</v>
      </c>
      <c r="I64" s="19">
        <v>761</v>
      </c>
      <c r="J64" s="19">
        <v>179</v>
      </c>
      <c r="K64" s="19">
        <v>1540</v>
      </c>
      <c r="L64" s="19">
        <v>696</v>
      </c>
      <c r="M64" s="19">
        <v>9340</v>
      </c>
    </row>
    <row r="65" spans="1:13" x14ac:dyDescent="0.2">
      <c r="D65" s="62"/>
      <c r="E65" s="19"/>
      <c r="F65" s="19"/>
      <c r="G65" s="19"/>
      <c r="H65" s="19"/>
      <c r="I65" s="19"/>
      <c r="J65" s="19"/>
      <c r="K65" s="19"/>
      <c r="L65" s="19"/>
      <c r="M65" s="19"/>
    </row>
    <row r="66" spans="1:13" x14ac:dyDescent="0.2">
      <c r="B66" s="4" t="s">
        <v>280</v>
      </c>
      <c r="D66" s="62">
        <v>112</v>
      </c>
      <c r="E66" s="19">
        <v>4320</v>
      </c>
      <c r="F66" s="19">
        <v>51</v>
      </c>
      <c r="G66" s="19">
        <v>714</v>
      </c>
      <c r="H66" s="19">
        <v>127</v>
      </c>
      <c r="I66" s="19">
        <v>757</v>
      </c>
      <c r="J66" s="19">
        <v>132</v>
      </c>
      <c r="K66" s="19">
        <v>1090</v>
      </c>
      <c r="L66" s="19">
        <v>604</v>
      </c>
      <c r="M66" s="19">
        <v>7340</v>
      </c>
    </row>
    <row r="67" spans="1:13" x14ac:dyDescent="0.2">
      <c r="B67" s="4" t="s">
        <v>260</v>
      </c>
      <c r="D67" s="62">
        <v>112</v>
      </c>
      <c r="E67" s="19">
        <v>4320</v>
      </c>
      <c r="F67" s="19">
        <v>52</v>
      </c>
      <c r="G67" s="19">
        <v>705</v>
      </c>
      <c r="H67" s="19">
        <v>101</v>
      </c>
      <c r="I67" s="19">
        <v>583</v>
      </c>
      <c r="J67" s="19">
        <v>128</v>
      </c>
      <c r="K67" s="19">
        <v>1070</v>
      </c>
      <c r="L67" s="19">
        <v>562</v>
      </c>
      <c r="M67" s="19">
        <v>6680</v>
      </c>
    </row>
    <row r="68" spans="1:13" x14ac:dyDescent="0.2">
      <c r="B68" s="4" t="s">
        <v>259</v>
      </c>
      <c r="D68" s="62">
        <v>107</v>
      </c>
      <c r="E68" s="19">
        <v>3900</v>
      </c>
      <c r="F68" s="19">
        <v>49</v>
      </c>
      <c r="G68" s="19">
        <v>681</v>
      </c>
      <c r="H68" s="19">
        <v>98</v>
      </c>
      <c r="I68" s="19">
        <v>642</v>
      </c>
      <c r="J68" s="19">
        <v>112</v>
      </c>
      <c r="K68" s="19">
        <v>933</v>
      </c>
      <c r="L68" s="19">
        <v>546</v>
      </c>
      <c r="M68" s="19">
        <v>6630</v>
      </c>
    </row>
    <row r="69" spans="1:13" x14ac:dyDescent="0.2">
      <c r="B69" s="4" t="s">
        <v>258</v>
      </c>
      <c r="D69" s="62">
        <v>104</v>
      </c>
      <c r="E69" s="19">
        <v>4020</v>
      </c>
      <c r="F69" s="19">
        <v>46</v>
      </c>
      <c r="G69" s="19">
        <v>632</v>
      </c>
      <c r="H69" s="19">
        <v>89</v>
      </c>
      <c r="I69" s="19">
        <v>581</v>
      </c>
      <c r="J69" s="19">
        <v>103</v>
      </c>
      <c r="K69" s="19">
        <v>884</v>
      </c>
      <c r="L69" s="19">
        <v>528</v>
      </c>
      <c r="M69" s="19">
        <v>6220</v>
      </c>
    </row>
    <row r="70" spans="1:13" x14ac:dyDescent="0.2">
      <c r="B70" s="1" t="s">
        <v>279</v>
      </c>
      <c r="C70" s="2"/>
      <c r="D70" s="61">
        <v>100</v>
      </c>
      <c r="E70" s="34">
        <v>3680</v>
      </c>
      <c r="F70" s="34">
        <v>46</v>
      </c>
      <c r="G70" s="34">
        <v>616</v>
      </c>
      <c r="H70" s="34">
        <v>90</v>
      </c>
      <c r="I70" s="34">
        <v>591</v>
      </c>
      <c r="J70" s="34">
        <v>91</v>
      </c>
      <c r="K70" s="34">
        <v>786</v>
      </c>
      <c r="L70" s="34">
        <v>481</v>
      </c>
      <c r="M70" s="34">
        <v>5160</v>
      </c>
    </row>
    <row r="71" spans="1:13" ht="18" thickBot="1" x14ac:dyDescent="0.25">
      <c r="B71" s="6"/>
      <c r="C71" s="6"/>
      <c r="D71" s="33"/>
      <c r="E71" s="6"/>
      <c r="F71" s="6"/>
      <c r="G71" s="6"/>
      <c r="H71" s="6"/>
      <c r="I71" s="6"/>
      <c r="J71" s="6"/>
      <c r="K71" s="6"/>
      <c r="L71" s="6"/>
      <c r="M71" s="6"/>
    </row>
    <row r="72" spans="1:13" x14ac:dyDescent="0.2">
      <c r="D72" s="4" t="s">
        <v>111</v>
      </c>
    </row>
    <row r="73" spans="1:13" x14ac:dyDescent="0.2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">
      <c r="A74" s="4"/>
    </row>
    <row r="79" spans="1:13" x14ac:dyDescent="0.2">
      <c r="E79" s="1" t="s">
        <v>310</v>
      </c>
    </row>
    <row r="80" spans="1:13" x14ac:dyDescent="0.2">
      <c r="D80" s="1" t="s">
        <v>361</v>
      </c>
    </row>
    <row r="81" spans="2:14" ht="18" thickBot="1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2:14" x14ac:dyDescent="0.2">
      <c r="D82" s="11" t="s">
        <v>360</v>
      </c>
      <c r="F82" s="9"/>
      <c r="H82" s="9"/>
      <c r="J82" s="9"/>
      <c r="L82" s="9"/>
    </row>
    <row r="83" spans="2:14" x14ac:dyDescent="0.2">
      <c r="D83" s="15" t="s">
        <v>359</v>
      </c>
      <c r="E83" s="10"/>
      <c r="F83" s="15" t="s">
        <v>358</v>
      </c>
      <c r="G83" s="10"/>
      <c r="H83" s="15" t="s">
        <v>357</v>
      </c>
      <c r="I83" s="10"/>
      <c r="J83" s="15" t="s">
        <v>356</v>
      </c>
      <c r="K83" s="10"/>
      <c r="L83" s="15" t="s">
        <v>355</v>
      </c>
      <c r="M83" s="10"/>
    </row>
    <row r="84" spans="2:14" x14ac:dyDescent="0.2">
      <c r="B84" s="10"/>
      <c r="C84" s="10"/>
      <c r="D84" s="15" t="s">
        <v>285</v>
      </c>
      <c r="E84" s="25" t="s">
        <v>317</v>
      </c>
      <c r="F84" s="15" t="s">
        <v>285</v>
      </c>
      <c r="G84" s="25" t="s">
        <v>317</v>
      </c>
      <c r="H84" s="15" t="s">
        <v>285</v>
      </c>
      <c r="I84" s="25" t="s">
        <v>317</v>
      </c>
      <c r="J84" s="15" t="s">
        <v>285</v>
      </c>
      <c r="K84" s="25" t="s">
        <v>317</v>
      </c>
      <c r="L84" s="15" t="s">
        <v>285</v>
      </c>
      <c r="M84" s="25" t="s">
        <v>317</v>
      </c>
    </row>
    <row r="85" spans="2:14" x14ac:dyDescent="0.2">
      <c r="D85" s="39" t="s">
        <v>261</v>
      </c>
      <c r="E85" s="41" t="s">
        <v>316</v>
      </c>
      <c r="F85" s="41" t="s">
        <v>261</v>
      </c>
      <c r="G85" s="41" t="s">
        <v>316</v>
      </c>
      <c r="H85" s="41" t="s">
        <v>261</v>
      </c>
      <c r="I85" s="41" t="s">
        <v>316</v>
      </c>
      <c r="J85" s="41" t="s">
        <v>261</v>
      </c>
      <c r="K85" s="41" t="s">
        <v>316</v>
      </c>
      <c r="L85" s="41" t="s">
        <v>261</v>
      </c>
      <c r="M85" s="41" t="s">
        <v>316</v>
      </c>
    </row>
    <row r="86" spans="2:14" x14ac:dyDescent="0.2">
      <c r="B86" s="4" t="s">
        <v>221</v>
      </c>
      <c r="D86" s="62">
        <v>95</v>
      </c>
      <c r="E86" s="19">
        <v>866</v>
      </c>
      <c r="F86" s="19">
        <v>2</v>
      </c>
      <c r="G86" s="19">
        <v>59</v>
      </c>
      <c r="H86" s="19">
        <v>309</v>
      </c>
      <c r="I86" s="19">
        <v>3970</v>
      </c>
      <c r="J86" s="19">
        <v>19</v>
      </c>
      <c r="K86" s="19">
        <v>639</v>
      </c>
      <c r="L86" s="19">
        <v>134</v>
      </c>
      <c r="M86" s="19">
        <v>1760</v>
      </c>
    </row>
    <row r="87" spans="2:14" x14ac:dyDescent="0.2">
      <c r="D87" s="62"/>
      <c r="E87" s="19"/>
      <c r="F87" s="19"/>
      <c r="G87" s="19"/>
      <c r="H87" s="19"/>
      <c r="I87" s="19"/>
      <c r="J87" s="19"/>
      <c r="K87" s="19"/>
      <c r="L87" s="19"/>
      <c r="M87" s="19"/>
    </row>
    <row r="88" spans="2:14" x14ac:dyDescent="0.2">
      <c r="B88" s="4" t="s">
        <v>280</v>
      </c>
      <c r="D88" s="62">
        <v>60</v>
      </c>
      <c r="E88" s="19">
        <v>471</v>
      </c>
      <c r="F88" s="19">
        <v>2</v>
      </c>
      <c r="G88" s="19">
        <v>58</v>
      </c>
      <c r="H88" s="19">
        <v>208</v>
      </c>
      <c r="I88" s="19">
        <v>2430</v>
      </c>
      <c r="J88" s="19">
        <v>14</v>
      </c>
      <c r="K88" s="19">
        <v>433</v>
      </c>
      <c r="L88" s="19">
        <v>122</v>
      </c>
      <c r="M88" s="19">
        <v>1520</v>
      </c>
    </row>
    <row r="89" spans="2:14" x14ac:dyDescent="0.2">
      <c r="B89" s="4" t="s">
        <v>260</v>
      </c>
      <c r="D89" s="62">
        <v>66</v>
      </c>
      <c r="E89" s="19">
        <v>511</v>
      </c>
      <c r="F89" s="19">
        <v>2</v>
      </c>
      <c r="G89" s="19">
        <v>57</v>
      </c>
      <c r="H89" s="19">
        <v>189</v>
      </c>
      <c r="I89" s="19">
        <v>2130</v>
      </c>
      <c r="J89" s="19">
        <v>14</v>
      </c>
      <c r="K89" s="19">
        <v>433</v>
      </c>
      <c r="L89" s="19">
        <v>112</v>
      </c>
      <c r="M89" s="19">
        <v>1440</v>
      </c>
    </row>
    <row r="90" spans="2:14" x14ac:dyDescent="0.2">
      <c r="B90" s="4" t="s">
        <v>259</v>
      </c>
      <c r="D90" s="62">
        <v>51</v>
      </c>
      <c r="E90" s="19">
        <v>400</v>
      </c>
      <c r="F90" s="19">
        <v>5</v>
      </c>
      <c r="G90" s="19">
        <v>154</v>
      </c>
      <c r="H90" s="19">
        <v>179</v>
      </c>
      <c r="I90" s="19">
        <v>2150</v>
      </c>
      <c r="J90" s="19">
        <v>14</v>
      </c>
      <c r="K90" s="19">
        <v>459</v>
      </c>
      <c r="L90" s="19">
        <v>111</v>
      </c>
      <c r="M90" s="19">
        <v>1420</v>
      </c>
    </row>
    <row r="91" spans="2:14" x14ac:dyDescent="0.2">
      <c r="B91" s="4" t="s">
        <v>258</v>
      </c>
      <c r="D91" s="62">
        <v>43</v>
      </c>
      <c r="E91" s="19">
        <v>324</v>
      </c>
      <c r="F91" s="19">
        <v>5</v>
      </c>
      <c r="G91" s="19">
        <v>154</v>
      </c>
      <c r="H91" s="19">
        <v>162</v>
      </c>
      <c r="I91" s="19">
        <v>1860</v>
      </c>
      <c r="J91" s="19">
        <v>14</v>
      </c>
      <c r="K91" s="19">
        <v>465</v>
      </c>
      <c r="L91" s="19">
        <v>110</v>
      </c>
      <c r="M91" s="19">
        <v>1440</v>
      </c>
    </row>
    <row r="92" spans="2:14" x14ac:dyDescent="0.2">
      <c r="B92" s="1" t="s">
        <v>313</v>
      </c>
      <c r="C92" s="2"/>
      <c r="D92" s="61">
        <v>46</v>
      </c>
      <c r="E92" s="34">
        <v>351</v>
      </c>
      <c r="F92" s="34">
        <v>5</v>
      </c>
      <c r="G92" s="34">
        <v>170</v>
      </c>
      <c r="H92" s="34">
        <v>140</v>
      </c>
      <c r="I92" s="34">
        <v>1510</v>
      </c>
      <c r="J92" s="34">
        <v>11</v>
      </c>
      <c r="K92" s="34">
        <v>346</v>
      </c>
      <c r="L92" s="34">
        <v>116</v>
      </c>
      <c r="M92" s="34">
        <v>1460</v>
      </c>
    </row>
    <row r="93" spans="2:14" ht="18" thickBot="1" x14ac:dyDescent="0.25">
      <c r="B93" s="37"/>
      <c r="C93" s="6"/>
      <c r="D93" s="33"/>
      <c r="E93" s="6"/>
      <c r="F93" s="6"/>
      <c r="G93" s="6"/>
      <c r="H93" s="6"/>
      <c r="I93" s="6"/>
      <c r="J93" s="6"/>
      <c r="K93" s="6"/>
      <c r="L93" s="6"/>
      <c r="M93" s="6"/>
    </row>
    <row r="94" spans="2:14" x14ac:dyDescent="0.2">
      <c r="D94" s="4" t="s">
        <v>111</v>
      </c>
      <c r="N94" s="43"/>
    </row>
    <row r="95" spans="2:14" x14ac:dyDescent="0.2">
      <c r="N95" s="43"/>
    </row>
    <row r="96" spans="2:14" x14ac:dyDescent="0.2">
      <c r="D96" s="1" t="s">
        <v>354</v>
      </c>
      <c r="N96" s="43"/>
    </row>
    <row r="97" spans="1:14" ht="18" thickBot="1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43"/>
    </row>
    <row r="98" spans="1:14" x14ac:dyDescent="0.2">
      <c r="D98" s="9"/>
      <c r="F98" s="10"/>
      <c r="G98" s="10"/>
      <c r="H98" s="9"/>
      <c r="I98" s="43"/>
      <c r="J98" s="9"/>
      <c r="K98" s="43"/>
      <c r="L98" s="9"/>
      <c r="M98" s="43"/>
      <c r="N98" s="43"/>
    </row>
    <row r="99" spans="1:14" x14ac:dyDescent="0.2">
      <c r="A99" s="19"/>
      <c r="D99" s="15" t="s">
        <v>353</v>
      </c>
      <c r="E99" s="10"/>
      <c r="F99" s="15" t="s">
        <v>352</v>
      </c>
      <c r="G99" s="15" t="s">
        <v>351</v>
      </c>
      <c r="H99" s="15" t="s">
        <v>350</v>
      </c>
      <c r="I99" s="10"/>
      <c r="J99" s="15" t="s">
        <v>349</v>
      </c>
      <c r="K99" s="10"/>
      <c r="L99" s="15" t="s">
        <v>348</v>
      </c>
      <c r="M99" s="10"/>
      <c r="N99" s="43"/>
    </row>
    <row r="100" spans="1:14" x14ac:dyDescent="0.2">
      <c r="A100" s="19"/>
      <c r="B100" s="10"/>
      <c r="C100" s="10"/>
      <c r="D100" s="15" t="s">
        <v>323</v>
      </c>
      <c r="E100" s="25" t="s">
        <v>317</v>
      </c>
      <c r="F100" s="25" t="s">
        <v>330</v>
      </c>
      <c r="G100" s="25" t="s">
        <v>317</v>
      </c>
      <c r="H100" s="15" t="s">
        <v>323</v>
      </c>
      <c r="I100" s="25" t="s">
        <v>317</v>
      </c>
      <c r="J100" s="15" t="s">
        <v>323</v>
      </c>
      <c r="K100" s="25" t="s">
        <v>317</v>
      </c>
      <c r="L100" s="15" t="s">
        <v>323</v>
      </c>
      <c r="M100" s="25" t="s">
        <v>317</v>
      </c>
      <c r="N100" s="43"/>
    </row>
    <row r="101" spans="1:14" x14ac:dyDescent="0.2">
      <c r="A101" s="19"/>
      <c r="D101" s="39" t="s">
        <v>261</v>
      </c>
      <c r="E101" s="41" t="s">
        <v>316</v>
      </c>
      <c r="F101" s="41" t="s">
        <v>316</v>
      </c>
      <c r="G101" s="41" t="s">
        <v>316</v>
      </c>
      <c r="H101" s="41" t="s">
        <v>261</v>
      </c>
      <c r="I101" s="41" t="s">
        <v>316</v>
      </c>
      <c r="J101" s="41" t="s">
        <v>261</v>
      </c>
      <c r="K101" s="41" t="s">
        <v>316</v>
      </c>
      <c r="L101" s="41" t="s">
        <v>261</v>
      </c>
      <c r="M101" s="41" t="s">
        <v>316</v>
      </c>
      <c r="N101" s="43"/>
    </row>
    <row r="102" spans="1:14" x14ac:dyDescent="0.2">
      <c r="A102" s="19"/>
      <c r="B102" s="4" t="s">
        <v>315</v>
      </c>
      <c r="D102" s="62">
        <v>9490</v>
      </c>
      <c r="E102" s="19">
        <v>133100</v>
      </c>
      <c r="F102" s="36" t="s">
        <v>124</v>
      </c>
      <c r="G102" s="36" t="s">
        <v>124</v>
      </c>
      <c r="H102" s="19">
        <v>2450</v>
      </c>
      <c r="I102" s="19">
        <v>53400</v>
      </c>
      <c r="J102" s="19">
        <v>682</v>
      </c>
      <c r="K102" s="19">
        <v>9700</v>
      </c>
      <c r="L102" s="19">
        <v>145</v>
      </c>
      <c r="M102" s="19">
        <v>1640</v>
      </c>
      <c r="N102" s="43"/>
    </row>
    <row r="103" spans="1:14" x14ac:dyDescent="0.2">
      <c r="A103" s="19"/>
      <c r="B103" s="4" t="s">
        <v>314</v>
      </c>
      <c r="D103" s="62">
        <v>12100</v>
      </c>
      <c r="E103" s="19">
        <v>280700</v>
      </c>
      <c r="F103" s="36" t="s">
        <v>124</v>
      </c>
      <c r="G103" s="36" t="s">
        <v>124</v>
      </c>
      <c r="H103" s="19">
        <v>2350</v>
      </c>
      <c r="I103" s="19">
        <v>56300</v>
      </c>
      <c r="J103" s="19">
        <v>1370</v>
      </c>
      <c r="K103" s="19">
        <v>31000</v>
      </c>
      <c r="L103" s="19">
        <v>147</v>
      </c>
      <c r="M103" s="19">
        <v>2810</v>
      </c>
      <c r="N103" s="43"/>
    </row>
    <row r="104" spans="1:14" x14ac:dyDescent="0.2">
      <c r="A104" s="19"/>
      <c r="B104" s="4" t="s">
        <v>225</v>
      </c>
      <c r="D104" s="62">
        <v>13100</v>
      </c>
      <c r="E104" s="19">
        <v>336000</v>
      </c>
      <c r="F104" s="36" t="s">
        <v>124</v>
      </c>
      <c r="G104" s="36" t="s">
        <v>124</v>
      </c>
      <c r="H104" s="19">
        <v>2220</v>
      </c>
      <c r="I104" s="19">
        <v>60600</v>
      </c>
      <c r="J104" s="19">
        <v>2260</v>
      </c>
      <c r="K104" s="19">
        <v>71700</v>
      </c>
      <c r="L104" s="19">
        <v>164</v>
      </c>
      <c r="M104" s="19">
        <v>4040</v>
      </c>
      <c r="N104" s="43"/>
    </row>
    <row r="105" spans="1:14" x14ac:dyDescent="0.2">
      <c r="A105" s="19"/>
      <c r="B105" s="4" t="s">
        <v>223</v>
      </c>
      <c r="D105" s="62">
        <v>12200</v>
      </c>
      <c r="E105" s="19">
        <f>F105+G105</f>
        <v>316100</v>
      </c>
      <c r="F105" s="19">
        <v>127200</v>
      </c>
      <c r="G105" s="19">
        <v>188900</v>
      </c>
      <c r="H105" s="19">
        <v>1570</v>
      </c>
      <c r="I105" s="19">
        <v>40300</v>
      </c>
      <c r="J105" s="19">
        <v>3190</v>
      </c>
      <c r="K105" s="19">
        <v>106700</v>
      </c>
      <c r="L105" s="19">
        <v>409</v>
      </c>
      <c r="M105" s="19">
        <v>7860</v>
      </c>
      <c r="N105" s="43"/>
    </row>
    <row r="106" spans="1:14" x14ac:dyDescent="0.2">
      <c r="A106" s="19"/>
      <c r="B106" s="4" t="s">
        <v>222</v>
      </c>
      <c r="D106" s="62">
        <v>11200</v>
      </c>
      <c r="E106" s="19">
        <f>F106+G106</f>
        <v>296700</v>
      </c>
      <c r="F106" s="19">
        <v>137700</v>
      </c>
      <c r="G106" s="19">
        <v>159000</v>
      </c>
      <c r="H106" s="19">
        <v>919</v>
      </c>
      <c r="I106" s="19">
        <v>21800</v>
      </c>
      <c r="J106" s="19">
        <v>3490</v>
      </c>
      <c r="K106" s="19">
        <v>104100</v>
      </c>
      <c r="L106" s="19">
        <v>614</v>
      </c>
      <c r="M106" s="19">
        <v>12300</v>
      </c>
      <c r="N106" s="43"/>
    </row>
    <row r="107" spans="1:14" x14ac:dyDescent="0.2">
      <c r="B107" s="4" t="s">
        <v>221</v>
      </c>
      <c r="D107" s="62">
        <v>8800</v>
      </c>
      <c r="E107" s="19">
        <f>F107+G107</f>
        <v>203300</v>
      </c>
      <c r="F107" s="19">
        <v>110300</v>
      </c>
      <c r="G107" s="19">
        <v>93000</v>
      </c>
      <c r="H107" s="19">
        <v>527</v>
      </c>
      <c r="I107" s="19">
        <v>12600</v>
      </c>
      <c r="J107" s="19">
        <v>2290</v>
      </c>
      <c r="K107" s="19">
        <v>61500</v>
      </c>
      <c r="L107" s="19">
        <v>552</v>
      </c>
      <c r="M107" s="19">
        <v>11200</v>
      </c>
      <c r="N107" s="43"/>
    </row>
    <row r="108" spans="1:14" x14ac:dyDescent="0.2">
      <c r="D108" s="62"/>
      <c r="E108" s="19"/>
      <c r="F108" s="19"/>
      <c r="G108" s="19"/>
      <c r="H108" s="19"/>
      <c r="I108" s="19"/>
      <c r="J108" s="19"/>
      <c r="K108" s="19"/>
      <c r="L108" s="19"/>
      <c r="M108" s="19"/>
      <c r="N108" s="43"/>
    </row>
    <row r="109" spans="1:14" x14ac:dyDescent="0.2">
      <c r="B109" s="4" t="s">
        <v>280</v>
      </c>
      <c r="D109" s="62">
        <v>8640</v>
      </c>
      <c r="E109" s="19">
        <v>168400</v>
      </c>
      <c r="F109" s="19">
        <v>97300</v>
      </c>
      <c r="G109" s="19">
        <v>71100</v>
      </c>
      <c r="H109" s="19">
        <v>387</v>
      </c>
      <c r="I109" s="19">
        <v>9240</v>
      </c>
      <c r="J109" s="19">
        <v>1910</v>
      </c>
      <c r="K109" s="19">
        <v>50000</v>
      </c>
      <c r="L109" s="19">
        <v>419</v>
      </c>
      <c r="M109" s="19">
        <v>8440</v>
      </c>
      <c r="N109" s="43"/>
    </row>
    <row r="110" spans="1:14" x14ac:dyDescent="0.2">
      <c r="B110" s="4" t="s">
        <v>260</v>
      </c>
      <c r="D110" s="62">
        <v>8610</v>
      </c>
      <c r="E110" s="19">
        <v>152100</v>
      </c>
      <c r="F110" s="19">
        <v>88300</v>
      </c>
      <c r="G110" s="19">
        <v>63800</v>
      </c>
      <c r="H110" s="19">
        <v>375</v>
      </c>
      <c r="I110" s="19">
        <v>6890</v>
      </c>
      <c r="J110" s="19">
        <v>1860</v>
      </c>
      <c r="K110" s="19">
        <v>40700</v>
      </c>
      <c r="L110" s="19">
        <v>393</v>
      </c>
      <c r="M110" s="19">
        <v>6800</v>
      </c>
      <c r="N110" s="43"/>
    </row>
    <row r="111" spans="1:14" x14ac:dyDescent="0.2">
      <c r="B111" s="4" t="s">
        <v>259</v>
      </c>
      <c r="D111" s="62">
        <v>8450</v>
      </c>
      <c r="E111" s="19">
        <v>162000</v>
      </c>
      <c r="F111" s="19">
        <v>93500</v>
      </c>
      <c r="G111" s="19">
        <v>68500</v>
      </c>
      <c r="H111" s="19">
        <v>347</v>
      </c>
      <c r="I111" s="19">
        <v>6730</v>
      </c>
      <c r="J111" s="19">
        <v>1770</v>
      </c>
      <c r="K111" s="19">
        <v>43600</v>
      </c>
      <c r="L111" s="19">
        <v>354</v>
      </c>
      <c r="M111" s="19">
        <v>6570</v>
      </c>
      <c r="N111" s="43"/>
    </row>
    <row r="112" spans="1:14" x14ac:dyDescent="0.2">
      <c r="B112" s="4" t="s">
        <v>258</v>
      </c>
      <c r="D112" s="62">
        <v>8270</v>
      </c>
      <c r="E112" s="19">
        <v>225000</v>
      </c>
      <c r="F112" s="19">
        <v>125100</v>
      </c>
      <c r="G112" s="19">
        <v>99800</v>
      </c>
      <c r="H112" s="19">
        <v>306</v>
      </c>
      <c r="I112" s="19">
        <v>7260</v>
      </c>
      <c r="J112" s="19">
        <v>1680</v>
      </c>
      <c r="K112" s="19">
        <v>43700</v>
      </c>
      <c r="L112" s="19">
        <v>327</v>
      </c>
      <c r="M112" s="19">
        <v>6080</v>
      </c>
      <c r="N112" s="43"/>
    </row>
    <row r="113" spans="2:14" x14ac:dyDescent="0.2">
      <c r="B113" s="1" t="s">
        <v>279</v>
      </c>
      <c r="C113" s="2"/>
      <c r="D113" s="61">
        <v>8090</v>
      </c>
      <c r="E113" s="34">
        <v>160400</v>
      </c>
      <c r="F113" s="34">
        <v>94000</v>
      </c>
      <c r="G113" s="34">
        <v>66400</v>
      </c>
      <c r="H113" s="34">
        <v>286</v>
      </c>
      <c r="I113" s="34">
        <v>6390</v>
      </c>
      <c r="J113" s="34">
        <v>1610</v>
      </c>
      <c r="K113" s="34">
        <v>36900</v>
      </c>
      <c r="L113" s="34">
        <v>295</v>
      </c>
      <c r="M113" s="34">
        <v>5140</v>
      </c>
      <c r="N113" s="43"/>
    </row>
    <row r="114" spans="2:14" ht="18" thickBot="1" x14ac:dyDescent="0.25">
      <c r="B114" s="37"/>
      <c r="C114" s="6"/>
      <c r="D114" s="33"/>
      <c r="E114" s="6"/>
      <c r="F114" s="6"/>
      <c r="G114" s="6"/>
      <c r="H114" s="6"/>
      <c r="I114" s="6"/>
      <c r="J114" s="6"/>
      <c r="K114" s="6"/>
      <c r="L114" s="6"/>
      <c r="M114" s="6"/>
      <c r="N114" s="43"/>
    </row>
    <row r="115" spans="2:14" x14ac:dyDescent="0.2">
      <c r="D115" s="9"/>
      <c r="F115" s="9"/>
      <c r="H115" s="9"/>
      <c r="J115" s="9"/>
      <c r="L115" s="9"/>
      <c r="N115" s="43"/>
    </row>
    <row r="116" spans="2:14" x14ac:dyDescent="0.2">
      <c r="D116" s="15" t="s">
        <v>347</v>
      </c>
      <c r="E116" s="10"/>
      <c r="F116" s="15" t="s">
        <v>346</v>
      </c>
      <c r="G116" s="10"/>
      <c r="H116" s="15" t="s">
        <v>345</v>
      </c>
      <c r="I116" s="10"/>
      <c r="J116" s="15" t="s">
        <v>344</v>
      </c>
      <c r="K116" s="10"/>
      <c r="L116" s="15" t="s">
        <v>343</v>
      </c>
      <c r="M116" s="10"/>
      <c r="N116" s="43"/>
    </row>
    <row r="117" spans="2:14" x14ac:dyDescent="0.2">
      <c r="B117" s="10"/>
      <c r="C117" s="10"/>
      <c r="D117" s="15" t="s">
        <v>323</v>
      </c>
      <c r="E117" s="25" t="s">
        <v>317</v>
      </c>
      <c r="F117" s="15" t="s">
        <v>323</v>
      </c>
      <c r="G117" s="25" t="s">
        <v>317</v>
      </c>
      <c r="H117" s="15" t="s">
        <v>323</v>
      </c>
      <c r="I117" s="25" t="s">
        <v>317</v>
      </c>
      <c r="J117" s="15" t="s">
        <v>323</v>
      </c>
      <c r="K117" s="25" t="s">
        <v>317</v>
      </c>
      <c r="L117" s="15" t="s">
        <v>323</v>
      </c>
      <c r="M117" s="25" t="s">
        <v>317</v>
      </c>
      <c r="N117" s="43"/>
    </row>
    <row r="118" spans="2:14" x14ac:dyDescent="0.2">
      <c r="D118" s="39" t="s">
        <v>261</v>
      </c>
      <c r="E118" s="41" t="s">
        <v>316</v>
      </c>
      <c r="F118" s="41" t="s">
        <v>261</v>
      </c>
      <c r="G118" s="41" t="s">
        <v>316</v>
      </c>
      <c r="H118" s="41" t="s">
        <v>261</v>
      </c>
      <c r="I118" s="41" t="s">
        <v>316</v>
      </c>
      <c r="J118" s="41" t="s">
        <v>261</v>
      </c>
      <c r="K118" s="41" t="s">
        <v>316</v>
      </c>
      <c r="L118" s="41" t="s">
        <v>261</v>
      </c>
      <c r="M118" s="41" t="s">
        <v>316</v>
      </c>
      <c r="N118" s="43"/>
    </row>
    <row r="119" spans="2:14" x14ac:dyDescent="0.2">
      <c r="B119" s="4" t="s">
        <v>221</v>
      </c>
      <c r="D119" s="62">
        <v>363</v>
      </c>
      <c r="E119" s="19">
        <v>7950</v>
      </c>
      <c r="F119" s="36" t="s">
        <v>124</v>
      </c>
      <c r="G119" s="36" t="s">
        <v>124</v>
      </c>
      <c r="H119" s="36" t="s">
        <v>124</v>
      </c>
      <c r="I119" s="36" t="s">
        <v>124</v>
      </c>
      <c r="J119" s="19">
        <v>516</v>
      </c>
      <c r="K119" s="19">
        <v>5470</v>
      </c>
      <c r="L119" s="19">
        <v>354</v>
      </c>
      <c r="M119" s="19">
        <v>6190</v>
      </c>
      <c r="N119" s="43"/>
    </row>
    <row r="120" spans="2:14" x14ac:dyDescent="0.2">
      <c r="B120" s="43"/>
      <c r="C120" s="43"/>
      <c r="D120" s="62"/>
      <c r="E120" s="55"/>
      <c r="F120" s="55"/>
      <c r="G120" s="55"/>
      <c r="H120" s="55"/>
      <c r="I120" s="55"/>
      <c r="J120" s="55"/>
      <c r="K120" s="55"/>
      <c r="L120" s="55"/>
      <c r="M120" s="55"/>
      <c r="N120" s="43"/>
    </row>
    <row r="121" spans="2:14" x14ac:dyDescent="0.2">
      <c r="B121" s="4" t="s">
        <v>280</v>
      </c>
      <c r="D121" s="62">
        <v>361</v>
      </c>
      <c r="E121" s="19">
        <v>7930</v>
      </c>
      <c r="F121" s="19">
        <v>180</v>
      </c>
      <c r="G121" s="19">
        <v>2730</v>
      </c>
      <c r="H121" s="19">
        <v>57</v>
      </c>
      <c r="I121" s="19">
        <v>1370</v>
      </c>
      <c r="J121" s="19">
        <v>537</v>
      </c>
      <c r="K121" s="19">
        <v>5980</v>
      </c>
      <c r="L121" s="19">
        <v>292</v>
      </c>
      <c r="M121" s="19">
        <v>5130</v>
      </c>
      <c r="N121" s="43"/>
    </row>
    <row r="122" spans="2:14" x14ac:dyDescent="0.2">
      <c r="B122" s="4" t="s">
        <v>260</v>
      </c>
      <c r="D122" s="62">
        <v>359</v>
      </c>
      <c r="E122" s="19">
        <v>6270</v>
      </c>
      <c r="F122" s="19">
        <v>195</v>
      </c>
      <c r="G122" s="19">
        <v>2810</v>
      </c>
      <c r="H122" s="19">
        <v>57</v>
      </c>
      <c r="I122" s="19">
        <v>1350</v>
      </c>
      <c r="J122" s="19">
        <v>514</v>
      </c>
      <c r="K122" s="19">
        <v>5760</v>
      </c>
      <c r="L122" s="19">
        <v>274</v>
      </c>
      <c r="M122" s="19">
        <v>4500</v>
      </c>
      <c r="N122" s="43"/>
    </row>
    <row r="123" spans="2:14" x14ac:dyDescent="0.2">
      <c r="B123" s="4" t="s">
        <v>259</v>
      </c>
      <c r="D123" s="62">
        <v>350</v>
      </c>
      <c r="E123" s="19">
        <v>7350</v>
      </c>
      <c r="F123" s="19">
        <v>210</v>
      </c>
      <c r="G123" s="19">
        <v>2920</v>
      </c>
      <c r="H123" s="19">
        <v>58</v>
      </c>
      <c r="I123" s="19">
        <v>1120</v>
      </c>
      <c r="J123" s="19">
        <v>495</v>
      </c>
      <c r="K123" s="19">
        <v>5110</v>
      </c>
      <c r="L123" s="19">
        <v>253</v>
      </c>
      <c r="M123" s="19">
        <v>4190</v>
      </c>
      <c r="N123" s="43"/>
    </row>
    <row r="124" spans="2:14" x14ac:dyDescent="0.2">
      <c r="B124" s="4" t="s">
        <v>258</v>
      </c>
      <c r="D124" s="62">
        <v>336</v>
      </c>
      <c r="E124" s="19">
        <v>7460</v>
      </c>
      <c r="F124" s="19">
        <v>230</v>
      </c>
      <c r="G124" s="19">
        <v>3460</v>
      </c>
      <c r="H124" s="19">
        <v>57</v>
      </c>
      <c r="I124" s="19">
        <v>1470</v>
      </c>
      <c r="J124" s="19">
        <v>476</v>
      </c>
      <c r="K124" s="19">
        <v>4460</v>
      </c>
      <c r="L124" s="19">
        <v>225</v>
      </c>
      <c r="M124" s="19">
        <v>3430</v>
      </c>
      <c r="N124" s="43"/>
    </row>
    <row r="125" spans="2:14" x14ac:dyDescent="0.2">
      <c r="B125" s="1" t="s">
        <v>313</v>
      </c>
      <c r="C125" s="2"/>
      <c r="D125" s="61">
        <v>324</v>
      </c>
      <c r="E125" s="34">
        <v>7240</v>
      </c>
      <c r="F125" s="34">
        <v>244</v>
      </c>
      <c r="G125" s="34">
        <v>4540</v>
      </c>
      <c r="H125" s="34">
        <v>58</v>
      </c>
      <c r="I125" s="34">
        <v>1460</v>
      </c>
      <c r="J125" s="34">
        <v>458</v>
      </c>
      <c r="K125" s="34">
        <v>4730</v>
      </c>
      <c r="L125" s="34">
        <v>214</v>
      </c>
      <c r="M125" s="34">
        <v>3210</v>
      </c>
      <c r="N125" s="43"/>
    </row>
    <row r="126" spans="2:14" ht="18" thickBot="1" x14ac:dyDescent="0.25">
      <c r="B126" s="37"/>
      <c r="C126" s="6"/>
      <c r="D126" s="33"/>
      <c r="E126" s="6"/>
      <c r="F126" s="6"/>
      <c r="G126" s="6"/>
      <c r="H126" s="6"/>
      <c r="I126" s="6"/>
      <c r="J126" s="6"/>
      <c r="K126" s="6"/>
      <c r="L126" s="6"/>
      <c r="M126" s="6"/>
      <c r="N126" s="43"/>
    </row>
    <row r="127" spans="2:14" x14ac:dyDescent="0.2">
      <c r="D127" s="9"/>
      <c r="F127" s="9"/>
      <c r="H127" s="9"/>
      <c r="J127" s="9"/>
      <c r="K127" s="43"/>
      <c r="L127" s="9"/>
      <c r="M127" s="43"/>
    </row>
    <row r="128" spans="2:14" x14ac:dyDescent="0.2">
      <c r="D128" s="15" t="s">
        <v>342</v>
      </c>
      <c r="E128" s="10"/>
      <c r="F128" s="15" t="s">
        <v>341</v>
      </c>
      <c r="G128" s="10"/>
      <c r="H128" s="15" t="s">
        <v>340</v>
      </c>
      <c r="I128" s="10"/>
      <c r="J128" s="15" t="s">
        <v>339</v>
      </c>
      <c r="K128" s="10"/>
      <c r="L128" s="15" t="s">
        <v>338</v>
      </c>
      <c r="M128" s="10"/>
    </row>
    <row r="129" spans="2:13" x14ac:dyDescent="0.2">
      <c r="B129" s="10"/>
      <c r="C129" s="10"/>
      <c r="D129" s="15" t="s">
        <v>323</v>
      </c>
      <c r="E129" s="25" t="s">
        <v>317</v>
      </c>
      <c r="F129" s="15" t="s">
        <v>323</v>
      </c>
      <c r="G129" s="25" t="s">
        <v>317</v>
      </c>
      <c r="H129" s="15" t="s">
        <v>323</v>
      </c>
      <c r="I129" s="25" t="s">
        <v>317</v>
      </c>
      <c r="J129" s="15" t="s">
        <v>323</v>
      </c>
      <c r="K129" s="25" t="s">
        <v>317</v>
      </c>
      <c r="L129" s="15" t="s">
        <v>323</v>
      </c>
      <c r="M129" s="25" t="s">
        <v>317</v>
      </c>
    </row>
    <row r="130" spans="2:13" x14ac:dyDescent="0.2">
      <c r="D130" s="39" t="s">
        <v>261</v>
      </c>
      <c r="E130" s="41" t="s">
        <v>316</v>
      </c>
      <c r="F130" s="41" t="s">
        <v>261</v>
      </c>
      <c r="G130" s="41" t="s">
        <v>316</v>
      </c>
      <c r="H130" s="41" t="s">
        <v>261</v>
      </c>
      <c r="I130" s="41" t="s">
        <v>316</v>
      </c>
      <c r="J130" s="41" t="s">
        <v>261</v>
      </c>
      <c r="K130" s="41" t="s">
        <v>316</v>
      </c>
      <c r="L130" s="41" t="s">
        <v>261</v>
      </c>
      <c r="M130" s="41" t="s">
        <v>316</v>
      </c>
    </row>
    <row r="131" spans="2:13" x14ac:dyDescent="0.2">
      <c r="B131" s="4" t="s">
        <v>315</v>
      </c>
      <c r="D131" s="62">
        <v>147</v>
      </c>
      <c r="E131" s="19">
        <v>2750</v>
      </c>
      <c r="F131" s="19">
        <v>72</v>
      </c>
      <c r="G131" s="19">
        <v>793</v>
      </c>
      <c r="H131" s="19">
        <v>54</v>
      </c>
      <c r="I131" s="19">
        <v>637</v>
      </c>
      <c r="J131" s="19">
        <v>323</v>
      </c>
      <c r="K131" s="19">
        <v>3360</v>
      </c>
      <c r="L131" s="19">
        <v>1200</v>
      </c>
      <c r="M131" s="19">
        <v>7080</v>
      </c>
    </row>
    <row r="132" spans="2:13" x14ac:dyDescent="0.2">
      <c r="B132" s="4" t="s">
        <v>314</v>
      </c>
      <c r="D132" s="62">
        <v>230</v>
      </c>
      <c r="E132" s="19">
        <v>5960</v>
      </c>
      <c r="F132" s="19">
        <v>58</v>
      </c>
      <c r="G132" s="19">
        <v>457</v>
      </c>
      <c r="H132" s="19">
        <v>30</v>
      </c>
      <c r="I132" s="19">
        <v>373</v>
      </c>
      <c r="J132" s="19">
        <v>352</v>
      </c>
      <c r="K132" s="19">
        <v>3560</v>
      </c>
      <c r="L132" s="19">
        <v>1650</v>
      </c>
      <c r="M132" s="19">
        <v>11300</v>
      </c>
    </row>
    <row r="133" spans="2:13" x14ac:dyDescent="0.2">
      <c r="B133" s="4" t="s">
        <v>225</v>
      </c>
      <c r="D133" s="62">
        <v>231</v>
      </c>
      <c r="E133" s="19">
        <v>6570</v>
      </c>
      <c r="F133" s="19">
        <v>73</v>
      </c>
      <c r="G133" s="19">
        <v>680</v>
      </c>
      <c r="H133" s="19">
        <v>20</v>
      </c>
      <c r="I133" s="19">
        <v>339</v>
      </c>
      <c r="J133" s="19">
        <v>286</v>
      </c>
      <c r="K133" s="19">
        <v>4050</v>
      </c>
      <c r="L133" s="19">
        <v>1680</v>
      </c>
      <c r="M133" s="19">
        <v>11200</v>
      </c>
    </row>
    <row r="134" spans="2:13" x14ac:dyDescent="0.2">
      <c r="B134" s="4" t="s">
        <v>223</v>
      </c>
      <c r="D134" s="62">
        <v>172</v>
      </c>
      <c r="E134" s="19">
        <v>4860</v>
      </c>
      <c r="F134" s="19">
        <v>116</v>
      </c>
      <c r="G134" s="19">
        <v>920</v>
      </c>
      <c r="H134" s="19">
        <v>17</v>
      </c>
      <c r="I134" s="19">
        <v>227</v>
      </c>
      <c r="J134" s="19">
        <v>376</v>
      </c>
      <c r="K134" s="19">
        <v>5130</v>
      </c>
      <c r="L134" s="19">
        <v>1740</v>
      </c>
      <c r="M134" s="19">
        <v>15000</v>
      </c>
    </row>
    <row r="135" spans="2:13" x14ac:dyDescent="0.2">
      <c r="B135" s="4" t="s">
        <v>222</v>
      </c>
      <c r="D135" s="62">
        <v>142</v>
      </c>
      <c r="E135" s="19">
        <v>3280</v>
      </c>
      <c r="F135" s="19">
        <v>113</v>
      </c>
      <c r="G135" s="19">
        <v>1270</v>
      </c>
      <c r="H135" s="19">
        <v>26</v>
      </c>
      <c r="I135" s="19">
        <v>369</v>
      </c>
      <c r="J135" s="19">
        <v>495</v>
      </c>
      <c r="K135" s="19">
        <v>8610</v>
      </c>
      <c r="L135" s="19">
        <v>2280</v>
      </c>
      <c r="M135" s="19">
        <v>28400</v>
      </c>
    </row>
    <row r="136" spans="2:13" x14ac:dyDescent="0.2">
      <c r="B136" s="4" t="s">
        <v>221</v>
      </c>
      <c r="D136" s="62">
        <v>109</v>
      </c>
      <c r="E136" s="19">
        <v>2800</v>
      </c>
      <c r="F136" s="19">
        <v>123</v>
      </c>
      <c r="G136" s="19">
        <v>1130</v>
      </c>
      <c r="H136" s="19">
        <v>37</v>
      </c>
      <c r="I136" s="19">
        <v>496</v>
      </c>
      <c r="J136" s="19">
        <v>779</v>
      </c>
      <c r="K136" s="19">
        <v>10000</v>
      </c>
      <c r="L136" s="19">
        <v>3480</v>
      </c>
      <c r="M136" s="19">
        <v>41900</v>
      </c>
    </row>
    <row r="137" spans="2:13" x14ac:dyDescent="0.2">
      <c r="D137" s="62"/>
      <c r="E137" s="19"/>
      <c r="F137" s="19"/>
      <c r="G137" s="19"/>
      <c r="H137" s="19"/>
      <c r="I137" s="19"/>
      <c r="J137" s="19"/>
      <c r="K137" s="19"/>
      <c r="L137" s="19"/>
      <c r="M137" s="19"/>
    </row>
    <row r="138" spans="2:13" x14ac:dyDescent="0.2">
      <c r="B138" s="4" t="s">
        <v>280</v>
      </c>
      <c r="D138" s="62">
        <v>88</v>
      </c>
      <c r="E138" s="19">
        <v>2150</v>
      </c>
      <c r="F138" s="19">
        <v>135</v>
      </c>
      <c r="G138" s="19">
        <v>1280</v>
      </c>
      <c r="H138" s="19">
        <v>45</v>
      </c>
      <c r="I138" s="19">
        <v>660</v>
      </c>
      <c r="J138" s="19">
        <v>807</v>
      </c>
      <c r="K138" s="19">
        <v>13500</v>
      </c>
      <c r="L138" s="19">
        <v>3990</v>
      </c>
      <c r="M138" s="19">
        <v>55700</v>
      </c>
    </row>
    <row r="139" spans="2:13" x14ac:dyDescent="0.2">
      <c r="B139" s="4" t="s">
        <v>260</v>
      </c>
      <c r="D139" s="62">
        <v>86</v>
      </c>
      <c r="E139" s="19">
        <v>2220</v>
      </c>
      <c r="F139" s="19">
        <v>134</v>
      </c>
      <c r="G139" s="19">
        <v>1310</v>
      </c>
      <c r="H139" s="19">
        <v>45</v>
      </c>
      <c r="I139" s="19">
        <v>644</v>
      </c>
      <c r="J139" s="19">
        <v>815</v>
      </c>
      <c r="K139" s="19">
        <v>10700</v>
      </c>
      <c r="L139" s="19">
        <v>4070</v>
      </c>
      <c r="M139" s="19">
        <v>61300</v>
      </c>
    </row>
    <row r="140" spans="2:13" x14ac:dyDescent="0.2">
      <c r="B140" s="4" t="s">
        <v>259</v>
      </c>
      <c r="D140" s="62">
        <v>85</v>
      </c>
      <c r="E140" s="19">
        <v>1900</v>
      </c>
      <c r="F140" s="19">
        <v>138</v>
      </c>
      <c r="G140" s="19">
        <v>1350</v>
      </c>
      <c r="H140" s="19">
        <v>45</v>
      </c>
      <c r="I140" s="19">
        <v>623</v>
      </c>
      <c r="J140" s="19">
        <v>821</v>
      </c>
      <c r="K140" s="19">
        <v>13000</v>
      </c>
      <c r="L140" s="19">
        <v>4130</v>
      </c>
      <c r="M140" s="19">
        <v>48100</v>
      </c>
    </row>
    <row r="141" spans="2:13" x14ac:dyDescent="0.2">
      <c r="B141" s="4" t="s">
        <v>258</v>
      </c>
      <c r="D141" s="62">
        <v>77</v>
      </c>
      <c r="E141" s="19">
        <v>1940</v>
      </c>
      <c r="F141" s="19">
        <v>143</v>
      </c>
      <c r="G141" s="19">
        <v>1390</v>
      </c>
      <c r="H141" s="19">
        <v>46</v>
      </c>
      <c r="I141" s="19">
        <v>693</v>
      </c>
      <c r="J141" s="19">
        <v>824</v>
      </c>
      <c r="K141" s="19">
        <v>11600</v>
      </c>
      <c r="L141" s="19">
        <v>4320</v>
      </c>
      <c r="M141" s="19">
        <v>75800</v>
      </c>
    </row>
    <row r="142" spans="2:13" x14ac:dyDescent="0.2">
      <c r="B142" s="1" t="s">
        <v>279</v>
      </c>
      <c r="C142" s="2"/>
      <c r="D142" s="61">
        <v>71</v>
      </c>
      <c r="E142" s="34">
        <v>2100</v>
      </c>
      <c r="F142" s="34">
        <v>144</v>
      </c>
      <c r="G142" s="34">
        <v>1280</v>
      </c>
      <c r="H142" s="34">
        <v>46</v>
      </c>
      <c r="I142" s="34">
        <v>620</v>
      </c>
      <c r="J142" s="34">
        <v>830</v>
      </c>
      <c r="K142" s="34">
        <v>12000</v>
      </c>
      <c r="L142" s="34">
        <v>4450</v>
      </c>
      <c r="M142" s="34">
        <v>48600</v>
      </c>
    </row>
    <row r="143" spans="2:13" ht="18" thickBot="1" x14ac:dyDescent="0.25">
      <c r="B143" s="37"/>
      <c r="C143" s="6"/>
      <c r="D143" s="33"/>
      <c r="E143" s="6"/>
      <c r="F143" s="6"/>
      <c r="G143" s="6"/>
      <c r="H143" s="6"/>
      <c r="I143" s="6"/>
      <c r="J143" s="6"/>
      <c r="K143" s="6"/>
      <c r="L143" s="6"/>
      <c r="M143" s="6"/>
    </row>
    <row r="144" spans="2:13" x14ac:dyDescent="0.2">
      <c r="D144" s="52" t="s">
        <v>111</v>
      </c>
    </row>
    <row r="145" spans="1:14" x14ac:dyDescent="0.2">
      <c r="A145" s="4"/>
      <c r="B145" s="2"/>
      <c r="C145" s="2"/>
      <c r="D145" s="46"/>
      <c r="E145" s="2"/>
      <c r="F145" s="2"/>
      <c r="G145" s="2"/>
      <c r="H145" s="2"/>
      <c r="I145" s="2"/>
      <c r="J145" s="2"/>
      <c r="K145" s="2"/>
      <c r="L145" s="2"/>
      <c r="M145" s="2"/>
    </row>
    <row r="146" spans="1:14" x14ac:dyDescent="0.2">
      <c r="A146" s="4"/>
      <c r="D146" s="55"/>
      <c r="E146" s="19"/>
      <c r="F146" s="19"/>
      <c r="G146" s="19"/>
      <c r="H146" s="19"/>
      <c r="I146" s="19"/>
      <c r="J146" s="19"/>
      <c r="K146" s="19"/>
      <c r="L146" s="19"/>
      <c r="M146" s="19"/>
    </row>
    <row r="147" spans="1:14" x14ac:dyDescent="0.2">
      <c r="D147" s="55"/>
      <c r="E147" s="19"/>
      <c r="F147" s="19"/>
      <c r="G147" s="19"/>
      <c r="H147" s="19"/>
      <c r="I147" s="19"/>
      <c r="J147" s="19"/>
      <c r="K147" s="19"/>
      <c r="L147" s="19"/>
      <c r="M147" s="19"/>
    </row>
    <row r="148" spans="1:14" x14ac:dyDescent="0.2">
      <c r="D148" s="55"/>
      <c r="E148" s="19"/>
      <c r="F148" s="19"/>
      <c r="G148" s="19"/>
      <c r="H148" s="19"/>
      <c r="I148" s="19"/>
      <c r="J148" s="19"/>
      <c r="K148" s="19"/>
      <c r="L148" s="19"/>
      <c r="M148" s="19"/>
    </row>
    <row r="149" spans="1:14" x14ac:dyDescent="0.2">
      <c r="D149" s="55"/>
      <c r="E149" s="19"/>
      <c r="F149" s="19"/>
      <c r="G149" s="19"/>
      <c r="H149" s="19"/>
      <c r="I149" s="19"/>
      <c r="J149" s="19"/>
      <c r="K149" s="19"/>
      <c r="L149" s="19"/>
      <c r="M149" s="19"/>
    </row>
    <row r="150" spans="1:14" x14ac:dyDescent="0.2">
      <c r="D150" s="55"/>
      <c r="E150" s="19"/>
      <c r="F150" s="19"/>
      <c r="G150" s="19"/>
      <c r="H150" s="19"/>
      <c r="I150" s="19"/>
      <c r="J150" s="19"/>
      <c r="K150" s="19"/>
      <c r="L150" s="19"/>
      <c r="M150" s="19"/>
    </row>
    <row r="151" spans="1:14" x14ac:dyDescent="0.2">
      <c r="D151" s="55"/>
      <c r="E151" s="1" t="s">
        <v>310</v>
      </c>
    </row>
    <row r="152" spans="1:14" x14ac:dyDescent="0.2">
      <c r="D152" s="70" t="s">
        <v>337</v>
      </c>
    </row>
    <row r="153" spans="1:14" ht="18" thickBot="1" x14ac:dyDescent="0.25">
      <c r="B153" s="37"/>
      <c r="C153" s="6"/>
      <c r="D153" s="6"/>
      <c r="E153" s="37"/>
      <c r="F153" s="37"/>
      <c r="G153" s="37"/>
      <c r="H153" s="37"/>
      <c r="I153" s="6"/>
      <c r="J153" s="37"/>
      <c r="K153" s="37"/>
      <c r="L153" s="37"/>
      <c r="M153" s="46"/>
    </row>
    <row r="154" spans="1:14" x14ac:dyDescent="0.2">
      <c r="D154" s="9"/>
      <c r="F154" s="9"/>
      <c r="H154" s="9"/>
      <c r="I154" s="43"/>
      <c r="J154" s="10"/>
      <c r="K154" s="10"/>
      <c r="L154" s="10"/>
      <c r="N154" s="43"/>
    </row>
    <row r="155" spans="1:14" x14ac:dyDescent="0.2">
      <c r="D155" s="15" t="s">
        <v>336</v>
      </c>
      <c r="E155" s="10"/>
      <c r="F155" s="15" t="s">
        <v>335</v>
      </c>
      <c r="G155" s="10"/>
      <c r="H155" s="15" t="s">
        <v>334</v>
      </c>
      <c r="I155" s="10"/>
      <c r="J155" s="15" t="s">
        <v>333</v>
      </c>
      <c r="K155" s="15" t="s">
        <v>332</v>
      </c>
      <c r="L155" s="15" t="s">
        <v>331</v>
      </c>
      <c r="M155" s="43"/>
      <c r="N155" s="43"/>
    </row>
    <row r="156" spans="1:14" x14ac:dyDescent="0.2">
      <c r="B156" s="10"/>
      <c r="C156" s="10"/>
      <c r="D156" s="15" t="s">
        <v>323</v>
      </c>
      <c r="E156" s="25" t="s">
        <v>317</v>
      </c>
      <c r="F156" s="15" t="s">
        <v>323</v>
      </c>
      <c r="G156" s="25" t="s">
        <v>317</v>
      </c>
      <c r="H156" s="15" t="s">
        <v>323</v>
      </c>
      <c r="I156" s="25" t="s">
        <v>317</v>
      </c>
      <c r="J156" s="25" t="s">
        <v>330</v>
      </c>
      <c r="K156" s="25" t="s">
        <v>330</v>
      </c>
      <c r="L156" s="25" t="s">
        <v>330</v>
      </c>
      <c r="M156" s="43"/>
      <c r="N156" s="43"/>
    </row>
    <row r="157" spans="1:14" x14ac:dyDescent="0.2">
      <c r="D157" s="39" t="s">
        <v>261</v>
      </c>
      <c r="E157" s="41" t="s">
        <v>316</v>
      </c>
      <c r="F157" s="41" t="s">
        <v>261</v>
      </c>
      <c r="G157" s="41" t="s">
        <v>316</v>
      </c>
      <c r="H157" s="41" t="s">
        <v>261</v>
      </c>
      <c r="I157" s="41" t="s">
        <v>316</v>
      </c>
      <c r="J157" s="41" t="s">
        <v>316</v>
      </c>
      <c r="K157" s="41" t="s">
        <v>316</v>
      </c>
      <c r="L157" s="41" t="s">
        <v>316</v>
      </c>
    </row>
    <row r="158" spans="1:14" x14ac:dyDescent="0.2">
      <c r="B158" s="4" t="s">
        <v>315</v>
      </c>
      <c r="D158" s="62">
        <v>47</v>
      </c>
      <c r="E158" s="19">
        <v>303</v>
      </c>
      <c r="F158" s="19">
        <v>79</v>
      </c>
      <c r="G158" s="19">
        <v>125</v>
      </c>
      <c r="H158" s="19">
        <v>1920</v>
      </c>
      <c r="I158" s="19">
        <v>20900</v>
      </c>
      <c r="J158" s="36" t="s">
        <v>124</v>
      </c>
      <c r="K158" s="36" t="s">
        <v>124</v>
      </c>
      <c r="L158" s="36" t="s">
        <v>124</v>
      </c>
    </row>
    <row r="159" spans="1:14" x14ac:dyDescent="0.2">
      <c r="B159" s="4" t="s">
        <v>314</v>
      </c>
      <c r="D159" s="62">
        <v>32</v>
      </c>
      <c r="E159" s="19">
        <v>231</v>
      </c>
      <c r="F159" s="19">
        <v>161</v>
      </c>
      <c r="G159" s="19">
        <v>431</v>
      </c>
      <c r="H159" s="19">
        <v>1840</v>
      </c>
      <c r="I159" s="19">
        <v>24300</v>
      </c>
      <c r="J159" s="36" t="s">
        <v>124</v>
      </c>
      <c r="K159" s="36" t="s">
        <v>124</v>
      </c>
      <c r="L159" s="36" t="s">
        <v>124</v>
      </c>
    </row>
    <row r="160" spans="1:14" x14ac:dyDescent="0.2">
      <c r="B160" s="4" t="s">
        <v>225</v>
      </c>
      <c r="D160" s="62">
        <v>29</v>
      </c>
      <c r="E160" s="19">
        <v>255</v>
      </c>
      <c r="F160" s="19">
        <v>163</v>
      </c>
      <c r="G160" s="19">
        <v>483</v>
      </c>
      <c r="H160" s="19">
        <v>1860</v>
      </c>
      <c r="I160" s="19">
        <v>25400</v>
      </c>
      <c r="J160" s="36" t="s">
        <v>124</v>
      </c>
      <c r="K160" s="36" t="s">
        <v>124</v>
      </c>
      <c r="L160" s="36" t="s">
        <v>124</v>
      </c>
    </row>
    <row r="161" spans="1:14" x14ac:dyDescent="0.2">
      <c r="D161" s="9"/>
    </row>
    <row r="162" spans="1:14" x14ac:dyDescent="0.2">
      <c r="B162" s="4" t="s">
        <v>223</v>
      </c>
      <c r="D162" s="62">
        <v>34</v>
      </c>
      <c r="E162" s="19">
        <v>252</v>
      </c>
      <c r="F162" s="19">
        <v>175</v>
      </c>
      <c r="G162" s="19">
        <v>438</v>
      </c>
      <c r="H162" s="19">
        <v>1920</v>
      </c>
      <c r="I162" s="19">
        <v>33500</v>
      </c>
      <c r="J162" s="19">
        <v>19600</v>
      </c>
      <c r="K162" s="19">
        <v>106</v>
      </c>
      <c r="L162" s="19">
        <v>13800</v>
      </c>
    </row>
    <row r="163" spans="1:14" x14ac:dyDescent="0.2">
      <c r="B163" s="4" t="s">
        <v>222</v>
      </c>
      <c r="D163" s="62">
        <v>53</v>
      </c>
      <c r="E163" s="19">
        <v>407</v>
      </c>
      <c r="F163" s="19">
        <v>148</v>
      </c>
      <c r="G163" s="19">
        <v>281</v>
      </c>
      <c r="H163" s="19">
        <v>2190</v>
      </c>
      <c r="I163" s="19">
        <v>37900</v>
      </c>
      <c r="J163" s="19">
        <v>15100</v>
      </c>
      <c r="K163" s="19">
        <v>561</v>
      </c>
      <c r="L163" s="19">
        <v>22200</v>
      </c>
    </row>
    <row r="164" spans="1:14" x14ac:dyDescent="0.2">
      <c r="B164" s="4" t="s">
        <v>221</v>
      </c>
      <c r="D164" s="62">
        <v>78</v>
      </c>
      <c r="E164" s="19">
        <v>832</v>
      </c>
      <c r="F164" s="19">
        <v>143</v>
      </c>
      <c r="G164" s="19">
        <v>207</v>
      </c>
      <c r="H164" s="19">
        <v>2810</v>
      </c>
      <c r="I164" s="19">
        <v>41700</v>
      </c>
      <c r="J164" s="19">
        <v>11700</v>
      </c>
      <c r="K164" s="19">
        <v>805</v>
      </c>
      <c r="L164" s="19">
        <v>29200</v>
      </c>
    </row>
    <row r="165" spans="1:14" x14ac:dyDescent="0.2">
      <c r="D165" s="62"/>
      <c r="E165" s="19"/>
      <c r="F165" s="19"/>
      <c r="G165" s="19"/>
      <c r="H165" s="19"/>
      <c r="I165" s="19"/>
      <c r="J165" s="19"/>
      <c r="K165" s="19"/>
      <c r="L165" s="19"/>
    </row>
    <row r="166" spans="1:14" x14ac:dyDescent="0.2">
      <c r="B166" s="4" t="s">
        <v>280</v>
      </c>
      <c r="D166" s="62">
        <v>81</v>
      </c>
      <c r="E166" s="19">
        <v>818</v>
      </c>
      <c r="F166" s="19">
        <v>120</v>
      </c>
      <c r="G166" s="19">
        <v>191</v>
      </c>
      <c r="H166" s="19">
        <v>2860</v>
      </c>
      <c r="I166" s="19">
        <v>49200</v>
      </c>
      <c r="J166" s="19">
        <v>10600</v>
      </c>
      <c r="K166" s="19">
        <v>713</v>
      </c>
      <c r="L166" s="19">
        <v>37800</v>
      </c>
    </row>
    <row r="167" spans="1:14" x14ac:dyDescent="0.2">
      <c r="B167" s="4" t="s">
        <v>260</v>
      </c>
      <c r="D167" s="62">
        <v>83</v>
      </c>
      <c r="E167" s="19">
        <v>1010</v>
      </c>
      <c r="F167" s="19">
        <v>117</v>
      </c>
      <c r="G167" s="19">
        <v>187</v>
      </c>
      <c r="H167" s="19">
        <v>2890</v>
      </c>
      <c r="I167" s="19">
        <v>46900</v>
      </c>
      <c r="J167" s="19">
        <v>9240</v>
      </c>
      <c r="K167" s="19">
        <v>679</v>
      </c>
      <c r="L167" s="19">
        <v>37000</v>
      </c>
    </row>
    <row r="168" spans="1:14" x14ac:dyDescent="0.2">
      <c r="B168" s="4" t="s">
        <v>259</v>
      </c>
      <c r="D168" s="62">
        <v>83</v>
      </c>
      <c r="E168" s="19">
        <v>894</v>
      </c>
      <c r="F168" s="19">
        <v>116</v>
      </c>
      <c r="G168" s="19">
        <v>192</v>
      </c>
      <c r="H168" s="19">
        <v>2940</v>
      </c>
      <c r="I168" s="19">
        <v>48300</v>
      </c>
      <c r="J168" s="19">
        <v>8380</v>
      </c>
      <c r="K168" s="19">
        <v>612</v>
      </c>
      <c r="L168" s="19">
        <v>39300</v>
      </c>
    </row>
    <row r="169" spans="1:14" x14ac:dyDescent="0.2">
      <c r="B169" s="4" t="s">
        <v>258</v>
      </c>
      <c r="D169" s="62">
        <v>83</v>
      </c>
      <c r="E169" s="19">
        <v>575</v>
      </c>
      <c r="F169" s="19">
        <v>106</v>
      </c>
      <c r="G169" s="19">
        <v>165</v>
      </c>
      <c r="H169" s="19">
        <v>2980</v>
      </c>
      <c r="I169" s="19">
        <v>65700</v>
      </c>
      <c r="J169" s="19">
        <v>11300</v>
      </c>
      <c r="K169" s="19">
        <v>708</v>
      </c>
      <c r="L169" s="19">
        <v>53700</v>
      </c>
    </row>
    <row r="170" spans="1:14" x14ac:dyDescent="0.2">
      <c r="B170" s="1" t="s">
        <v>313</v>
      </c>
      <c r="C170" s="2"/>
      <c r="D170" s="61">
        <v>82</v>
      </c>
      <c r="E170" s="34">
        <v>896</v>
      </c>
      <c r="F170" s="34">
        <v>104</v>
      </c>
      <c r="G170" s="34">
        <v>136</v>
      </c>
      <c r="H170" s="34">
        <v>3010</v>
      </c>
      <c r="I170" s="34">
        <v>46500</v>
      </c>
      <c r="J170" s="34">
        <v>7450</v>
      </c>
      <c r="K170" s="34">
        <v>561</v>
      </c>
      <c r="L170" s="34">
        <v>38500</v>
      </c>
    </row>
    <row r="171" spans="1:14" ht="18" thickBot="1" x14ac:dyDescent="0.25">
      <c r="A171" s="43"/>
      <c r="B171" s="37"/>
      <c r="C171" s="6"/>
      <c r="D171" s="33"/>
      <c r="E171" s="6"/>
      <c r="F171" s="6"/>
      <c r="G171" s="6"/>
      <c r="H171" s="6"/>
      <c r="I171" s="6"/>
      <c r="J171" s="6"/>
      <c r="K171" s="6"/>
      <c r="L171" s="6"/>
      <c r="M171" s="43"/>
    </row>
    <row r="172" spans="1:14" x14ac:dyDescent="0.2">
      <c r="D172" s="52" t="s">
        <v>111</v>
      </c>
      <c r="N172" s="43"/>
    </row>
    <row r="173" spans="1:14" x14ac:dyDescent="0.2">
      <c r="D173" s="43"/>
      <c r="N173" s="43"/>
    </row>
    <row r="174" spans="1:14" x14ac:dyDescent="0.2">
      <c r="D174" s="43"/>
      <c r="N174" s="43"/>
    </row>
    <row r="175" spans="1:14" x14ac:dyDescent="0.2">
      <c r="D175" s="70" t="s">
        <v>329</v>
      </c>
      <c r="N175" s="43"/>
    </row>
    <row r="176" spans="1:14" ht="18" thickBot="1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 x14ac:dyDescent="0.2">
      <c r="D177" s="9"/>
      <c r="E177" s="43"/>
      <c r="F177" s="9"/>
      <c r="G177" s="43"/>
      <c r="H177" s="9"/>
      <c r="J177" s="9"/>
      <c r="L177" s="9"/>
    </row>
    <row r="178" spans="2:13" x14ac:dyDescent="0.2">
      <c r="D178" s="15" t="s">
        <v>328</v>
      </c>
      <c r="E178" s="10"/>
      <c r="F178" s="15" t="s">
        <v>327</v>
      </c>
      <c r="G178" s="10"/>
      <c r="H178" s="15" t="s">
        <v>326</v>
      </c>
      <c r="I178" s="10"/>
      <c r="J178" s="15" t="s">
        <v>325</v>
      </c>
      <c r="K178" s="10"/>
      <c r="L178" s="15" t="s">
        <v>324</v>
      </c>
      <c r="M178" s="10"/>
    </row>
    <row r="179" spans="2:13" x14ac:dyDescent="0.2">
      <c r="B179" s="10"/>
      <c r="C179" s="10"/>
      <c r="D179" s="15" t="s">
        <v>285</v>
      </c>
      <c r="E179" s="25" t="s">
        <v>317</v>
      </c>
      <c r="F179" s="15" t="s">
        <v>285</v>
      </c>
      <c r="G179" s="25" t="s">
        <v>317</v>
      </c>
      <c r="H179" s="15" t="s">
        <v>323</v>
      </c>
      <c r="I179" s="25" t="s">
        <v>317</v>
      </c>
      <c r="J179" s="15" t="s">
        <v>285</v>
      </c>
      <c r="K179" s="25" t="s">
        <v>317</v>
      </c>
      <c r="L179" s="15" t="s">
        <v>285</v>
      </c>
      <c r="M179" s="25" t="s">
        <v>317</v>
      </c>
    </row>
    <row r="180" spans="2:13" x14ac:dyDescent="0.2">
      <c r="D180" s="39" t="s">
        <v>261</v>
      </c>
      <c r="E180" s="41" t="s">
        <v>316</v>
      </c>
      <c r="F180" s="41" t="s">
        <v>261</v>
      </c>
      <c r="G180" s="41" t="s">
        <v>316</v>
      </c>
      <c r="H180" s="41" t="s">
        <v>261</v>
      </c>
      <c r="I180" s="41" t="s">
        <v>316</v>
      </c>
      <c r="J180" s="41" t="s">
        <v>261</v>
      </c>
      <c r="K180" s="41" t="s">
        <v>316</v>
      </c>
      <c r="L180" s="41" t="s">
        <v>261</v>
      </c>
      <c r="M180" s="41" t="s">
        <v>316</v>
      </c>
    </row>
    <row r="181" spans="2:13" x14ac:dyDescent="0.2">
      <c r="B181" s="4" t="s">
        <v>315</v>
      </c>
      <c r="D181" s="62">
        <v>305</v>
      </c>
      <c r="E181" s="19">
        <v>336</v>
      </c>
      <c r="F181" s="19">
        <v>84</v>
      </c>
      <c r="G181" s="19">
        <v>63</v>
      </c>
      <c r="H181" s="19">
        <v>180</v>
      </c>
      <c r="I181" s="19">
        <v>749</v>
      </c>
      <c r="J181" s="19">
        <v>1190</v>
      </c>
      <c r="K181" s="19">
        <v>16700</v>
      </c>
      <c r="L181" s="19">
        <v>28</v>
      </c>
      <c r="M181" s="19">
        <v>915</v>
      </c>
    </row>
    <row r="182" spans="2:13" x14ac:dyDescent="0.2">
      <c r="B182" s="4" t="s">
        <v>314</v>
      </c>
      <c r="D182" s="62">
        <v>267</v>
      </c>
      <c r="E182" s="19">
        <v>331</v>
      </c>
      <c r="F182" s="19">
        <v>68</v>
      </c>
      <c r="G182" s="19">
        <v>59</v>
      </c>
      <c r="H182" s="19">
        <v>155</v>
      </c>
      <c r="I182" s="19">
        <v>574</v>
      </c>
      <c r="J182" s="19">
        <v>661</v>
      </c>
      <c r="K182" s="19">
        <v>10900</v>
      </c>
      <c r="L182" s="19">
        <v>32</v>
      </c>
      <c r="M182" s="19">
        <v>1630</v>
      </c>
    </row>
    <row r="183" spans="2:13" x14ac:dyDescent="0.2">
      <c r="B183" s="4" t="s">
        <v>225</v>
      </c>
      <c r="D183" s="62">
        <v>283</v>
      </c>
      <c r="E183" s="19">
        <v>385</v>
      </c>
      <c r="F183" s="19">
        <v>54</v>
      </c>
      <c r="G183" s="19">
        <v>50</v>
      </c>
      <c r="H183" s="19">
        <v>148</v>
      </c>
      <c r="I183" s="19">
        <v>638</v>
      </c>
      <c r="J183" s="19">
        <v>413</v>
      </c>
      <c r="K183" s="19">
        <v>7520</v>
      </c>
      <c r="L183" s="19">
        <v>19</v>
      </c>
      <c r="M183" s="19">
        <v>1130</v>
      </c>
    </row>
    <row r="184" spans="2:13" x14ac:dyDescent="0.2">
      <c r="D184" s="9"/>
    </row>
    <row r="185" spans="2:13" x14ac:dyDescent="0.2">
      <c r="B185" s="4" t="s">
        <v>223</v>
      </c>
      <c r="D185" s="62">
        <v>499</v>
      </c>
      <c r="E185" s="19">
        <v>564</v>
      </c>
      <c r="F185" s="19">
        <v>66</v>
      </c>
      <c r="G185" s="19">
        <v>59</v>
      </c>
      <c r="H185" s="19">
        <v>139</v>
      </c>
      <c r="I185" s="19">
        <v>529</v>
      </c>
      <c r="J185" s="19">
        <v>268</v>
      </c>
      <c r="K185" s="19">
        <v>4610</v>
      </c>
      <c r="L185" s="19">
        <v>25</v>
      </c>
      <c r="M185" s="19">
        <v>1420</v>
      </c>
    </row>
    <row r="186" spans="2:13" x14ac:dyDescent="0.2">
      <c r="B186" s="4" t="s">
        <v>222</v>
      </c>
      <c r="D186" s="62">
        <v>469</v>
      </c>
      <c r="E186" s="19">
        <v>596</v>
      </c>
      <c r="F186" s="19">
        <v>38</v>
      </c>
      <c r="G186" s="19">
        <v>34</v>
      </c>
      <c r="H186" s="19">
        <v>109</v>
      </c>
      <c r="I186" s="19">
        <v>388</v>
      </c>
      <c r="J186" s="19">
        <v>209</v>
      </c>
      <c r="K186" s="19">
        <v>3570</v>
      </c>
      <c r="L186" s="19">
        <v>22</v>
      </c>
      <c r="M186" s="19">
        <v>1290</v>
      </c>
    </row>
    <row r="187" spans="2:13" x14ac:dyDescent="0.2">
      <c r="B187" s="4" t="s">
        <v>221</v>
      </c>
      <c r="D187" s="62">
        <v>426</v>
      </c>
      <c r="E187" s="19">
        <v>520</v>
      </c>
      <c r="F187" s="19">
        <v>26</v>
      </c>
      <c r="G187" s="19">
        <v>23</v>
      </c>
      <c r="H187" s="19">
        <v>85</v>
      </c>
      <c r="I187" s="19">
        <v>273</v>
      </c>
      <c r="J187" s="19">
        <v>178</v>
      </c>
      <c r="K187" s="19">
        <v>3170</v>
      </c>
      <c r="L187" s="19">
        <v>15</v>
      </c>
      <c r="M187" s="19">
        <v>837</v>
      </c>
    </row>
    <row r="188" spans="2:13" x14ac:dyDescent="0.2">
      <c r="D188" s="62"/>
      <c r="E188" s="19"/>
      <c r="F188" s="19"/>
      <c r="G188" s="19"/>
      <c r="H188" s="19"/>
      <c r="I188" s="19"/>
      <c r="J188" s="19"/>
      <c r="K188" s="19"/>
      <c r="L188" s="19"/>
      <c r="M188" s="19"/>
    </row>
    <row r="189" spans="2:13" x14ac:dyDescent="0.2">
      <c r="B189" s="4" t="s">
        <v>280</v>
      </c>
      <c r="D189" s="62">
        <v>261</v>
      </c>
      <c r="E189" s="19">
        <v>316</v>
      </c>
      <c r="F189" s="36" t="s">
        <v>124</v>
      </c>
      <c r="G189" s="36" t="s">
        <v>124</v>
      </c>
      <c r="H189" s="19">
        <v>71</v>
      </c>
      <c r="I189" s="36" t="s">
        <v>124</v>
      </c>
      <c r="J189" s="36" t="s">
        <v>124</v>
      </c>
      <c r="K189" s="36" t="s">
        <v>124</v>
      </c>
      <c r="L189" s="19">
        <v>12</v>
      </c>
      <c r="M189" s="19">
        <v>688</v>
      </c>
    </row>
    <row r="190" spans="2:13" x14ac:dyDescent="0.2">
      <c r="B190" s="4" t="s">
        <v>260</v>
      </c>
      <c r="D190" s="62">
        <v>234</v>
      </c>
      <c r="E190" s="19">
        <v>281</v>
      </c>
      <c r="F190" s="19">
        <v>19</v>
      </c>
      <c r="G190" s="19">
        <v>17</v>
      </c>
      <c r="H190" s="19">
        <v>70</v>
      </c>
      <c r="I190" s="36" t="s">
        <v>124</v>
      </c>
      <c r="J190" s="36" t="s">
        <v>124</v>
      </c>
      <c r="K190" s="36" t="s">
        <v>124</v>
      </c>
      <c r="L190" s="19">
        <v>11</v>
      </c>
      <c r="M190" s="19">
        <v>572</v>
      </c>
    </row>
    <row r="191" spans="2:13" x14ac:dyDescent="0.2">
      <c r="B191" s="4" t="s">
        <v>259</v>
      </c>
      <c r="D191" s="62">
        <v>189</v>
      </c>
      <c r="E191" s="19">
        <v>229</v>
      </c>
      <c r="F191" s="36" t="s">
        <v>124</v>
      </c>
      <c r="G191" s="36" t="s">
        <v>124</v>
      </c>
      <c r="H191" s="19">
        <v>65</v>
      </c>
      <c r="I191" s="19">
        <v>199</v>
      </c>
      <c r="J191" s="19">
        <v>145</v>
      </c>
      <c r="K191" s="19">
        <v>2290</v>
      </c>
      <c r="L191" s="19">
        <v>5</v>
      </c>
      <c r="M191" s="19">
        <v>250</v>
      </c>
    </row>
    <row r="192" spans="2:13" x14ac:dyDescent="0.2">
      <c r="B192" s="4" t="s">
        <v>258</v>
      </c>
      <c r="D192" s="62">
        <v>180</v>
      </c>
      <c r="E192" s="19">
        <v>218</v>
      </c>
      <c r="F192" s="36" t="s">
        <v>124</v>
      </c>
      <c r="G192" s="36" t="s">
        <v>124</v>
      </c>
      <c r="H192" s="19">
        <v>63</v>
      </c>
      <c r="I192" s="36" t="s">
        <v>124</v>
      </c>
      <c r="J192" s="19">
        <v>144</v>
      </c>
      <c r="K192" s="19">
        <v>2420</v>
      </c>
      <c r="L192" s="19">
        <v>4</v>
      </c>
      <c r="M192" s="19">
        <v>234</v>
      </c>
    </row>
    <row r="193" spans="2:13" x14ac:dyDescent="0.2">
      <c r="B193" s="1" t="s">
        <v>279</v>
      </c>
      <c r="C193" s="2"/>
      <c r="D193" s="61">
        <v>186</v>
      </c>
      <c r="E193" s="34">
        <v>195</v>
      </c>
      <c r="F193" s="34">
        <v>11</v>
      </c>
      <c r="G193" s="34">
        <v>6</v>
      </c>
      <c r="H193" s="34">
        <v>57</v>
      </c>
      <c r="I193" s="35" t="s">
        <v>124</v>
      </c>
      <c r="J193" s="34">
        <v>140</v>
      </c>
      <c r="K193" s="35" t="s">
        <v>124</v>
      </c>
      <c r="L193" s="34">
        <v>3</v>
      </c>
      <c r="M193" s="34">
        <v>152</v>
      </c>
    </row>
    <row r="194" spans="2:13" ht="18" thickBot="1" x14ac:dyDescent="0.25">
      <c r="B194" s="37"/>
      <c r="C194" s="6"/>
      <c r="D194" s="69"/>
      <c r="E194" s="37"/>
      <c r="F194" s="37"/>
      <c r="G194" s="37"/>
      <c r="H194" s="37"/>
      <c r="I194" s="37"/>
      <c r="J194" s="6"/>
      <c r="K194" s="6"/>
      <c r="L194" s="37"/>
      <c r="M194" s="37"/>
    </row>
    <row r="195" spans="2:13" x14ac:dyDescent="0.2">
      <c r="D195" s="9"/>
      <c r="F195" s="9"/>
      <c r="H195" s="10"/>
      <c r="I195" s="10"/>
      <c r="J195" s="10"/>
      <c r="K195" s="10"/>
      <c r="L195" s="10"/>
      <c r="M195" s="10"/>
    </row>
    <row r="196" spans="2:13" x14ac:dyDescent="0.2">
      <c r="D196" s="15" t="s">
        <v>322</v>
      </c>
      <c r="E196" s="10"/>
      <c r="F196" s="15" t="s">
        <v>321</v>
      </c>
      <c r="G196" s="10"/>
      <c r="H196" s="15" t="s">
        <v>320</v>
      </c>
      <c r="I196" s="10"/>
      <c r="J196" s="15" t="s">
        <v>319</v>
      </c>
      <c r="K196" s="10"/>
      <c r="L196" s="15" t="s">
        <v>318</v>
      </c>
      <c r="M196" s="10"/>
    </row>
    <row r="197" spans="2:13" x14ac:dyDescent="0.2">
      <c r="B197" s="10"/>
      <c r="C197" s="10"/>
      <c r="D197" s="15" t="s">
        <v>285</v>
      </c>
      <c r="E197" s="25" t="s">
        <v>317</v>
      </c>
      <c r="F197" s="15" t="s">
        <v>285</v>
      </c>
      <c r="G197" s="25" t="s">
        <v>317</v>
      </c>
      <c r="H197" s="15" t="s">
        <v>285</v>
      </c>
      <c r="I197" s="25" t="s">
        <v>317</v>
      </c>
      <c r="J197" s="15" t="s">
        <v>285</v>
      </c>
      <c r="K197" s="25" t="s">
        <v>317</v>
      </c>
      <c r="L197" s="15" t="s">
        <v>285</v>
      </c>
      <c r="M197" s="25" t="s">
        <v>317</v>
      </c>
    </row>
    <row r="198" spans="2:13" x14ac:dyDescent="0.2">
      <c r="D198" s="39" t="s">
        <v>261</v>
      </c>
      <c r="E198" s="41" t="s">
        <v>316</v>
      </c>
      <c r="F198" s="41" t="s">
        <v>261</v>
      </c>
      <c r="G198" s="41" t="s">
        <v>316</v>
      </c>
      <c r="H198" s="41" t="s">
        <v>261</v>
      </c>
      <c r="I198" s="41" t="s">
        <v>316</v>
      </c>
      <c r="J198" s="41" t="s">
        <v>261</v>
      </c>
      <c r="K198" s="41" t="s">
        <v>316</v>
      </c>
      <c r="L198" s="41" t="s">
        <v>261</v>
      </c>
      <c r="M198" s="41" t="s">
        <v>316</v>
      </c>
    </row>
    <row r="199" spans="2:13" x14ac:dyDescent="0.2">
      <c r="B199" s="4" t="s">
        <v>315</v>
      </c>
      <c r="D199" s="66" t="s">
        <v>124</v>
      </c>
      <c r="E199" s="36" t="s">
        <v>124</v>
      </c>
      <c r="F199" s="24">
        <f>H199+J199+L199</f>
        <v>85</v>
      </c>
      <c r="G199" s="24">
        <f>I199+K199+M199</f>
        <v>1724</v>
      </c>
      <c r="H199" s="19">
        <v>41</v>
      </c>
      <c r="I199" s="19">
        <v>664</v>
      </c>
      <c r="J199" s="19">
        <v>12</v>
      </c>
      <c r="K199" s="19">
        <v>334</v>
      </c>
      <c r="L199" s="19">
        <v>32</v>
      </c>
      <c r="M199" s="19">
        <v>726</v>
      </c>
    </row>
    <row r="200" spans="2:13" x14ac:dyDescent="0.2">
      <c r="B200" s="4" t="s">
        <v>314</v>
      </c>
      <c r="D200" s="66" t="s">
        <v>124</v>
      </c>
      <c r="E200" s="36" t="s">
        <v>124</v>
      </c>
      <c r="F200" s="24">
        <f>H200+J200+L200</f>
        <v>468</v>
      </c>
      <c r="G200" s="24">
        <f>I200+K200+M200</f>
        <v>6840</v>
      </c>
      <c r="H200" s="19">
        <v>312</v>
      </c>
      <c r="I200" s="19">
        <v>684</v>
      </c>
      <c r="J200" s="19">
        <v>109</v>
      </c>
      <c r="K200" s="19">
        <f>4900-4</f>
        <v>4896</v>
      </c>
      <c r="L200" s="19">
        <v>47</v>
      </c>
      <c r="M200" s="19">
        <v>1260</v>
      </c>
    </row>
    <row r="201" spans="2:13" x14ac:dyDescent="0.2">
      <c r="B201" s="4" t="s">
        <v>225</v>
      </c>
      <c r="D201" s="66" t="s">
        <v>124</v>
      </c>
      <c r="E201" s="36" t="s">
        <v>124</v>
      </c>
      <c r="F201" s="24">
        <f>H201+J201+L201</f>
        <v>123</v>
      </c>
      <c r="G201" s="24">
        <f>I201+K201+M201</f>
        <v>6390</v>
      </c>
      <c r="H201" s="36" t="s">
        <v>312</v>
      </c>
      <c r="I201" s="36" t="s">
        <v>312</v>
      </c>
      <c r="J201" s="19">
        <v>54</v>
      </c>
      <c r="K201" s="19">
        <v>2880</v>
      </c>
      <c r="L201" s="19">
        <v>69</v>
      </c>
      <c r="M201" s="19">
        <v>3510</v>
      </c>
    </row>
    <row r="202" spans="2:13" x14ac:dyDescent="0.2">
      <c r="D202" s="9"/>
    </row>
    <row r="203" spans="2:13" x14ac:dyDescent="0.2">
      <c r="B203" s="4" t="s">
        <v>223</v>
      </c>
      <c r="D203" s="62">
        <v>28</v>
      </c>
      <c r="E203" s="19">
        <v>1490</v>
      </c>
      <c r="F203" s="24">
        <f>H203+J203+L203</f>
        <v>125</v>
      </c>
      <c r="G203" s="24">
        <f>I203+K203+M203</f>
        <v>7660</v>
      </c>
      <c r="H203" s="36" t="s">
        <v>312</v>
      </c>
      <c r="I203" s="36" t="s">
        <v>312</v>
      </c>
      <c r="J203" s="19">
        <v>57</v>
      </c>
      <c r="K203" s="19">
        <v>3540</v>
      </c>
      <c r="L203" s="19">
        <v>68</v>
      </c>
      <c r="M203" s="19">
        <v>4120</v>
      </c>
    </row>
    <row r="204" spans="2:13" x14ac:dyDescent="0.2">
      <c r="B204" s="4" t="s">
        <v>222</v>
      </c>
      <c r="D204" s="62">
        <v>85</v>
      </c>
      <c r="E204" s="19">
        <v>5040</v>
      </c>
      <c r="F204" s="24">
        <f>H204+J204+L204</f>
        <v>178</v>
      </c>
      <c r="G204" s="24">
        <f>I204+K204+M204</f>
        <v>11000</v>
      </c>
      <c r="H204" s="36" t="s">
        <v>312</v>
      </c>
      <c r="I204" s="19">
        <v>5</v>
      </c>
      <c r="J204" s="19">
        <v>125</v>
      </c>
      <c r="K204" s="19">
        <f>8010-35</f>
        <v>7975</v>
      </c>
      <c r="L204" s="19">
        <v>53</v>
      </c>
      <c r="M204" s="19">
        <v>3020</v>
      </c>
    </row>
    <row r="205" spans="2:13" x14ac:dyDescent="0.2">
      <c r="B205" s="4" t="s">
        <v>221</v>
      </c>
      <c r="D205" s="62">
        <v>61</v>
      </c>
      <c r="E205" s="19">
        <v>3360</v>
      </c>
      <c r="F205" s="24">
        <f>H205+J205+L205</f>
        <v>156</v>
      </c>
      <c r="G205" s="24">
        <f>I205+K205+M205</f>
        <v>9750</v>
      </c>
      <c r="H205" s="36" t="s">
        <v>312</v>
      </c>
      <c r="I205" s="36" t="s">
        <v>312</v>
      </c>
      <c r="J205" s="19">
        <v>117</v>
      </c>
      <c r="K205" s="19">
        <v>7460</v>
      </c>
      <c r="L205" s="19">
        <v>39</v>
      </c>
      <c r="M205" s="19">
        <v>2290</v>
      </c>
    </row>
    <row r="206" spans="2:13" x14ac:dyDescent="0.2">
      <c r="D206" s="62"/>
      <c r="E206" s="19"/>
      <c r="H206" s="19"/>
      <c r="I206" s="19"/>
      <c r="J206" s="19"/>
      <c r="K206" s="19"/>
      <c r="L206" s="19"/>
      <c r="M206" s="19"/>
    </row>
    <row r="207" spans="2:13" x14ac:dyDescent="0.2">
      <c r="B207" s="4" t="s">
        <v>280</v>
      </c>
      <c r="D207" s="62">
        <v>33</v>
      </c>
      <c r="E207" s="19">
        <v>1790</v>
      </c>
      <c r="F207" s="24">
        <f>H207+J207+L207</f>
        <v>113</v>
      </c>
      <c r="G207" s="24">
        <f>I207+K207+M207</f>
        <v>5570</v>
      </c>
      <c r="H207" s="36" t="s">
        <v>312</v>
      </c>
      <c r="I207" s="36" t="s">
        <v>312</v>
      </c>
      <c r="J207" s="19">
        <v>67</v>
      </c>
      <c r="K207" s="19">
        <v>3880</v>
      </c>
      <c r="L207" s="19">
        <v>46</v>
      </c>
      <c r="M207" s="19">
        <v>1690</v>
      </c>
    </row>
    <row r="208" spans="2:13" x14ac:dyDescent="0.2">
      <c r="B208" s="4" t="s">
        <v>260</v>
      </c>
      <c r="D208" s="62">
        <v>28</v>
      </c>
      <c r="E208" s="19">
        <v>1320</v>
      </c>
      <c r="F208" s="24">
        <f>H208+J208+L208</f>
        <v>102</v>
      </c>
      <c r="G208" s="24">
        <f>I208+K208+M208</f>
        <v>5680</v>
      </c>
      <c r="H208" s="36" t="s">
        <v>312</v>
      </c>
      <c r="I208" s="36" t="s">
        <v>312</v>
      </c>
      <c r="J208" s="19">
        <v>55</v>
      </c>
      <c r="K208" s="19">
        <v>3380</v>
      </c>
      <c r="L208" s="19">
        <v>47</v>
      </c>
      <c r="M208" s="19">
        <v>2300</v>
      </c>
    </row>
    <row r="209" spans="1:13" x14ac:dyDescent="0.2">
      <c r="B209" s="4" t="s">
        <v>259</v>
      </c>
      <c r="D209" s="62">
        <v>18</v>
      </c>
      <c r="E209" s="19">
        <v>869</v>
      </c>
      <c r="F209" s="24">
        <f>H209+J209+L209</f>
        <v>89</v>
      </c>
      <c r="G209" s="24">
        <f>I209+K209+M209</f>
        <v>5750</v>
      </c>
      <c r="H209" s="36" t="s">
        <v>312</v>
      </c>
      <c r="I209" s="36" t="s">
        <v>312</v>
      </c>
      <c r="J209" s="19">
        <v>43</v>
      </c>
      <c r="K209" s="19">
        <v>2830</v>
      </c>
      <c r="L209" s="19">
        <v>46</v>
      </c>
      <c r="M209" s="19">
        <v>2920</v>
      </c>
    </row>
    <row r="210" spans="1:13" x14ac:dyDescent="0.2">
      <c r="B210" s="4" t="s">
        <v>258</v>
      </c>
      <c r="D210" s="62">
        <v>15</v>
      </c>
      <c r="E210" s="19">
        <v>776</v>
      </c>
      <c r="F210" s="24">
        <f>H210+J210+L210</f>
        <v>84</v>
      </c>
      <c r="G210" s="24">
        <f>I210+K210+M210</f>
        <v>4990</v>
      </c>
      <c r="H210" s="36" t="s">
        <v>312</v>
      </c>
      <c r="I210" s="36" t="s">
        <v>312</v>
      </c>
      <c r="J210" s="19">
        <v>42</v>
      </c>
      <c r="K210" s="19">
        <v>2510</v>
      </c>
      <c r="L210" s="19">
        <v>42</v>
      </c>
      <c r="M210" s="19">
        <v>2480</v>
      </c>
    </row>
    <row r="211" spans="1:13" x14ac:dyDescent="0.2">
      <c r="B211" s="1" t="s">
        <v>313</v>
      </c>
      <c r="C211" s="2"/>
      <c r="D211" s="61">
        <v>14</v>
      </c>
      <c r="E211" s="34">
        <v>655</v>
      </c>
      <c r="F211" s="2">
        <f>H211+J211+L211</f>
        <v>81</v>
      </c>
      <c r="G211" s="2">
        <f>I211+K211+M211</f>
        <v>4420</v>
      </c>
      <c r="H211" s="35" t="s">
        <v>312</v>
      </c>
      <c r="I211" s="35" t="s">
        <v>312</v>
      </c>
      <c r="J211" s="34">
        <v>40</v>
      </c>
      <c r="K211" s="34">
        <v>2120</v>
      </c>
      <c r="L211" s="34">
        <v>41</v>
      </c>
      <c r="M211" s="34">
        <v>2300</v>
      </c>
    </row>
    <row r="212" spans="1:13" ht="18" thickBot="1" x14ac:dyDescent="0.25">
      <c r="B212" s="37"/>
      <c r="C212" s="6"/>
      <c r="D212" s="69"/>
      <c r="E212" s="37"/>
      <c r="F212" s="6"/>
      <c r="G212" s="6"/>
      <c r="H212" s="6"/>
      <c r="I212" s="6"/>
      <c r="J212" s="6"/>
      <c r="K212" s="6"/>
      <c r="L212" s="6"/>
      <c r="M212" s="6"/>
    </row>
    <row r="213" spans="1:13" x14ac:dyDescent="0.2">
      <c r="C213" s="4" t="s">
        <v>311</v>
      </c>
    </row>
    <row r="214" spans="1:13" x14ac:dyDescent="0.2">
      <c r="A214" s="4"/>
    </row>
    <row r="215" spans="1:13" x14ac:dyDescent="0.2">
      <c r="A215" s="4"/>
      <c r="D215" s="19"/>
      <c r="E215" s="19"/>
      <c r="F215" s="19"/>
      <c r="G215" s="19"/>
      <c r="H215" s="19"/>
      <c r="I215" s="19"/>
      <c r="J215" s="19"/>
      <c r="K215" s="19"/>
      <c r="L215" s="19"/>
      <c r="M215" s="19"/>
    </row>
    <row r="216" spans="1:13" x14ac:dyDescent="0.2">
      <c r="D216" s="19"/>
      <c r="E216" s="19"/>
      <c r="F216" s="19"/>
      <c r="G216" s="19"/>
      <c r="H216" s="19"/>
      <c r="I216" s="19"/>
      <c r="J216" s="19"/>
      <c r="K216" s="19"/>
      <c r="L216" s="19"/>
      <c r="M216" s="19"/>
    </row>
    <row r="217" spans="1:13" x14ac:dyDescent="0.2">
      <c r="D217" s="19"/>
      <c r="E217" s="19"/>
      <c r="F217" s="19"/>
      <c r="G217" s="19"/>
      <c r="H217" s="19"/>
      <c r="I217" s="19"/>
      <c r="J217" s="19"/>
      <c r="K217" s="19"/>
      <c r="L217" s="19"/>
      <c r="M217" s="19"/>
    </row>
    <row r="218" spans="1:13" x14ac:dyDescent="0.2">
      <c r="D218" s="19"/>
      <c r="E218" s="19"/>
      <c r="F218" s="19"/>
      <c r="G218" s="19"/>
      <c r="H218" s="19"/>
      <c r="I218" s="19"/>
      <c r="J218" s="19"/>
      <c r="K218" s="19"/>
      <c r="L218" s="19"/>
      <c r="M218" s="19"/>
    </row>
    <row r="219" spans="1:13" x14ac:dyDescent="0.2">
      <c r="D219" s="19"/>
      <c r="E219" s="19"/>
      <c r="F219" s="19"/>
      <c r="G219" s="19"/>
      <c r="H219" s="19"/>
      <c r="J219" s="19"/>
      <c r="K219" s="19"/>
      <c r="L219" s="19"/>
      <c r="M219" s="19"/>
    </row>
    <row r="220" spans="1:13" x14ac:dyDescent="0.2">
      <c r="D220" s="19"/>
      <c r="E220" s="1" t="s">
        <v>310</v>
      </c>
    </row>
    <row r="221" spans="1:13" x14ac:dyDescent="0.2">
      <c r="D221" s="1" t="s">
        <v>309</v>
      </c>
    </row>
    <row r="222" spans="1:13" ht="18" thickBot="1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 x14ac:dyDescent="0.2">
      <c r="D223" s="9"/>
      <c r="E223" s="43"/>
      <c r="F223" s="10"/>
      <c r="G223" s="10"/>
      <c r="H223" s="10"/>
      <c r="I223" s="10"/>
      <c r="J223" s="14"/>
      <c r="K223" s="68" t="s">
        <v>308</v>
      </c>
      <c r="L223" s="68"/>
      <c r="M223" s="10"/>
    </row>
    <row r="224" spans="1:13" x14ac:dyDescent="0.2">
      <c r="D224" s="9"/>
      <c r="F224" s="9"/>
      <c r="H224" s="9"/>
      <c r="J224" s="9"/>
      <c r="L224" s="10"/>
      <c r="M224" s="10"/>
    </row>
    <row r="225" spans="2:13" x14ac:dyDescent="0.2">
      <c r="D225" s="15" t="s">
        <v>307</v>
      </c>
      <c r="E225" s="10"/>
      <c r="F225" s="15" t="s">
        <v>306</v>
      </c>
      <c r="G225" s="10"/>
      <c r="H225" s="15" t="s">
        <v>305</v>
      </c>
      <c r="I225" s="10"/>
      <c r="J225" s="15" t="s">
        <v>304</v>
      </c>
      <c r="K225" s="10"/>
      <c r="L225" s="15" t="s">
        <v>301</v>
      </c>
      <c r="M225" s="10"/>
    </row>
    <row r="226" spans="2:13" x14ac:dyDescent="0.2">
      <c r="B226" s="10"/>
      <c r="C226" s="10"/>
      <c r="D226" s="15" t="s">
        <v>285</v>
      </c>
      <c r="E226" s="15" t="s">
        <v>284</v>
      </c>
      <c r="F226" s="15" t="s">
        <v>285</v>
      </c>
      <c r="G226" s="15" t="s">
        <v>284</v>
      </c>
      <c r="H226" s="15" t="s">
        <v>285</v>
      </c>
      <c r="I226" s="15" t="s">
        <v>284</v>
      </c>
      <c r="J226" s="15" t="s">
        <v>285</v>
      </c>
      <c r="K226" s="15" t="s">
        <v>284</v>
      </c>
      <c r="L226" s="15" t="s">
        <v>285</v>
      </c>
      <c r="M226" s="15" t="s">
        <v>284</v>
      </c>
    </row>
    <row r="227" spans="2:13" x14ac:dyDescent="0.2">
      <c r="D227" s="39" t="s">
        <v>261</v>
      </c>
      <c r="E227" s="41" t="s">
        <v>283</v>
      </c>
      <c r="F227" s="41" t="s">
        <v>261</v>
      </c>
      <c r="G227" s="41" t="s">
        <v>283</v>
      </c>
      <c r="H227" s="41" t="s">
        <v>261</v>
      </c>
      <c r="I227" s="41" t="s">
        <v>283</v>
      </c>
      <c r="J227" s="41" t="s">
        <v>261</v>
      </c>
      <c r="K227" s="41" t="s">
        <v>283</v>
      </c>
      <c r="L227" s="41" t="s">
        <v>261</v>
      </c>
      <c r="M227" s="41" t="s">
        <v>283</v>
      </c>
    </row>
    <row r="228" spans="2:13" x14ac:dyDescent="0.2">
      <c r="B228" s="4" t="s">
        <v>281</v>
      </c>
      <c r="D228" s="62">
        <v>160</v>
      </c>
      <c r="E228" s="19">
        <v>56000</v>
      </c>
      <c r="F228" s="36" t="s">
        <v>124</v>
      </c>
      <c r="G228" s="36" t="s">
        <v>124</v>
      </c>
      <c r="H228" s="36" t="s">
        <v>124</v>
      </c>
      <c r="I228" s="36" t="s">
        <v>124</v>
      </c>
      <c r="J228" s="19">
        <v>30</v>
      </c>
      <c r="K228" s="19">
        <v>10600</v>
      </c>
      <c r="L228" s="36" t="s">
        <v>124</v>
      </c>
      <c r="M228" s="36" t="s">
        <v>124</v>
      </c>
    </row>
    <row r="229" spans="2:13" x14ac:dyDescent="0.2">
      <c r="B229" s="4" t="s">
        <v>222</v>
      </c>
      <c r="D229" s="62">
        <v>359</v>
      </c>
      <c r="E229" s="19">
        <v>87300</v>
      </c>
      <c r="F229" s="19">
        <v>72</v>
      </c>
      <c r="G229" s="19">
        <v>45500</v>
      </c>
      <c r="H229" s="19">
        <v>287</v>
      </c>
      <c r="I229" s="19">
        <v>41800</v>
      </c>
      <c r="J229" s="19">
        <v>35</v>
      </c>
      <c r="K229" s="19">
        <v>13000</v>
      </c>
      <c r="L229" s="19">
        <v>24</v>
      </c>
      <c r="M229" s="19">
        <v>8350</v>
      </c>
    </row>
    <row r="230" spans="2:13" x14ac:dyDescent="0.2">
      <c r="B230" s="4" t="s">
        <v>221</v>
      </c>
      <c r="D230" s="62">
        <v>738</v>
      </c>
      <c r="E230" s="19">
        <v>202400</v>
      </c>
      <c r="F230" s="19">
        <v>263</v>
      </c>
      <c r="G230" s="19">
        <v>138600</v>
      </c>
      <c r="H230" s="19">
        <v>474</v>
      </c>
      <c r="I230" s="19">
        <v>63800</v>
      </c>
      <c r="J230" s="19">
        <v>28</v>
      </c>
      <c r="K230" s="19">
        <v>10400</v>
      </c>
      <c r="L230" s="19">
        <v>19</v>
      </c>
      <c r="M230" s="19">
        <v>6390</v>
      </c>
    </row>
    <row r="231" spans="2:13" x14ac:dyDescent="0.2">
      <c r="D231" s="62"/>
      <c r="E231" s="19"/>
      <c r="F231" s="19"/>
      <c r="G231" s="19"/>
      <c r="H231" s="19"/>
      <c r="I231" s="19"/>
      <c r="J231" s="19"/>
      <c r="K231" s="19"/>
      <c r="L231" s="19"/>
      <c r="M231" s="19"/>
    </row>
    <row r="232" spans="2:13" x14ac:dyDescent="0.2">
      <c r="B232" s="4" t="s">
        <v>280</v>
      </c>
      <c r="D232" s="62">
        <v>947</v>
      </c>
      <c r="E232" s="19">
        <v>257900</v>
      </c>
      <c r="F232" s="19">
        <v>321</v>
      </c>
      <c r="G232" s="19">
        <v>182700</v>
      </c>
      <c r="H232" s="19">
        <v>625</v>
      </c>
      <c r="I232" s="19">
        <v>75200</v>
      </c>
      <c r="J232" s="19">
        <v>19</v>
      </c>
      <c r="K232" s="19">
        <v>6920</v>
      </c>
      <c r="L232" s="19">
        <v>12</v>
      </c>
      <c r="M232" s="19">
        <v>3840</v>
      </c>
    </row>
    <row r="233" spans="2:13" x14ac:dyDescent="0.2">
      <c r="B233" s="4" t="s">
        <v>260</v>
      </c>
      <c r="D233" s="62">
        <v>941</v>
      </c>
      <c r="E233" s="19">
        <v>254700</v>
      </c>
      <c r="F233" s="19">
        <v>310</v>
      </c>
      <c r="G233" s="19">
        <v>180000</v>
      </c>
      <c r="H233" s="19">
        <v>631</v>
      </c>
      <c r="I233" s="19">
        <v>74700</v>
      </c>
      <c r="J233" s="19">
        <v>19</v>
      </c>
      <c r="K233" s="19">
        <v>6240</v>
      </c>
      <c r="L233" s="19">
        <v>12</v>
      </c>
      <c r="M233" s="19">
        <v>3610</v>
      </c>
    </row>
    <row r="234" spans="2:13" x14ac:dyDescent="0.2">
      <c r="B234" s="4" t="s">
        <v>259</v>
      </c>
      <c r="D234" s="62">
        <v>927</v>
      </c>
      <c r="E234" s="19">
        <v>266600</v>
      </c>
      <c r="F234" s="19">
        <v>328</v>
      </c>
      <c r="G234" s="19">
        <v>188700</v>
      </c>
      <c r="H234" s="19">
        <v>599</v>
      </c>
      <c r="I234" s="19">
        <v>77900</v>
      </c>
      <c r="J234" s="19">
        <v>18</v>
      </c>
      <c r="K234" s="19">
        <v>6470</v>
      </c>
      <c r="L234" s="19">
        <v>11</v>
      </c>
      <c r="M234" s="19">
        <v>3570</v>
      </c>
    </row>
    <row r="235" spans="2:13" x14ac:dyDescent="0.2">
      <c r="B235" s="4" t="s">
        <v>258</v>
      </c>
      <c r="C235" s="2"/>
      <c r="D235" s="62">
        <v>922</v>
      </c>
      <c r="E235" s="19">
        <v>257400</v>
      </c>
      <c r="F235" s="19">
        <v>328</v>
      </c>
      <c r="G235" s="19">
        <v>182900</v>
      </c>
      <c r="H235" s="19">
        <v>594</v>
      </c>
      <c r="I235" s="19">
        <v>74400</v>
      </c>
      <c r="J235" s="19">
        <v>18</v>
      </c>
      <c r="K235" s="19">
        <v>6080</v>
      </c>
      <c r="L235" s="19">
        <v>11</v>
      </c>
      <c r="M235" s="19">
        <v>3360</v>
      </c>
    </row>
    <row r="236" spans="2:13" x14ac:dyDescent="0.2">
      <c r="B236" s="1" t="s">
        <v>279</v>
      </c>
      <c r="C236" s="2"/>
      <c r="D236" s="67" t="s">
        <v>278</v>
      </c>
      <c r="E236" s="65" t="s">
        <v>278</v>
      </c>
      <c r="F236" s="65" t="s">
        <v>278</v>
      </c>
      <c r="G236" s="65" t="s">
        <v>278</v>
      </c>
      <c r="H236" s="65" t="s">
        <v>278</v>
      </c>
      <c r="I236" s="65" t="s">
        <v>278</v>
      </c>
      <c r="J236" s="34">
        <v>13</v>
      </c>
      <c r="K236" s="34">
        <v>4210</v>
      </c>
      <c r="L236" s="65" t="s">
        <v>278</v>
      </c>
      <c r="M236" s="65" t="s">
        <v>278</v>
      </c>
    </row>
    <row r="237" spans="2:13" ht="18" thickBot="1" x14ac:dyDescent="0.25">
      <c r="B237" s="37"/>
      <c r="C237" s="6"/>
      <c r="D237" s="33"/>
      <c r="E237" s="6"/>
      <c r="F237" s="23"/>
      <c r="G237" s="23"/>
      <c r="H237" s="23"/>
      <c r="I237" s="23"/>
      <c r="J237" s="23"/>
      <c r="K237" s="23"/>
      <c r="L237" s="23"/>
      <c r="M237" s="23"/>
    </row>
    <row r="238" spans="2:13" x14ac:dyDescent="0.2">
      <c r="D238" s="14"/>
      <c r="E238" s="10"/>
      <c r="F238" s="10"/>
      <c r="G238" s="10"/>
      <c r="H238" s="28" t="s">
        <v>291</v>
      </c>
      <c r="I238" s="10"/>
      <c r="J238" s="10"/>
      <c r="K238" s="10"/>
      <c r="L238" s="10"/>
      <c r="M238" s="10"/>
    </row>
    <row r="239" spans="2:13" x14ac:dyDescent="0.2">
      <c r="D239" s="15" t="s">
        <v>303</v>
      </c>
      <c r="E239" s="10"/>
      <c r="F239" s="9"/>
      <c r="H239" s="10"/>
      <c r="I239" s="10"/>
      <c r="J239" s="10"/>
      <c r="K239" s="10"/>
      <c r="L239" s="10"/>
      <c r="M239" s="10"/>
    </row>
    <row r="240" spans="2:13" x14ac:dyDescent="0.2">
      <c r="D240" s="15" t="s">
        <v>300</v>
      </c>
      <c r="E240" s="10"/>
      <c r="F240" s="15" t="s">
        <v>302</v>
      </c>
      <c r="G240" s="10"/>
      <c r="H240" s="15" t="s">
        <v>301</v>
      </c>
      <c r="I240" s="10"/>
      <c r="J240" s="15" t="s">
        <v>300</v>
      </c>
      <c r="K240" s="10"/>
      <c r="L240" s="25" t="s">
        <v>299</v>
      </c>
      <c r="M240" s="25" t="s">
        <v>298</v>
      </c>
    </row>
    <row r="241" spans="2:13" x14ac:dyDescent="0.2">
      <c r="B241" s="10"/>
      <c r="C241" s="10"/>
      <c r="D241" s="15" t="s">
        <v>285</v>
      </c>
      <c r="E241" s="15" t="s">
        <v>284</v>
      </c>
      <c r="F241" s="15" t="s">
        <v>285</v>
      </c>
      <c r="G241" s="15" t="s">
        <v>284</v>
      </c>
      <c r="H241" s="15" t="s">
        <v>285</v>
      </c>
      <c r="I241" s="15" t="s">
        <v>284</v>
      </c>
      <c r="J241" s="15" t="s">
        <v>285</v>
      </c>
      <c r="K241" s="15" t="s">
        <v>284</v>
      </c>
      <c r="L241" s="15" t="s">
        <v>284</v>
      </c>
      <c r="M241" s="15" t="s">
        <v>284</v>
      </c>
    </row>
    <row r="242" spans="2:13" x14ac:dyDescent="0.2">
      <c r="D242" s="39" t="s">
        <v>261</v>
      </c>
      <c r="E242" s="41" t="s">
        <v>283</v>
      </c>
      <c r="F242" s="41" t="s">
        <v>261</v>
      </c>
      <c r="G242" s="41" t="s">
        <v>283</v>
      </c>
      <c r="H242" s="41" t="s">
        <v>261</v>
      </c>
      <c r="I242" s="41" t="s">
        <v>283</v>
      </c>
      <c r="J242" s="41" t="s">
        <v>261</v>
      </c>
      <c r="K242" s="41" t="s">
        <v>283</v>
      </c>
      <c r="L242" s="41" t="s">
        <v>283</v>
      </c>
      <c r="M242" s="41" t="s">
        <v>283</v>
      </c>
    </row>
    <row r="243" spans="2:13" x14ac:dyDescent="0.2">
      <c r="B243" s="4" t="s">
        <v>281</v>
      </c>
      <c r="D243" s="66" t="s">
        <v>124</v>
      </c>
      <c r="E243" s="36" t="s">
        <v>124</v>
      </c>
      <c r="F243" s="19">
        <v>66</v>
      </c>
      <c r="G243" s="19">
        <v>26700</v>
      </c>
      <c r="H243" s="36" t="s">
        <v>124</v>
      </c>
      <c r="I243" s="36" t="s">
        <v>124</v>
      </c>
      <c r="J243" s="36" t="s">
        <v>124</v>
      </c>
      <c r="K243" s="36" t="s">
        <v>124</v>
      </c>
      <c r="L243" s="36" t="s">
        <v>124</v>
      </c>
      <c r="M243" s="36" t="s">
        <v>124</v>
      </c>
    </row>
    <row r="244" spans="2:13" x14ac:dyDescent="0.2">
      <c r="B244" s="4" t="s">
        <v>222</v>
      </c>
      <c r="D244" s="62">
        <v>10</v>
      </c>
      <c r="E244" s="19">
        <v>4660</v>
      </c>
      <c r="F244" s="19">
        <v>92</v>
      </c>
      <c r="G244" s="19">
        <v>35500</v>
      </c>
      <c r="H244" s="19">
        <v>24</v>
      </c>
      <c r="I244" s="19">
        <v>10600</v>
      </c>
      <c r="J244" s="19">
        <v>68</v>
      </c>
      <c r="K244" s="19">
        <v>24900</v>
      </c>
      <c r="L244" s="36" t="s">
        <v>124</v>
      </c>
      <c r="M244" s="36" t="s">
        <v>124</v>
      </c>
    </row>
    <row r="245" spans="2:13" x14ac:dyDescent="0.2">
      <c r="B245" s="4" t="s">
        <v>221</v>
      </c>
      <c r="D245" s="62">
        <v>9</v>
      </c>
      <c r="E245" s="19">
        <v>4010</v>
      </c>
      <c r="F245" s="19">
        <v>91</v>
      </c>
      <c r="G245" s="19">
        <v>34100</v>
      </c>
      <c r="H245" s="19">
        <v>38</v>
      </c>
      <c r="I245" s="19">
        <v>14100</v>
      </c>
      <c r="J245" s="19">
        <v>53</v>
      </c>
      <c r="K245" s="19">
        <v>20100</v>
      </c>
      <c r="L245" s="19">
        <v>19900</v>
      </c>
      <c r="M245" s="36" t="s">
        <v>124</v>
      </c>
    </row>
    <row r="246" spans="2:13" x14ac:dyDescent="0.2">
      <c r="D246" s="62"/>
      <c r="E246" s="19"/>
      <c r="F246" s="19"/>
      <c r="G246" s="19"/>
      <c r="H246" s="19"/>
      <c r="I246" s="19"/>
      <c r="J246" s="19"/>
      <c r="K246" s="19"/>
      <c r="L246" s="19"/>
      <c r="M246" s="19"/>
    </row>
    <row r="247" spans="2:13" x14ac:dyDescent="0.2">
      <c r="B247" s="4" t="s">
        <v>280</v>
      </c>
      <c r="D247" s="62">
        <v>7</v>
      </c>
      <c r="E247" s="19">
        <v>3080</v>
      </c>
      <c r="F247" s="19">
        <v>94</v>
      </c>
      <c r="G247" s="19">
        <v>32800</v>
      </c>
      <c r="H247" s="19">
        <v>53</v>
      </c>
      <c r="I247" s="19">
        <v>18800</v>
      </c>
      <c r="J247" s="19">
        <v>41</v>
      </c>
      <c r="K247" s="19">
        <v>13900</v>
      </c>
      <c r="L247" s="19">
        <v>15200</v>
      </c>
      <c r="M247" s="19">
        <v>7030</v>
      </c>
    </row>
    <row r="248" spans="2:13" x14ac:dyDescent="0.2">
      <c r="B248" s="4" t="s">
        <v>260</v>
      </c>
      <c r="D248" s="62">
        <v>7</v>
      </c>
      <c r="E248" s="19">
        <v>2630</v>
      </c>
      <c r="F248" s="19">
        <v>89</v>
      </c>
      <c r="G248" s="19">
        <v>31600</v>
      </c>
      <c r="H248" s="19">
        <v>53</v>
      </c>
      <c r="I248" s="19">
        <v>19300</v>
      </c>
      <c r="J248" s="19">
        <v>36</v>
      </c>
      <c r="K248" s="19">
        <v>12300</v>
      </c>
      <c r="L248" s="19">
        <v>13100</v>
      </c>
      <c r="M248" s="19">
        <v>7060</v>
      </c>
    </row>
    <row r="249" spans="2:13" x14ac:dyDescent="0.2">
      <c r="B249" s="4" t="s">
        <v>259</v>
      </c>
      <c r="D249" s="62">
        <v>7</v>
      </c>
      <c r="E249" s="19">
        <v>2900</v>
      </c>
      <c r="F249" s="19">
        <v>90</v>
      </c>
      <c r="G249" s="19">
        <v>32700</v>
      </c>
      <c r="H249" s="19">
        <v>51</v>
      </c>
      <c r="I249" s="19">
        <v>18700</v>
      </c>
      <c r="J249" s="19">
        <v>39</v>
      </c>
      <c r="K249" s="19">
        <v>13900</v>
      </c>
      <c r="L249" s="19">
        <v>15000</v>
      </c>
      <c r="M249" s="19">
        <v>7060</v>
      </c>
    </row>
    <row r="250" spans="2:13" x14ac:dyDescent="0.2">
      <c r="B250" s="4" t="s">
        <v>258</v>
      </c>
      <c r="C250" s="24"/>
      <c r="D250" s="62">
        <v>7</v>
      </c>
      <c r="E250" s="19">
        <v>2720</v>
      </c>
      <c r="F250" s="19">
        <v>86</v>
      </c>
      <c r="G250" s="19">
        <v>31400</v>
      </c>
      <c r="H250" s="19">
        <v>50</v>
      </c>
      <c r="I250" s="19">
        <v>19000</v>
      </c>
      <c r="J250" s="19">
        <v>35</v>
      </c>
      <c r="K250" s="19">
        <v>12400</v>
      </c>
      <c r="L250" s="19">
        <v>13700</v>
      </c>
      <c r="M250" s="19">
        <v>7000</v>
      </c>
    </row>
    <row r="251" spans="2:13" x14ac:dyDescent="0.2">
      <c r="B251" s="1" t="s">
        <v>279</v>
      </c>
      <c r="C251" s="2"/>
      <c r="D251" s="67" t="s">
        <v>278</v>
      </c>
      <c r="E251" s="65" t="s">
        <v>278</v>
      </c>
      <c r="F251" s="65" t="s">
        <v>278</v>
      </c>
      <c r="G251" s="65" t="s">
        <v>278</v>
      </c>
      <c r="H251" s="65" t="s">
        <v>278</v>
      </c>
      <c r="I251" s="65" t="s">
        <v>278</v>
      </c>
      <c r="J251" s="65" t="s">
        <v>278</v>
      </c>
      <c r="K251" s="65" t="s">
        <v>278</v>
      </c>
      <c r="L251" s="65">
        <v>10500</v>
      </c>
      <c r="M251" s="65" t="s">
        <v>278</v>
      </c>
    </row>
    <row r="252" spans="2:13" ht="18" thickBot="1" x14ac:dyDescent="0.25">
      <c r="B252" s="37"/>
      <c r="C252" s="6"/>
      <c r="D252" s="22"/>
      <c r="E252" s="23"/>
      <c r="F252" s="6"/>
      <c r="G252" s="6"/>
      <c r="H252" s="6"/>
      <c r="I252" s="6"/>
      <c r="J252" s="6"/>
      <c r="K252" s="6"/>
      <c r="L252" s="6"/>
      <c r="M252" s="6"/>
    </row>
    <row r="253" spans="2:13" x14ac:dyDescent="0.2">
      <c r="D253" s="14"/>
      <c r="E253" s="10"/>
      <c r="F253" s="10"/>
      <c r="G253" s="10"/>
      <c r="H253" s="28" t="s">
        <v>291</v>
      </c>
      <c r="I253" s="10"/>
      <c r="J253" s="10"/>
      <c r="K253" s="10"/>
      <c r="L253" s="10"/>
      <c r="M253" s="10"/>
    </row>
    <row r="254" spans="2:13" x14ac:dyDescent="0.2">
      <c r="D254" s="15" t="s">
        <v>297</v>
      </c>
      <c r="E254" s="10"/>
      <c r="F254" s="9"/>
      <c r="H254" s="9"/>
      <c r="J254" s="9"/>
      <c r="L254" s="9"/>
    </row>
    <row r="255" spans="2:13" x14ac:dyDescent="0.2">
      <c r="D255" s="15" t="s">
        <v>296</v>
      </c>
      <c r="E255" s="14"/>
      <c r="F255" s="15" t="s">
        <v>295</v>
      </c>
      <c r="G255" s="10"/>
      <c r="H255" s="15" t="s">
        <v>294</v>
      </c>
      <c r="I255" s="10"/>
      <c r="J255" s="15" t="s">
        <v>293</v>
      </c>
      <c r="K255" s="10"/>
      <c r="L255" s="15" t="s">
        <v>292</v>
      </c>
      <c r="M255" s="10"/>
    </row>
    <row r="256" spans="2:13" x14ac:dyDescent="0.2">
      <c r="B256" s="10"/>
      <c r="C256" s="10"/>
      <c r="D256" s="15" t="s">
        <v>284</v>
      </c>
      <c r="E256" s="14"/>
      <c r="F256" s="15" t="s">
        <v>285</v>
      </c>
      <c r="G256" s="15" t="s">
        <v>284</v>
      </c>
      <c r="H256" s="15" t="s">
        <v>285</v>
      </c>
      <c r="I256" s="15" t="s">
        <v>284</v>
      </c>
      <c r="J256" s="15" t="s">
        <v>285</v>
      </c>
      <c r="K256" s="15" t="s">
        <v>284</v>
      </c>
      <c r="L256" s="15" t="s">
        <v>285</v>
      </c>
      <c r="M256" s="15" t="s">
        <v>284</v>
      </c>
    </row>
    <row r="257" spans="2:13" x14ac:dyDescent="0.2">
      <c r="D257" s="39" t="s">
        <v>283</v>
      </c>
      <c r="F257" s="41" t="s">
        <v>261</v>
      </c>
      <c r="G257" s="41" t="s">
        <v>283</v>
      </c>
      <c r="H257" s="41" t="s">
        <v>261</v>
      </c>
      <c r="I257" s="41" t="s">
        <v>283</v>
      </c>
      <c r="J257" s="41" t="s">
        <v>261</v>
      </c>
      <c r="K257" s="41" t="s">
        <v>283</v>
      </c>
      <c r="L257" s="41" t="s">
        <v>261</v>
      </c>
      <c r="M257" s="41" t="s">
        <v>283</v>
      </c>
    </row>
    <row r="258" spans="2:13" x14ac:dyDescent="0.2">
      <c r="B258" s="4" t="s">
        <v>281</v>
      </c>
      <c r="D258" s="66" t="s">
        <v>124</v>
      </c>
      <c r="F258" s="19">
        <v>2</v>
      </c>
      <c r="G258" s="19">
        <v>321</v>
      </c>
      <c r="H258" s="19">
        <v>3</v>
      </c>
      <c r="I258" s="19">
        <v>5530</v>
      </c>
      <c r="J258" s="19">
        <v>3</v>
      </c>
      <c r="K258" s="19">
        <v>2580</v>
      </c>
      <c r="L258" s="36" t="s">
        <v>124</v>
      </c>
      <c r="M258" s="36" t="s">
        <v>124</v>
      </c>
    </row>
    <row r="259" spans="2:13" x14ac:dyDescent="0.2">
      <c r="B259" s="4" t="s">
        <v>222</v>
      </c>
      <c r="D259" s="66" t="s">
        <v>124</v>
      </c>
      <c r="F259" s="19">
        <v>5</v>
      </c>
      <c r="G259" s="19">
        <v>3080</v>
      </c>
      <c r="H259" s="19">
        <v>13</v>
      </c>
      <c r="I259" s="19">
        <v>20800</v>
      </c>
      <c r="J259" s="19">
        <v>2</v>
      </c>
      <c r="K259" s="19">
        <v>1870</v>
      </c>
      <c r="L259" s="36" t="s">
        <v>124</v>
      </c>
      <c r="M259" s="36" t="s">
        <v>124</v>
      </c>
    </row>
    <row r="260" spans="2:13" x14ac:dyDescent="0.2">
      <c r="B260" s="4" t="s">
        <v>221</v>
      </c>
      <c r="D260" s="66" t="s">
        <v>124</v>
      </c>
      <c r="F260" s="19">
        <v>23</v>
      </c>
      <c r="G260" s="19">
        <v>16200</v>
      </c>
      <c r="H260" s="19">
        <v>24</v>
      </c>
      <c r="I260" s="19">
        <v>28400</v>
      </c>
      <c r="J260" s="19">
        <v>3</v>
      </c>
      <c r="K260" s="19">
        <v>2680</v>
      </c>
      <c r="L260" s="19">
        <v>61</v>
      </c>
      <c r="M260" s="19">
        <v>23400</v>
      </c>
    </row>
    <row r="261" spans="2:13" x14ac:dyDescent="0.2">
      <c r="D261" s="62"/>
      <c r="F261" s="19"/>
      <c r="G261" s="19"/>
      <c r="H261" s="19"/>
      <c r="I261" s="19"/>
      <c r="J261" s="19"/>
      <c r="K261" s="19"/>
      <c r="L261" s="19"/>
      <c r="M261" s="19"/>
    </row>
    <row r="262" spans="2:13" x14ac:dyDescent="0.2">
      <c r="B262" s="4" t="s">
        <v>280</v>
      </c>
      <c r="D262" s="62">
        <v>11500</v>
      </c>
      <c r="F262" s="19">
        <v>31</v>
      </c>
      <c r="G262" s="19">
        <v>21600</v>
      </c>
      <c r="H262" s="19">
        <v>20</v>
      </c>
      <c r="I262" s="19">
        <v>19300</v>
      </c>
      <c r="J262" s="19">
        <v>3</v>
      </c>
      <c r="K262" s="19">
        <v>2920</v>
      </c>
      <c r="L262" s="19">
        <v>67</v>
      </c>
      <c r="M262" s="19">
        <v>33000</v>
      </c>
    </row>
    <row r="263" spans="2:13" x14ac:dyDescent="0.2">
      <c r="B263" s="4" t="s">
        <v>260</v>
      </c>
      <c r="D263" s="62">
        <v>11400</v>
      </c>
      <c r="F263" s="19">
        <v>32</v>
      </c>
      <c r="G263" s="19">
        <v>21100</v>
      </c>
      <c r="H263" s="19">
        <v>18</v>
      </c>
      <c r="I263" s="19">
        <v>17800</v>
      </c>
      <c r="J263" s="19">
        <v>2</v>
      </c>
      <c r="K263" s="19">
        <v>1350</v>
      </c>
      <c r="L263" s="19">
        <v>62</v>
      </c>
      <c r="M263" s="19">
        <v>31800</v>
      </c>
    </row>
    <row r="264" spans="2:13" x14ac:dyDescent="0.2">
      <c r="B264" s="4" t="s">
        <v>259</v>
      </c>
      <c r="D264" s="62">
        <v>10600</v>
      </c>
      <c r="E264" s="19"/>
      <c r="F264" s="19">
        <v>33</v>
      </c>
      <c r="G264" s="19">
        <v>22600</v>
      </c>
      <c r="H264" s="19">
        <v>16</v>
      </c>
      <c r="I264" s="19">
        <v>16100</v>
      </c>
      <c r="J264" s="19">
        <v>2</v>
      </c>
      <c r="K264" s="19">
        <v>1460</v>
      </c>
      <c r="L264" s="19">
        <v>55</v>
      </c>
      <c r="M264" s="19">
        <v>29300</v>
      </c>
    </row>
    <row r="265" spans="2:13" x14ac:dyDescent="0.2">
      <c r="B265" s="4" t="s">
        <v>258</v>
      </c>
      <c r="C265" s="24"/>
      <c r="D265" s="62">
        <v>10700</v>
      </c>
      <c r="E265" s="19"/>
      <c r="F265" s="19">
        <v>32</v>
      </c>
      <c r="G265" s="19">
        <v>21700</v>
      </c>
      <c r="H265" s="19">
        <v>14</v>
      </c>
      <c r="I265" s="19">
        <v>13400</v>
      </c>
      <c r="J265" s="19">
        <v>2</v>
      </c>
      <c r="K265" s="19">
        <v>1430</v>
      </c>
      <c r="L265" s="19">
        <v>57</v>
      </c>
      <c r="M265" s="19">
        <v>28000</v>
      </c>
    </row>
    <row r="266" spans="2:13" x14ac:dyDescent="0.2">
      <c r="B266" s="1" t="s">
        <v>279</v>
      </c>
      <c r="C266" s="2"/>
      <c r="D266" s="67">
        <v>12500</v>
      </c>
      <c r="E266" s="65"/>
      <c r="F266" s="65">
        <v>29</v>
      </c>
      <c r="G266" s="65">
        <v>18400</v>
      </c>
      <c r="H266" s="65">
        <v>13</v>
      </c>
      <c r="I266" s="65">
        <v>11200</v>
      </c>
      <c r="J266" s="65">
        <v>1</v>
      </c>
      <c r="K266" s="65">
        <v>989</v>
      </c>
      <c r="L266" s="65">
        <v>52</v>
      </c>
      <c r="M266" s="65">
        <v>26100</v>
      </c>
    </row>
    <row r="267" spans="2:13" ht="18" thickBot="1" x14ac:dyDescent="0.25">
      <c r="B267" s="37"/>
      <c r="C267" s="6"/>
      <c r="D267" s="33"/>
      <c r="E267" s="6"/>
      <c r="F267" s="6"/>
      <c r="G267" s="6"/>
      <c r="H267" s="6"/>
      <c r="I267" s="6"/>
      <c r="J267" s="6"/>
      <c r="K267" s="6"/>
      <c r="L267" s="6"/>
      <c r="M267" s="6"/>
    </row>
    <row r="268" spans="2:13" x14ac:dyDescent="0.2">
      <c r="D268" s="14"/>
      <c r="E268" s="10"/>
      <c r="F268" s="28" t="s">
        <v>291</v>
      </c>
      <c r="G268" s="10"/>
      <c r="H268" s="10"/>
      <c r="I268" s="10"/>
      <c r="J268" s="9"/>
      <c r="K268" s="43"/>
      <c r="L268" s="9"/>
    </row>
    <row r="269" spans="2:13" x14ac:dyDescent="0.2">
      <c r="D269" s="9"/>
      <c r="F269" s="9"/>
      <c r="H269" s="9"/>
      <c r="J269" s="11" t="s">
        <v>290</v>
      </c>
      <c r="L269" s="11" t="s">
        <v>289</v>
      </c>
    </row>
    <row r="270" spans="2:13" x14ac:dyDescent="0.2">
      <c r="D270" s="15" t="s">
        <v>288</v>
      </c>
      <c r="E270" s="10"/>
      <c r="F270" s="15" t="s">
        <v>287</v>
      </c>
      <c r="G270" s="10"/>
      <c r="H270" s="15" t="s">
        <v>286</v>
      </c>
      <c r="I270" s="10"/>
      <c r="J270" s="14"/>
      <c r="K270" s="10"/>
      <c r="L270" s="14"/>
      <c r="M270" s="10"/>
    </row>
    <row r="271" spans="2:13" x14ac:dyDescent="0.2">
      <c r="B271" s="10"/>
      <c r="C271" s="10"/>
      <c r="D271" s="15" t="s">
        <v>285</v>
      </c>
      <c r="E271" s="15" t="s">
        <v>284</v>
      </c>
      <c r="F271" s="15" t="s">
        <v>285</v>
      </c>
      <c r="G271" s="15" t="s">
        <v>284</v>
      </c>
      <c r="H271" s="15" t="s">
        <v>285</v>
      </c>
      <c r="I271" s="15" t="s">
        <v>284</v>
      </c>
      <c r="J271" s="15" t="s">
        <v>285</v>
      </c>
      <c r="K271" s="15" t="s">
        <v>284</v>
      </c>
      <c r="L271" s="15" t="s">
        <v>285</v>
      </c>
      <c r="M271" s="15" t="s">
        <v>284</v>
      </c>
    </row>
    <row r="272" spans="2:13" x14ac:dyDescent="0.2">
      <c r="D272" s="39" t="s">
        <v>261</v>
      </c>
      <c r="E272" s="41" t="s">
        <v>283</v>
      </c>
      <c r="F272" s="41" t="s">
        <v>261</v>
      </c>
      <c r="G272" s="41" t="s">
        <v>283</v>
      </c>
      <c r="H272" s="41" t="s">
        <v>261</v>
      </c>
      <c r="I272" s="41" t="s">
        <v>283</v>
      </c>
      <c r="J272" s="41" t="s">
        <v>261</v>
      </c>
      <c r="K272" s="41" t="s">
        <v>282</v>
      </c>
      <c r="L272" s="41" t="s">
        <v>261</v>
      </c>
      <c r="M272" s="41" t="s">
        <v>282</v>
      </c>
    </row>
    <row r="273" spans="1:13" x14ac:dyDescent="0.2">
      <c r="B273" s="4" t="s">
        <v>281</v>
      </c>
      <c r="D273" s="66" t="s">
        <v>124</v>
      </c>
      <c r="E273" s="36" t="s">
        <v>124</v>
      </c>
      <c r="F273" s="36" t="s">
        <v>124</v>
      </c>
      <c r="G273" s="36" t="s">
        <v>124</v>
      </c>
      <c r="H273" s="36" t="s">
        <v>124</v>
      </c>
      <c r="I273" s="36" t="s">
        <v>124</v>
      </c>
      <c r="J273" s="19">
        <v>3</v>
      </c>
      <c r="K273" s="19">
        <v>220</v>
      </c>
      <c r="L273" s="19">
        <v>1</v>
      </c>
      <c r="M273" s="19">
        <v>305</v>
      </c>
    </row>
    <row r="274" spans="1:13" x14ac:dyDescent="0.2">
      <c r="B274" s="4" t="s">
        <v>222</v>
      </c>
      <c r="D274" s="66" t="s">
        <v>124</v>
      </c>
      <c r="E274" s="36" t="s">
        <v>124</v>
      </c>
      <c r="F274" s="36" t="s">
        <v>124</v>
      </c>
      <c r="G274" s="36" t="s">
        <v>124</v>
      </c>
      <c r="H274" s="36" t="s">
        <v>124</v>
      </c>
      <c r="I274" s="36" t="s">
        <v>124</v>
      </c>
      <c r="J274" s="19">
        <v>4</v>
      </c>
      <c r="K274" s="19">
        <v>227</v>
      </c>
      <c r="L274" s="19">
        <v>1</v>
      </c>
      <c r="M274" s="19">
        <v>210</v>
      </c>
    </row>
    <row r="275" spans="1:13" x14ac:dyDescent="0.2">
      <c r="B275" s="4" t="s">
        <v>221</v>
      </c>
      <c r="D275" s="62">
        <v>26</v>
      </c>
      <c r="E275" s="19">
        <v>16800</v>
      </c>
      <c r="F275" s="36" t="s">
        <v>124</v>
      </c>
      <c r="G275" s="36" t="s">
        <v>124</v>
      </c>
      <c r="H275" s="36" t="s">
        <v>124</v>
      </c>
      <c r="I275" s="36" t="s">
        <v>124</v>
      </c>
      <c r="J275" s="19">
        <v>6</v>
      </c>
      <c r="K275" s="19">
        <v>635</v>
      </c>
      <c r="L275" s="19">
        <v>4</v>
      </c>
      <c r="M275" s="19">
        <v>738</v>
      </c>
    </row>
    <row r="276" spans="1:13" x14ac:dyDescent="0.2">
      <c r="D276" s="62"/>
      <c r="E276" s="19"/>
      <c r="F276" s="19"/>
      <c r="G276" s="19"/>
      <c r="H276" s="19"/>
      <c r="I276" s="19"/>
      <c r="J276" s="19"/>
      <c r="K276" s="19"/>
      <c r="L276" s="19"/>
      <c r="M276" s="19"/>
    </row>
    <row r="277" spans="1:13" x14ac:dyDescent="0.2">
      <c r="B277" s="4" t="s">
        <v>280</v>
      </c>
      <c r="D277" s="62">
        <v>43</v>
      </c>
      <c r="E277" s="19">
        <v>32200</v>
      </c>
      <c r="F277" s="19">
        <v>20</v>
      </c>
      <c r="G277" s="19">
        <v>2110</v>
      </c>
      <c r="H277" s="19">
        <v>13</v>
      </c>
      <c r="I277" s="19">
        <v>29600</v>
      </c>
      <c r="J277" s="19">
        <v>12</v>
      </c>
      <c r="K277" s="19">
        <v>1040</v>
      </c>
      <c r="L277" s="19">
        <v>8</v>
      </c>
      <c r="M277" s="19">
        <v>4170</v>
      </c>
    </row>
    <row r="278" spans="1:13" x14ac:dyDescent="0.2">
      <c r="B278" s="4" t="s">
        <v>260</v>
      </c>
      <c r="D278" s="62">
        <v>43</v>
      </c>
      <c r="E278" s="19">
        <v>34700</v>
      </c>
      <c r="F278" s="19">
        <v>20</v>
      </c>
      <c r="G278" s="19">
        <v>2120</v>
      </c>
      <c r="H278" s="19">
        <v>14</v>
      </c>
      <c r="I278" s="19">
        <v>31400</v>
      </c>
      <c r="J278" s="19">
        <v>7</v>
      </c>
      <c r="K278" s="19">
        <v>552</v>
      </c>
      <c r="L278" s="19">
        <v>8</v>
      </c>
      <c r="M278" s="19">
        <v>3810</v>
      </c>
    </row>
    <row r="279" spans="1:13" x14ac:dyDescent="0.2">
      <c r="B279" s="4" t="s">
        <v>259</v>
      </c>
      <c r="D279" s="62">
        <v>44</v>
      </c>
      <c r="E279" s="19">
        <v>34900</v>
      </c>
      <c r="F279" s="19">
        <v>20</v>
      </c>
      <c r="G279" s="19">
        <v>2160</v>
      </c>
      <c r="H279" s="19">
        <v>13</v>
      </c>
      <c r="I279" s="19">
        <v>35000</v>
      </c>
      <c r="J279" s="19">
        <v>7</v>
      </c>
      <c r="K279" s="19">
        <v>566</v>
      </c>
      <c r="L279" s="19">
        <v>9</v>
      </c>
      <c r="M279" s="19">
        <v>4310</v>
      </c>
    </row>
    <row r="280" spans="1:13" x14ac:dyDescent="0.2">
      <c r="B280" s="4" t="s">
        <v>258</v>
      </c>
      <c r="C280" s="24"/>
      <c r="D280" s="62">
        <v>49</v>
      </c>
      <c r="E280" s="19">
        <v>38000</v>
      </c>
      <c r="F280" s="19">
        <v>17</v>
      </c>
      <c r="G280" s="19">
        <v>1660</v>
      </c>
      <c r="H280" s="19">
        <v>10</v>
      </c>
      <c r="I280" s="19">
        <v>27800</v>
      </c>
      <c r="J280" s="19">
        <v>5</v>
      </c>
      <c r="K280" s="19">
        <v>592</v>
      </c>
      <c r="L280" s="19">
        <v>9</v>
      </c>
      <c r="M280" s="19">
        <v>4670</v>
      </c>
    </row>
    <row r="281" spans="1:13" x14ac:dyDescent="0.2">
      <c r="B281" s="1" t="s">
        <v>279</v>
      </c>
      <c r="C281" s="2"/>
      <c r="D281" s="61">
        <v>48</v>
      </c>
      <c r="E281" s="34">
        <v>40000</v>
      </c>
      <c r="F281" s="65" t="s">
        <v>278</v>
      </c>
      <c r="G281" s="65" t="s">
        <v>278</v>
      </c>
      <c r="H281" s="65" t="s">
        <v>278</v>
      </c>
      <c r="I281" s="65" t="s">
        <v>278</v>
      </c>
      <c r="J281" s="65" t="s">
        <v>278</v>
      </c>
      <c r="K281" s="65" t="s">
        <v>278</v>
      </c>
      <c r="L281" s="65" t="s">
        <v>278</v>
      </c>
      <c r="M281" s="65" t="s">
        <v>278</v>
      </c>
    </row>
    <row r="282" spans="1:13" ht="18" thickBot="1" x14ac:dyDescent="0.25">
      <c r="B282" s="37"/>
      <c r="C282" s="6"/>
      <c r="D282" s="33"/>
      <c r="E282" s="6"/>
      <c r="F282" s="6"/>
      <c r="G282" s="6"/>
      <c r="H282" s="6"/>
      <c r="I282" s="37"/>
      <c r="J282" s="6"/>
      <c r="K282" s="6"/>
      <c r="L282" s="6"/>
      <c r="M282" s="6"/>
    </row>
    <row r="283" spans="1:13" x14ac:dyDescent="0.2">
      <c r="D283" s="4" t="s">
        <v>253</v>
      </c>
      <c r="E283" s="2"/>
    </row>
    <row r="284" spans="1:13" x14ac:dyDescent="0.2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4" manualBreakCount="4">
    <brk id="72" max="16383" man="1"/>
    <brk id="145" max="16383" man="1"/>
    <brk id="214" max="16383" man="1"/>
    <brk id="28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7.69921875" defaultRowHeight="17.25" x14ac:dyDescent="0.2"/>
  <cols>
    <col min="1" max="1" width="10.69921875" style="5" customWidth="1"/>
    <col min="2" max="2" width="13.69921875" style="5" customWidth="1"/>
    <col min="3" max="3" width="10.69921875" style="5" customWidth="1"/>
    <col min="4" max="5" width="8.69921875" style="5" customWidth="1"/>
    <col min="6" max="7" width="7.69921875" style="5"/>
    <col min="8" max="8" width="8.69921875" style="5" customWidth="1"/>
    <col min="9" max="9" width="9.69921875" style="5" customWidth="1"/>
    <col min="10" max="10" width="8.69921875" style="5" customWidth="1"/>
    <col min="11" max="16384" width="7.69921875" style="5"/>
  </cols>
  <sheetData>
    <row r="1" spans="1:13" x14ac:dyDescent="0.2">
      <c r="A1" s="4"/>
    </row>
    <row r="6" spans="1:13" x14ac:dyDescent="0.2">
      <c r="E6" s="1" t="s">
        <v>393</v>
      </c>
    </row>
    <row r="7" spans="1:13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"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x14ac:dyDescent="0.2">
      <c r="C9" s="11" t="s">
        <v>276</v>
      </c>
      <c r="D9" s="11" t="s">
        <v>275</v>
      </c>
      <c r="E9" s="9"/>
      <c r="F9" s="9"/>
      <c r="G9" s="31" t="s">
        <v>392</v>
      </c>
      <c r="H9" s="9"/>
      <c r="I9" s="9"/>
      <c r="J9" s="9"/>
      <c r="K9" s="31" t="s">
        <v>274</v>
      </c>
      <c r="L9" s="31" t="s">
        <v>273</v>
      </c>
      <c r="M9" s="31" t="s">
        <v>70</v>
      </c>
    </row>
    <row r="10" spans="1:13" x14ac:dyDescent="0.2">
      <c r="B10" s="10"/>
      <c r="C10" s="15" t="s">
        <v>391</v>
      </c>
      <c r="D10" s="15" t="s">
        <v>271</v>
      </c>
      <c r="E10" s="25" t="s">
        <v>390</v>
      </c>
      <c r="F10" s="25" t="s">
        <v>389</v>
      </c>
      <c r="G10" s="25" t="s">
        <v>388</v>
      </c>
      <c r="H10" s="25" t="s">
        <v>387</v>
      </c>
      <c r="I10" s="25" t="s">
        <v>266</v>
      </c>
      <c r="J10" s="25" t="s">
        <v>265</v>
      </c>
      <c r="K10" s="25" t="s">
        <v>264</v>
      </c>
      <c r="L10" s="25" t="s">
        <v>263</v>
      </c>
      <c r="M10" s="25" t="s">
        <v>263</v>
      </c>
    </row>
    <row r="11" spans="1:13" x14ac:dyDescent="0.2">
      <c r="C11" s="39" t="s">
        <v>261</v>
      </c>
      <c r="D11" s="41" t="s">
        <v>262</v>
      </c>
      <c r="E11" s="41" t="s">
        <v>261</v>
      </c>
      <c r="F11" s="41" t="s">
        <v>261</v>
      </c>
      <c r="G11" s="41" t="s">
        <v>261</v>
      </c>
      <c r="H11" s="41" t="s">
        <v>261</v>
      </c>
      <c r="I11" s="41" t="s">
        <v>261</v>
      </c>
      <c r="J11" s="41" t="s">
        <v>261</v>
      </c>
      <c r="K11" s="41" t="s">
        <v>261</v>
      </c>
      <c r="L11" s="41" t="s">
        <v>261</v>
      </c>
      <c r="M11" s="41" t="s">
        <v>261</v>
      </c>
    </row>
    <row r="12" spans="1:13" x14ac:dyDescent="0.2">
      <c r="B12" s="4" t="s">
        <v>165</v>
      </c>
      <c r="C12" s="18">
        <f>ROUND(SUM(E12:M12)/100,0)*100</f>
        <v>36100</v>
      </c>
      <c r="D12" s="64">
        <v>93.8</v>
      </c>
      <c r="E12" s="19">
        <v>9050</v>
      </c>
      <c r="F12" s="19">
        <v>10</v>
      </c>
      <c r="G12" s="19">
        <v>144.4</v>
      </c>
      <c r="H12" s="19">
        <v>194.13</v>
      </c>
      <c r="I12" s="19">
        <v>3950</v>
      </c>
      <c r="J12" s="19">
        <v>20900</v>
      </c>
      <c r="K12" s="19">
        <v>181.1</v>
      </c>
      <c r="L12" s="19">
        <v>177.13</v>
      </c>
      <c r="M12" s="19">
        <v>1480</v>
      </c>
    </row>
    <row r="13" spans="1:13" x14ac:dyDescent="0.2">
      <c r="B13" s="1" t="s">
        <v>386</v>
      </c>
      <c r="C13" s="3">
        <f>ROUND(SUM(C15:C70),-2)</f>
        <v>35300</v>
      </c>
      <c r="D13" s="74">
        <v>92.9</v>
      </c>
      <c r="E13" s="2">
        <f>ROUND(SUM(E15:E70),-1)-10</f>
        <v>8710</v>
      </c>
      <c r="F13" s="2">
        <f>SUM(F15:F70)</f>
        <v>8.1999999999999993</v>
      </c>
      <c r="G13" s="2">
        <f>SUM(G15:G70)-1</f>
        <v>139.51999999999998</v>
      </c>
      <c r="H13" s="2">
        <f>SUM(H15:H70)-1</f>
        <v>197.39999999999992</v>
      </c>
      <c r="I13" s="2">
        <f>ROUND(SUM(I15:I70),-1)</f>
        <v>3720</v>
      </c>
      <c r="J13" s="2">
        <f>ROUND(SUM(J15:J70),-2)</f>
        <v>20700</v>
      </c>
      <c r="K13" s="2">
        <f>SUM(K15:K70)-1</f>
        <v>170.51</v>
      </c>
      <c r="L13" s="2">
        <f>SUM(L15:L70)-1</f>
        <v>171.09999999999994</v>
      </c>
      <c r="M13" s="2">
        <f>ROUND(SUM(M15:M70),-1)</f>
        <v>1470</v>
      </c>
    </row>
    <row r="14" spans="1:13" x14ac:dyDescent="0.2">
      <c r="C14" s="9"/>
      <c r="D14" s="73"/>
    </row>
    <row r="15" spans="1:13" x14ac:dyDescent="0.2">
      <c r="B15" s="4" t="s">
        <v>13</v>
      </c>
      <c r="C15" s="18">
        <f>ROUND(SUM(E15:M15),-1)-10</f>
        <v>3720</v>
      </c>
      <c r="D15" s="64">
        <v>105.1</v>
      </c>
      <c r="E15" s="19">
        <v>1910</v>
      </c>
      <c r="F15" s="36" t="s">
        <v>385</v>
      </c>
      <c r="G15" s="19">
        <v>31</v>
      </c>
      <c r="H15" s="19">
        <v>19</v>
      </c>
      <c r="I15" s="19">
        <v>934</v>
      </c>
      <c r="J15" s="19">
        <v>722</v>
      </c>
      <c r="K15" s="19">
        <v>0.01</v>
      </c>
      <c r="L15" s="19">
        <v>28</v>
      </c>
      <c r="M15" s="19">
        <v>83</v>
      </c>
    </row>
    <row r="16" spans="1:13" x14ac:dyDescent="0.2">
      <c r="B16" s="4" t="s">
        <v>14</v>
      </c>
      <c r="C16" s="18">
        <f>SUM(E16:M16)</f>
        <v>888</v>
      </c>
      <c r="D16" s="64">
        <v>81.5</v>
      </c>
      <c r="E16" s="19">
        <v>368</v>
      </c>
      <c r="F16" s="36" t="s">
        <v>385</v>
      </c>
      <c r="G16" s="19">
        <v>3</v>
      </c>
      <c r="H16" s="19">
        <v>13</v>
      </c>
      <c r="I16" s="19">
        <v>44</v>
      </c>
      <c r="J16" s="19">
        <v>408</v>
      </c>
      <c r="K16" s="19">
        <v>2</v>
      </c>
      <c r="L16" s="19">
        <v>32</v>
      </c>
      <c r="M16" s="19">
        <v>18</v>
      </c>
    </row>
    <row r="17" spans="2:13" x14ac:dyDescent="0.2">
      <c r="B17" s="4" t="s">
        <v>15</v>
      </c>
      <c r="C17" s="18">
        <f>ROUND(SUM(E17:M17),-1)</f>
        <v>1320</v>
      </c>
      <c r="D17" s="64">
        <v>89.8</v>
      </c>
      <c r="E17" s="19">
        <v>459</v>
      </c>
      <c r="F17" s="36" t="s">
        <v>385</v>
      </c>
      <c r="G17" s="19">
        <v>5</v>
      </c>
      <c r="H17" s="19">
        <v>22</v>
      </c>
      <c r="I17" s="19">
        <v>57</v>
      </c>
      <c r="J17" s="19">
        <v>731</v>
      </c>
      <c r="K17" s="19">
        <v>3</v>
      </c>
      <c r="L17" s="19">
        <v>2</v>
      </c>
      <c r="M17" s="19">
        <v>38</v>
      </c>
    </row>
    <row r="18" spans="2:13" x14ac:dyDescent="0.2">
      <c r="B18" s="4" t="s">
        <v>16</v>
      </c>
      <c r="C18" s="18">
        <f>ROUND(SUM(E18:M18),-1)</f>
        <v>1360</v>
      </c>
      <c r="D18" s="72">
        <v>87.7</v>
      </c>
      <c r="E18" s="19">
        <v>30</v>
      </c>
      <c r="F18" s="36" t="s">
        <v>385</v>
      </c>
      <c r="G18" s="19">
        <v>2</v>
      </c>
      <c r="H18" s="19">
        <v>2</v>
      </c>
      <c r="I18" s="19">
        <v>22</v>
      </c>
      <c r="J18" s="19">
        <v>1290</v>
      </c>
      <c r="K18" s="36" t="s">
        <v>385</v>
      </c>
      <c r="L18" s="19">
        <v>0.1</v>
      </c>
      <c r="M18" s="19">
        <v>9</v>
      </c>
    </row>
    <row r="19" spans="2:13" x14ac:dyDescent="0.2">
      <c r="B19" s="4" t="s">
        <v>17</v>
      </c>
      <c r="C19" s="18">
        <f>SUM(E19:M19)</f>
        <v>906.1</v>
      </c>
      <c r="D19" s="64">
        <v>91</v>
      </c>
      <c r="E19" s="19">
        <v>419</v>
      </c>
      <c r="F19" s="19">
        <v>0.1</v>
      </c>
      <c r="G19" s="19">
        <v>5</v>
      </c>
      <c r="H19" s="19">
        <v>10</v>
      </c>
      <c r="I19" s="19">
        <v>262</v>
      </c>
      <c r="J19" s="19">
        <v>114</v>
      </c>
      <c r="K19" s="36" t="s">
        <v>385</v>
      </c>
      <c r="L19" s="19">
        <v>4</v>
      </c>
      <c r="M19" s="19">
        <v>92</v>
      </c>
    </row>
    <row r="20" spans="2:13" x14ac:dyDescent="0.2">
      <c r="B20" s="4" t="s">
        <v>18</v>
      </c>
      <c r="C20" s="18">
        <f>ROUND(SUM(E20:M20),-1)</f>
        <v>2540</v>
      </c>
      <c r="D20" s="64">
        <v>91.7</v>
      </c>
      <c r="E20" s="19">
        <v>209</v>
      </c>
      <c r="F20" s="36" t="s">
        <v>385</v>
      </c>
      <c r="G20" s="19">
        <v>4</v>
      </c>
      <c r="H20" s="19">
        <v>0.1</v>
      </c>
      <c r="I20" s="19">
        <v>58</v>
      </c>
      <c r="J20" s="19">
        <v>2240</v>
      </c>
      <c r="K20" s="19">
        <v>2</v>
      </c>
      <c r="L20" s="19">
        <v>3</v>
      </c>
      <c r="M20" s="19">
        <v>22</v>
      </c>
    </row>
    <row r="21" spans="2:13" x14ac:dyDescent="0.2">
      <c r="B21" s="4" t="s">
        <v>19</v>
      </c>
      <c r="C21" s="18">
        <f>SUM(E21:M21)</f>
        <v>151.1</v>
      </c>
      <c r="D21" s="64">
        <v>102</v>
      </c>
      <c r="E21" s="19">
        <v>75</v>
      </c>
      <c r="F21" s="36" t="s">
        <v>385</v>
      </c>
      <c r="G21" s="19">
        <v>5</v>
      </c>
      <c r="H21" s="19">
        <v>0.1</v>
      </c>
      <c r="I21" s="19">
        <v>39</v>
      </c>
      <c r="J21" s="19">
        <v>15</v>
      </c>
      <c r="K21" s="19">
        <v>1</v>
      </c>
      <c r="L21" s="19">
        <v>3</v>
      </c>
      <c r="M21" s="19">
        <v>13</v>
      </c>
    </row>
    <row r="22" spans="2:13" x14ac:dyDescent="0.2">
      <c r="C22" s="9"/>
      <c r="D22" s="64"/>
      <c r="E22" s="19"/>
      <c r="F22" s="19"/>
      <c r="G22" s="19"/>
      <c r="H22" s="19"/>
      <c r="I22" s="19"/>
      <c r="J22" s="19"/>
      <c r="K22" s="19"/>
      <c r="L22" s="19"/>
      <c r="M22" s="19"/>
    </row>
    <row r="23" spans="2:13" x14ac:dyDescent="0.2">
      <c r="B23" s="4" t="s">
        <v>20</v>
      </c>
      <c r="C23" s="18">
        <f>ROUND(SUM(E23:M23),-1)-10</f>
        <v>1270</v>
      </c>
      <c r="D23" s="72">
        <v>92</v>
      </c>
      <c r="E23" s="19">
        <v>9</v>
      </c>
      <c r="F23" s="36" t="s">
        <v>385</v>
      </c>
      <c r="G23" s="19">
        <v>1</v>
      </c>
      <c r="H23" s="36" t="s">
        <v>385</v>
      </c>
      <c r="I23" s="19">
        <v>11</v>
      </c>
      <c r="J23" s="19">
        <v>1240</v>
      </c>
      <c r="K23" s="19">
        <v>1</v>
      </c>
      <c r="L23" s="19">
        <v>9</v>
      </c>
      <c r="M23" s="19">
        <v>4</v>
      </c>
    </row>
    <row r="24" spans="2:13" x14ac:dyDescent="0.2">
      <c r="B24" s="4" t="s">
        <v>21</v>
      </c>
      <c r="C24" s="18">
        <f>SUM(E24:M24)</f>
        <v>373</v>
      </c>
      <c r="D24" s="64">
        <v>82.2</v>
      </c>
      <c r="E24" s="19">
        <v>73</v>
      </c>
      <c r="F24" s="36" t="s">
        <v>385</v>
      </c>
      <c r="G24" s="19">
        <v>2</v>
      </c>
      <c r="H24" s="19">
        <v>4</v>
      </c>
      <c r="I24" s="19">
        <v>27</v>
      </c>
      <c r="J24" s="19">
        <v>257</v>
      </c>
      <c r="K24" s="19">
        <v>4</v>
      </c>
      <c r="L24" s="36" t="s">
        <v>385</v>
      </c>
      <c r="M24" s="19">
        <v>6</v>
      </c>
    </row>
    <row r="25" spans="2:13" x14ac:dyDescent="0.2">
      <c r="B25" s="4" t="s">
        <v>22</v>
      </c>
      <c r="C25" s="18">
        <f>SUM(E25:M25)</f>
        <v>452</v>
      </c>
      <c r="D25" s="64">
        <v>74.2</v>
      </c>
      <c r="E25" s="19">
        <v>103</v>
      </c>
      <c r="F25" s="36" t="s">
        <v>385</v>
      </c>
      <c r="G25" s="19">
        <v>1</v>
      </c>
      <c r="H25" s="19">
        <v>8</v>
      </c>
      <c r="I25" s="19">
        <v>33</v>
      </c>
      <c r="J25" s="19">
        <v>272</v>
      </c>
      <c r="K25" s="19">
        <v>15</v>
      </c>
      <c r="L25" s="19">
        <v>8</v>
      </c>
      <c r="M25" s="19">
        <v>12</v>
      </c>
    </row>
    <row r="26" spans="2:13" x14ac:dyDescent="0.2">
      <c r="B26" s="4" t="s">
        <v>23</v>
      </c>
      <c r="C26" s="18">
        <f>ROUND(SUM(E26:M26),-1)</f>
        <v>1400</v>
      </c>
      <c r="D26" s="64">
        <v>106.9</v>
      </c>
      <c r="E26" s="19">
        <v>499</v>
      </c>
      <c r="F26" s="36" t="s">
        <v>385</v>
      </c>
      <c r="G26" s="19">
        <v>2</v>
      </c>
      <c r="H26" s="19">
        <v>7</v>
      </c>
      <c r="I26" s="19">
        <v>257</v>
      </c>
      <c r="J26" s="19">
        <v>535</v>
      </c>
      <c r="K26" s="19">
        <v>5</v>
      </c>
      <c r="L26" s="19">
        <v>2</v>
      </c>
      <c r="M26" s="19">
        <v>94</v>
      </c>
    </row>
    <row r="27" spans="2:13" x14ac:dyDescent="0.2">
      <c r="B27" s="4" t="s">
        <v>24</v>
      </c>
      <c r="C27" s="18">
        <f>ROUND(SUM(E27:M27),-1)</f>
        <v>1870</v>
      </c>
      <c r="D27" s="64">
        <v>98.4</v>
      </c>
      <c r="E27" s="19">
        <v>132</v>
      </c>
      <c r="F27" s="36" t="s">
        <v>385</v>
      </c>
      <c r="G27" s="19">
        <v>0.1</v>
      </c>
      <c r="H27" s="19">
        <v>6</v>
      </c>
      <c r="I27" s="19">
        <v>123</v>
      </c>
      <c r="J27" s="19">
        <v>1580</v>
      </c>
      <c r="K27" s="19">
        <v>1</v>
      </c>
      <c r="L27" s="19">
        <v>0.1</v>
      </c>
      <c r="M27" s="19">
        <v>28</v>
      </c>
    </row>
    <row r="28" spans="2:13" x14ac:dyDescent="0.2">
      <c r="B28" s="4" t="s">
        <v>25</v>
      </c>
      <c r="C28" s="18">
        <f>SUM(E28:M28)</f>
        <v>933.2</v>
      </c>
      <c r="D28" s="64">
        <v>102</v>
      </c>
      <c r="E28" s="19">
        <v>45</v>
      </c>
      <c r="F28" s="36" t="s">
        <v>385</v>
      </c>
      <c r="G28" s="19">
        <v>1</v>
      </c>
      <c r="H28" s="19">
        <v>1</v>
      </c>
      <c r="I28" s="19">
        <v>70</v>
      </c>
      <c r="J28" s="19">
        <v>801</v>
      </c>
      <c r="K28" s="19">
        <v>0.1</v>
      </c>
      <c r="L28" s="19">
        <v>0.1</v>
      </c>
      <c r="M28" s="19">
        <v>15</v>
      </c>
    </row>
    <row r="29" spans="2:13" x14ac:dyDescent="0.2">
      <c r="B29" s="4" t="s">
        <v>26</v>
      </c>
      <c r="C29" s="18">
        <f>SUM(E29:M29)</f>
        <v>842.2</v>
      </c>
      <c r="D29" s="64">
        <v>96.7</v>
      </c>
      <c r="E29" s="19">
        <v>61</v>
      </c>
      <c r="F29" s="36" t="s">
        <v>385</v>
      </c>
      <c r="G29" s="19">
        <v>0.1</v>
      </c>
      <c r="H29" s="19">
        <v>2</v>
      </c>
      <c r="I29" s="19">
        <v>27</v>
      </c>
      <c r="J29" s="19">
        <v>646</v>
      </c>
      <c r="K29" s="19">
        <v>2</v>
      </c>
      <c r="L29" s="19">
        <v>0.1</v>
      </c>
      <c r="M29" s="19">
        <v>104</v>
      </c>
    </row>
    <row r="30" spans="2:13" x14ac:dyDescent="0.2">
      <c r="B30" s="4" t="s">
        <v>27</v>
      </c>
      <c r="C30" s="18">
        <f>SUM(E30:M30)</f>
        <v>668</v>
      </c>
      <c r="D30" s="64">
        <v>95</v>
      </c>
      <c r="E30" s="19">
        <v>256</v>
      </c>
      <c r="F30" s="36" t="s">
        <v>385</v>
      </c>
      <c r="G30" s="19">
        <v>3</v>
      </c>
      <c r="H30" s="19">
        <v>6</v>
      </c>
      <c r="I30" s="19">
        <v>64</v>
      </c>
      <c r="J30" s="19">
        <v>264</v>
      </c>
      <c r="K30" s="36" t="s">
        <v>385</v>
      </c>
      <c r="L30" s="19">
        <v>4</v>
      </c>
      <c r="M30" s="19">
        <v>71</v>
      </c>
    </row>
    <row r="31" spans="2:13" x14ac:dyDescent="0.2">
      <c r="B31" s="4" t="s">
        <v>28</v>
      </c>
      <c r="C31" s="18">
        <f>SUM(E31:M31)</f>
        <v>660.1</v>
      </c>
      <c r="D31" s="64">
        <v>107.3</v>
      </c>
      <c r="E31" s="19">
        <v>390</v>
      </c>
      <c r="F31" s="36" t="s">
        <v>385</v>
      </c>
      <c r="G31" s="19">
        <v>3</v>
      </c>
      <c r="H31" s="19">
        <v>7</v>
      </c>
      <c r="I31" s="19">
        <v>161</v>
      </c>
      <c r="J31" s="19">
        <v>41</v>
      </c>
      <c r="K31" s="19">
        <v>0.1</v>
      </c>
      <c r="L31" s="19">
        <v>2</v>
      </c>
      <c r="M31" s="19">
        <v>56</v>
      </c>
    </row>
    <row r="32" spans="2:13" x14ac:dyDescent="0.2">
      <c r="C32" s="9"/>
      <c r="F32" s="19"/>
    </row>
    <row r="33" spans="2:13" x14ac:dyDescent="0.2">
      <c r="B33" s="4" t="s">
        <v>29</v>
      </c>
      <c r="C33" s="18">
        <f>ROUND(SUM(E33:M33),-1)</f>
        <v>2170</v>
      </c>
      <c r="D33" s="64">
        <v>94.8</v>
      </c>
      <c r="E33" s="19">
        <v>217</v>
      </c>
      <c r="F33" s="36" t="s">
        <v>385</v>
      </c>
      <c r="G33" s="19">
        <v>2</v>
      </c>
      <c r="H33" s="19">
        <v>7</v>
      </c>
      <c r="I33" s="19">
        <v>73</v>
      </c>
      <c r="J33" s="19">
        <v>1830</v>
      </c>
      <c r="K33" s="19">
        <v>2</v>
      </c>
      <c r="L33" s="19">
        <v>4</v>
      </c>
      <c r="M33" s="19">
        <v>31</v>
      </c>
    </row>
    <row r="34" spans="2:13" x14ac:dyDescent="0.2">
      <c r="B34" s="4" t="s">
        <v>30</v>
      </c>
      <c r="C34" s="18">
        <f>SUM(E34:M34)</f>
        <v>267.20000000000005</v>
      </c>
      <c r="D34" s="64">
        <v>96.4</v>
      </c>
      <c r="E34" s="19">
        <v>83</v>
      </c>
      <c r="F34" s="36" t="s">
        <v>385</v>
      </c>
      <c r="G34" s="19">
        <v>1</v>
      </c>
      <c r="H34" s="19">
        <v>4</v>
      </c>
      <c r="I34" s="19">
        <v>19</v>
      </c>
      <c r="J34" s="19">
        <v>150</v>
      </c>
      <c r="K34" s="19">
        <v>0.1</v>
      </c>
      <c r="L34" s="19">
        <v>0.1</v>
      </c>
      <c r="M34" s="19">
        <v>10</v>
      </c>
    </row>
    <row r="35" spans="2:13" x14ac:dyDescent="0.2">
      <c r="B35" s="4" t="s">
        <v>31</v>
      </c>
      <c r="C35" s="18">
        <f>SUM(E35:M35)</f>
        <v>475.1</v>
      </c>
      <c r="D35" s="64">
        <v>85.1</v>
      </c>
      <c r="E35" s="19">
        <v>31</v>
      </c>
      <c r="F35" s="36" t="s">
        <v>385</v>
      </c>
      <c r="G35" s="19">
        <v>1</v>
      </c>
      <c r="H35" s="19">
        <v>1</v>
      </c>
      <c r="I35" s="19">
        <v>11</v>
      </c>
      <c r="J35" s="19">
        <v>423</v>
      </c>
      <c r="K35" s="19">
        <v>1</v>
      </c>
      <c r="L35" s="19">
        <v>0.1</v>
      </c>
      <c r="M35" s="19">
        <v>7</v>
      </c>
    </row>
    <row r="36" spans="2:13" x14ac:dyDescent="0.2">
      <c r="B36" s="4" t="s">
        <v>32</v>
      </c>
      <c r="C36" s="18">
        <f>SUM(E36:M36)</f>
        <v>152</v>
      </c>
      <c r="D36" s="64">
        <v>73.099999999999994</v>
      </c>
      <c r="E36" s="19">
        <v>37</v>
      </c>
      <c r="F36" s="36" t="s">
        <v>385</v>
      </c>
      <c r="G36" s="19">
        <v>2</v>
      </c>
      <c r="H36" s="19">
        <v>2</v>
      </c>
      <c r="I36" s="19">
        <v>36</v>
      </c>
      <c r="J36" s="19">
        <v>11</v>
      </c>
      <c r="K36" s="19">
        <v>8</v>
      </c>
      <c r="L36" s="36" t="s">
        <v>385</v>
      </c>
      <c r="M36" s="19">
        <v>56</v>
      </c>
    </row>
    <row r="37" spans="2:13" x14ac:dyDescent="0.2">
      <c r="B37" s="4" t="s">
        <v>33</v>
      </c>
      <c r="C37" s="18">
        <f>SUM(E37:M37)</f>
        <v>33.1</v>
      </c>
      <c r="D37" s="64">
        <v>71.7</v>
      </c>
      <c r="E37" s="19">
        <v>10</v>
      </c>
      <c r="F37" s="36" t="s">
        <v>385</v>
      </c>
      <c r="G37" s="19">
        <v>0.1</v>
      </c>
      <c r="H37" s="19">
        <v>1</v>
      </c>
      <c r="I37" s="19">
        <v>6</v>
      </c>
      <c r="J37" s="19">
        <v>8</v>
      </c>
      <c r="K37" s="19">
        <v>1</v>
      </c>
      <c r="L37" s="36" t="s">
        <v>385</v>
      </c>
      <c r="M37" s="19">
        <v>7</v>
      </c>
    </row>
    <row r="38" spans="2:13" x14ac:dyDescent="0.2">
      <c r="C38" s="9"/>
      <c r="F38" s="19"/>
    </row>
    <row r="39" spans="2:13" x14ac:dyDescent="0.2">
      <c r="B39" s="4" t="s">
        <v>34</v>
      </c>
      <c r="C39" s="18">
        <f>SUM(E39:M39)</f>
        <v>549</v>
      </c>
      <c r="D39" s="64">
        <v>90.6</v>
      </c>
      <c r="E39" s="19">
        <v>28</v>
      </c>
      <c r="F39" s="36" t="s">
        <v>385</v>
      </c>
      <c r="G39" s="19">
        <v>2</v>
      </c>
      <c r="H39" s="19">
        <v>2</v>
      </c>
      <c r="I39" s="19">
        <v>15</v>
      </c>
      <c r="J39" s="19">
        <v>497</v>
      </c>
      <c r="K39" s="36" t="s">
        <v>385</v>
      </c>
      <c r="L39" s="19">
        <v>1</v>
      </c>
      <c r="M39" s="19">
        <v>4</v>
      </c>
    </row>
    <row r="40" spans="2:13" x14ac:dyDescent="0.2">
      <c r="B40" s="4" t="s">
        <v>35</v>
      </c>
      <c r="C40" s="18">
        <f>SUM(E40:M40)</f>
        <v>673.1</v>
      </c>
      <c r="D40" s="64">
        <v>94.7</v>
      </c>
      <c r="E40" s="19">
        <v>127</v>
      </c>
      <c r="F40" s="36" t="s">
        <v>385</v>
      </c>
      <c r="G40" s="19">
        <v>4</v>
      </c>
      <c r="H40" s="19">
        <v>3</v>
      </c>
      <c r="I40" s="19">
        <v>23</v>
      </c>
      <c r="J40" s="19">
        <v>444</v>
      </c>
      <c r="K40" s="36" t="s">
        <v>385</v>
      </c>
      <c r="L40" s="19">
        <v>0.1</v>
      </c>
      <c r="M40" s="19">
        <v>72</v>
      </c>
    </row>
    <row r="41" spans="2:13" x14ac:dyDescent="0.2">
      <c r="B41" s="4" t="s">
        <v>36</v>
      </c>
      <c r="C41" s="18">
        <f>ROUND(SUM(E41:M41),-1)</f>
        <v>1170</v>
      </c>
      <c r="D41" s="64">
        <v>87.3</v>
      </c>
      <c r="E41" s="19">
        <v>33</v>
      </c>
      <c r="F41" s="36" t="s">
        <v>385</v>
      </c>
      <c r="G41" s="19">
        <v>2</v>
      </c>
      <c r="H41" s="19">
        <v>2</v>
      </c>
      <c r="I41" s="19">
        <v>19</v>
      </c>
      <c r="J41" s="19">
        <v>1100</v>
      </c>
      <c r="K41" s="19">
        <v>0.1</v>
      </c>
      <c r="L41" s="36" t="s">
        <v>385</v>
      </c>
      <c r="M41" s="19">
        <v>14</v>
      </c>
    </row>
    <row r="42" spans="2:13" x14ac:dyDescent="0.2">
      <c r="B42" s="4" t="s">
        <v>37</v>
      </c>
      <c r="C42" s="18">
        <f>ROUND(SUM(E42:M42),-1)-10</f>
        <v>1330</v>
      </c>
      <c r="D42" s="64">
        <v>85.8</v>
      </c>
      <c r="E42" s="19">
        <v>83</v>
      </c>
      <c r="F42" s="36" t="s">
        <v>385</v>
      </c>
      <c r="G42" s="19">
        <v>2</v>
      </c>
      <c r="H42" s="19">
        <v>4</v>
      </c>
      <c r="I42" s="19">
        <v>35</v>
      </c>
      <c r="J42" s="19">
        <v>1180</v>
      </c>
      <c r="K42" s="19">
        <v>6</v>
      </c>
      <c r="L42" s="19">
        <v>8</v>
      </c>
      <c r="M42" s="19">
        <v>21</v>
      </c>
    </row>
    <row r="43" spans="2:13" x14ac:dyDescent="0.2">
      <c r="B43" s="4" t="s">
        <v>38</v>
      </c>
      <c r="C43" s="18">
        <f>SUM(E43:M43)</f>
        <v>327</v>
      </c>
      <c r="D43" s="64">
        <v>73.599999999999994</v>
      </c>
      <c r="E43" s="19">
        <v>148</v>
      </c>
      <c r="F43" s="36" t="s">
        <v>385</v>
      </c>
      <c r="G43" s="19">
        <v>6</v>
      </c>
      <c r="H43" s="19">
        <v>8</v>
      </c>
      <c r="I43" s="19">
        <v>38</v>
      </c>
      <c r="J43" s="19">
        <v>57</v>
      </c>
      <c r="K43" s="19">
        <v>52</v>
      </c>
      <c r="L43" s="19">
        <v>3</v>
      </c>
      <c r="M43" s="19">
        <v>15</v>
      </c>
    </row>
    <row r="44" spans="2:13" x14ac:dyDescent="0.2">
      <c r="C44" s="9"/>
      <c r="F44" s="19"/>
    </row>
    <row r="45" spans="2:13" x14ac:dyDescent="0.2">
      <c r="B45" s="4" t="s">
        <v>39</v>
      </c>
      <c r="C45" s="18">
        <f>SUM(E45:M45)</f>
        <v>205.29999999999998</v>
      </c>
      <c r="D45" s="64">
        <v>96.7</v>
      </c>
      <c r="E45" s="19">
        <v>142</v>
      </c>
      <c r="F45" s="19">
        <v>6</v>
      </c>
      <c r="G45" s="19">
        <v>0.1</v>
      </c>
      <c r="H45" s="19">
        <v>0.1</v>
      </c>
      <c r="I45" s="19">
        <v>45</v>
      </c>
      <c r="J45" s="19">
        <v>9</v>
      </c>
      <c r="K45" s="36" t="s">
        <v>385</v>
      </c>
      <c r="L45" s="19">
        <v>0.1</v>
      </c>
      <c r="M45" s="19">
        <v>3</v>
      </c>
    </row>
    <row r="46" spans="2:13" x14ac:dyDescent="0.2">
      <c r="B46" s="4" t="s">
        <v>40</v>
      </c>
      <c r="C46" s="18">
        <f>SUM(E46:M46)</f>
        <v>613</v>
      </c>
      <c r="D46" s="64">
        <v>98.6</v>
      </c>
      <c r="E46" s="19">
        <v>355</v>
      </c>
      <c r="F46" s="19">
        <v>2</v>
      </c>
      <c r="G46" s="19">
        <v>2</v>
      </c>
      <c r="H46" s="19">
        <v>30</v>
      </c>
      <c r="I46" s="19">
        <v>153</v>
      </c>
      <c r="J46" s="19">
        <v>57</v>
      </c>
      <c r="K46" s="36" t="s">
        <v>385</v>
      </c>
      <c r="L46" s="19">
        <v>2</v>
      </c>
      <c r="M46" s="19">
        <v>12</v>
      </c>
    </row>
    <row r="47" spans="2:13" x14ac:dyDescent="0.2">
      <c r="B47" s="4" t="s">
        <v>41</v>
      </c>
      <c r="C47" s="18">
        <f>SUM(E47:M47)</f>
        <v>355</v>
      </c>
      <c r="D47" s="64">
        <v>89.9</v>
      </c>
      <c r="E47" s="19">
        <v>88</v>
      </c>
      <c r="F47" s="36" t="s">
        <v>385</v>
      </c>
      <c r="G47" s="19">
        <v>3</v>
      </c>
      <c r="H47" s="19">
        <v>3</v>
      </c>
      <c r="I47" s="19">
        <v>31</v>
      </c>
      <c r="J47" s="19">
        <v>219</v>
      </c>
      <c r="K47" s="36" t="s">
        <v>385</v>
      </c>
      <c r="L47" s="36" t="s">
        <v>385</v>
      </c>
      <c r="M47" s="19">
        <v>11</v>
      </c>
    </row>
    <row r="48" spans="2:13" x14ac:dyDescent="0.2">
      <c r="B48" s="4" t="s">
        <v>42</v>
      </c>
      <c r="C48" s="18">
        <f>SUM(E48:M48)</f>
        <v>802</v>
      </c>
      <c r="D48" s="64">
        <v>87.7</v>
      </c>
      <c r="E48" s="19">
        <v>164</v>
      </c>
      <c r="F48" s="36" t="s">
        <v>385</v>
      </c>
      <c r="G48" s="19">
        <v>3</v>
      </c>
      <c r="H48" s="19">
        <v>6</v>
      </c>
      <c r="I48" s="19">
        <v>126</v>
      </c>
      <c r="J48" s="19">
        <v>488</v>
      </c>
      <c r="K48" s="19">
        <v>1</v>
      </c>
      <c r="L48" s="19">
        <v>1</v>
      </c>
      <c r="M48" s="19">
        <v>13</v>
      </c>
    </row>
    <row r="49" spans="2:13" x14ac:dyDescent="0.2">
      <c r="B49" s="4" t="s">
        <v>43</v>
      </c>
      <c r="C49" s="18">
        <f>SUM(E49:M49)</f>
        <v>181.1</v>
      </c>
      <c r="D49" s="64">
        <v>71.5</v>
      </c>
      <c r="E49" s="19">
        <v>81</v>
      </c>
      <c r="F49" s="36" t="s">
        <v>385</v>
      </c>
      <c r="G49" s="19">
        <v>1</v>
      </c>
      <c r="H49" s="19">
        <v>3</v>
      </c>
      <c r="I49" s="19">
        <v>16</v>
      </c>
      <c r="J49" s="19">
        <v>66</v>
      </c>
      <c r="K49" s="36" t="s">
        <v>385</v>
      </c>
      <c r="L49" s="19">
        <v>0.1</v>
      </c>
      <c r="M49" s="19">
        <v>14</v>
      </c>
    </row>
    <row r="50" spans="2:13" x14ac:dyDescent="0.2">
      <c r="B50" s="4" t="s">
        <v>44</v>
      </c>
      <c r="C50" s="18">
        <f>SUM(E50:M50)</f>
        <v>164</v>
      </c>
      <c r="D50" s="64">
        <v>112.3</v>
      </c>
      <c r="E50" s="19">
        <v>47</v>
      </c>
      <c r="F50" s="36" t="s">
        <v>385</v>
      </c>
      <c r="G50" s="19">
        <v>2</v>
      </c>
      <c r="H50" s="19">
        <v>3</v>
      </c>
      <c r="I50" s="19">
        <v>11</v>
      </c>
      <c r="J50" s="19">
        <v>38</v>
      </c>
      <c r="K50" s="19">
        <v>2</v>
      </c>
      <c r="L50" s="36" t="s">
        <v>385</v>
      </c>
      <c r="M50" s="19">
        <v>61</v>
      </c>
    </row>
    <row r="51" spans="2:13" x14ac:dyDescent="0.2">
      <c r="B51" s="4" t="s">
        <v>45</v>
      </c>
      <c r="C51" s="18">
        <f>SUM(E51:M51)</f>
        <v>291</v>
      </c>
      <c r="D51" s="64">
        <v>110.2</v>
      </c>
      <c r="E51" s="19">
        <v>95</v>
      </c>
      <c r="F51" s="36" t="s">
        <v>385</v>
      </c>
      <c r="G51" s="19">
        <v>2</v>
      </c>
      <c r="H51" s="19">
        <v>3</v>
      </c>
      <c r="I51" s="19">
        <v>13</v>
      </c>
      <c r="J51" s="19">
        <v>68</v>
      </c>
      <c r="K51" s="19">
        <v>2</v>
      </c>
      <c r="L51" s="36" t="s">
        <v>385</v>
      </c>
      <c r="M51" s="19">
        <v>108</v>
      </c>
    </row>
    <row r="52" spans="2:13" x14ac:dyDescent="0.2">
      <c r="B52" s="4" t="s">
        <v>46</v>
      </c>
      <c r="C52" s="18">
        <f>ROUND(SUM(E52:M52),-1)</f>
        <v>1500</v>
      </c>
      <c r="D52" s="64">
        <v>91.5</v>
      </c>
      <c r="E52" s="19">
        <v>164</v>
      </c>
      <c r="F52" s="36" t="s">
        <v>385</v>
      </c>
      <c r="G52" s="19">
        <v>2</v>
      </c>
      <c r="H52" s="19">
        <v>2</v>
      </c>
      <c r="I52" s="19">
        <v>62</v>
      </c>
      <c r="J52" s="19">
        <v>1260</v>
      </c>
      <c r="K52" s="19">
        <v>1</v>
      </c>
      <c r="L52" s="19">
        <v>1</v>
      </c>
      <c r="M52" s="19">
        <v>8</v>
      </c>
    </row>
    <row r="53" spans="2:13" x14ac:dyDescent="0.2">
      <c r="B53" s="4" t="s">
        <v>47</v>
      </c>
      <c r="C53" s="18">
        <f>SUM(E53:M53)</f>
        <v>716</v>
      </c>
      <c r="D53" s="64">
        <v>95.1</v>
      </c>
      <c r="E53" s="19">
        <v>74</v>
      </c>
      <c r="F53" s="36" t="s">
        <v>385</v>
      </c>
      <c r="G53" s="19">
        <v>1</v>
      </c>
      <c r="H53" s="19">
        <v>2</v>
      </c>
      <c r="I53" s="19">
        <v>52</v>
      </c>
      <c r="J53" s="19">
        <v>572</v>
      </c>
      <c r="K53" s="36" t="s">
        <v>385</v>
      </c>
      <c r="L53" s="19">
        <v>3</v>
      </c>
      <c r="M53" s="19">
        <v>12</v>
      </c>
    </row>
    <row r="54" spans="2:13" x14ac:dyDescent="0.2">
      <c r="B54" s="4" t="s">
        <v>48</v>
      </c>
      <c r="C54" s="18">
        <f>ROUND(SUM(E54:M54),-1)</f>
        <v>1100</v>
      </c>
      <c r="D54" s="64">
        <v>99.1</v>
      </c>
      <c r="E54" s="19">
        <v>235</v>
      </c>
      <c r="F54" s="36" t="s">
        <v>385</v>
      </c>
      <c r="G54" s="19">
        <v>3</v>
      </c>
      <c r="H54" s="19">
        <v>2</v>
      </c>
      <c r="I54" s="19">
        <v>451</v>
      </c>
      <c r="J54" s="19">
        <v>309</v>
      </c>
      <c r="K54" s="19">
        <v>2</v>
      </c>
      <c r="L54" s="19">
        <v>23</v>
      </c>
      <c r="M54" s="19">
        <v>76</v>
      </c>
    </row>
    <row r="55" spans="2:13" x14ac:dyDescent="0.2">
      <c r="C55" s="9"/>
      <c r="F55" s="19"/>
    </row>
    <row r="56" spans="2:13" x14ac:dyDescent="0.2">
      <c r="B56" s="4" t="s">
        <v>49</v>
      </c>
      <c r="C56" s="18">
        <f>SUM(E56:M56)</f>
        <v>301.10000000000002</v>
      </c>
      <c r="D56" s="64">
        <v>95.9</v>
      </c>
      <c r="E56" s="19">
        <v>205</v>
      </c>
      <c r="F56" s="36" t="s">
        <v>385</v>
      </c>
      <c r="G56" s="19">
        <v>1</v>
      </c>
      <c r="H56" s="19">
        <v>0.1</v>
      </c>
      <c r="I56" s="19">
        <v>43</v>
      </c>
      <c r="J56" s="19">
        <v>34</v>
      </c>
      <c r="K56" s="36" t="s">
        <v>385</v>
      </c>
      <c r="L56" s="19">
        <v>4</v>
      </c>
      <c r="M56" s="19">
        <v>14</v>
      </c>
    </row>
    <row r="57" spans="2:13" x14ac:dyDescent="0.2">
      <c r="B57" s="4" t="s">
        <v>50</v>
      </c>
      <c r="C57" s="18">
        <f>SUM(E57:M57)</f>
        <v>210.2</v>
      </c>
      <c r="D57" s="64">
        <v>86.1</v>
      </c>
      <c r="E57" s="19">
        <v>82</v>
      </c>
      <c r="F57" s="36" t="s">
        <v>385</v>
      </c>
      <c r="G57" s="19">
        <v>2</v>
      </c>
      <c r="H57" s="19">
        <v>0.1</v>
      </c>
      <c r="I57" s="19">
        <v>14</v>
      </c>
      <c r="J57" s="19">
        <v>40</v>
      </c>
      <c r="K57" s="19">
        <v>3</v>
      </c>
      <c r="L57" s="19">
        <v>0.1</v>
      </c>
      <c r="M57" s="19">
        <v>69</v>
      </c>
    </row>
    <row r="58" spans="2:13" x14ac:dyDescent="0.2">
      <c r="B58" s="4" t="s">
        <v>51</v>
      </c>
      <c r="C58" s="18">
        <f>SUM(E58:M58)</f>
        <v>144.1</v>
      </c>
      <c r="D58" s="64">
        <v>91.7</v>
      </c>
      <c r="E58" s="19">
        <v>56</v>
      </c>
      <c r="F58" s="36" t="s">
        <v>385</v>
      </c>
      <c r="G58" s="19">
        <v>2</v>
      </c>
      <c r="H58" s="19">
        <v>1</v>
      </c>
      <c r="I58" s="19">
        <v>11</v>
      </c>
      <c r="J58" s="19">
        <v>31</v>
      </c>
      <c r="K58" s="19">
        <v>3</v>
      </c>
      <c r="L58" s="19">
        <v>0.1</v>
      </c>
      <c r="M58" s="19">
        <v>40</v>
      </c>
    </row>
    <row r="59" spans="2:13" x14ac:dyDescent="0.2">
      <c r="B59" s="4" t="s">
        <v>52</v>
      </c>
      <c r="C59" s="18">
        <f>SUM(E59:M59)</f>
        <v>609.1</v>
      </c>
      <c r="D59" s="64">
        <v>90.8</v>
      </c>
      <c r="E59" s="19">
        <v>213</v>
      </c>
      <c r="F59" s="36" t="s">
        <v>385</v>
      </c>
      <c r="G59" s="19">
        <v>1</v>
      </c>
      <c r="H59" s="19">
        <v>0.1</v>
      </c>
      <c r="I59" s="19">
        <v>30</v>
      </c>
      <c r="J59" s="19">
        <v>358</v>
      </c>
      <c r="K59" s="19">
        <v>1</v>
      </c>
      <c r="L59" s="19">
        <v>1</v>
      </c>
      <c r="M59" s="19">
        <v>5</v>
      </c>
    </row>
    <row r="60" spans="2:13" x14ac:dyDescent="0.2">
      <c r="B60" s="4" t="s">
        <v>53</v>
      </c>
      <c r="C60" s="18">
        <f>SUM(E60:M60)</f>
        <v>374.2</v>
      </c>
      <c r="D60" s="64">
        <v>86.6</v>
      </c>
      <c r="E60" s="19">
        <v>126</v>
      </c>
      <c r="F60" s="19">
        <v>0.1</v>
      </c>
      <c r="G60" s="19">
        <v>3</v>
      </c>
      <c r="H60" s="19">
        <v>0.1</v>
      </c>
      <c r="I60" s="19">
        <v>41</v>
      </c>
      <c r="J60" s="19">
        <v>160</v>
      </c>
      <c r="K60" s="19">
        <v>15</v>
      </c>
      <c r="L60" s="19">
        <v>3</v>
      </c>
      <c r="M60" s="19">
        <v>26</v>
      </c>
    </row>
    <row r="61" spans="2:13" x14ac:dyDescent="0.2">
      <c r="B61" s="4" t="s">
        <v>54</v>
      </c>
      <c r="C61" s="18">
        <f>SUM(E61:M61)</f>
        <v>212</v>
      </c>
      <c r="D61" s="64">
        <v>84.8</v>
      </c>
      <c r="E61" s="19">
        <v>112</v>
      </c>
      <c r="F61" s="36" t="s">
        <v>385</v>
      </c>
      <c r="G61" s="19">
        <v>3</v>
      </c>
      <c r="H61" s="19">
        <v>1</v>
      </c>
      <c r="I61" s="19">
        <v>30</v>
      </c>
      <c r="J61" s="19">
        <v>35</v>
      </c>
      <c r="K61" s="36" t="s">
        <v>385</v>
      </c>
      <c r="L61" s="19">
        <v>8</v>
      </c>
      <c r="M61" s="19">
        <v>23</v>
      </c>
    </row>
    <row r="62" spans="2:13" x14ac:dyDescent="0.2">
      <c r="B62" s="4" t="s">
        <v>55</v>
      </c>
      <c r="C62" s="18">
        <f>SUM(E62:M62)</f>
        <v>91.1</v>
      </c>
      <c r="D62" s="64">
        <v>72.2</v>
      </c>
      <c r="E62" s="19">
        <v>46</v>
      </c>
      <c r="F62" s="36" t="s">
        <v>385</v>
      </c>
      <c r="G62" s="19">
        <v>4</v>
      </c>
      <c r="H62" s="19">
        <v>0.1</v>
      </c>
      <c r="I62" s="19">
        <v>13</v>
      </c>
      <c r="J62" s="19">
        <v>11</v>
      </c>
      <c r="K62" s="36" t="s">
        <v>385</v>
      </c>
      <c r="L62" s="19">
        <v>1</v>
      </c>
      <c r="M62" s="19">
        <v>16</v>
      </c>
    </row>
    <row r="63" spans="2:13" x14ac:dyDescent="0.2">
      <c r="C63" s="9"/>
      <c r="F63" s="19"/>
    </row>
    <row r="64" spans="2:13" x14ac:dyDescent="0.2">
      <c r="B64" s="4" t="s">
        <v>56</v>
      </c>
      <c r="C64" s="18">
        <f>SUM(E64:M64)</f>
        <v>371.1</v>
      </c>
      <c r="D64" s="64">
        <v>79.8</v>
      </c>
      <c r="E64" s="19">
        <v>252</v>
      </c>
      <c r="F64" s="36" t="s">
        <v>385</v>
      </c>
      <c r="G64" s="19">
        <v>4</v>
      </c>
      <c r="H64" s="19">
        <v>0.1</v>
      </c>
      <c r="I64" s="19">
        <v>46</v>
      </c>
      <c r="J64" s="19">
        <v>34</v>
      </c>
      <c r="K64" s="19">
        <v>22</v>
      </c>
      <c r="L64" s="19">
        <v>1</v>
      </c>
      <c r="M64" s="19">
        <v>12</v>
      </c>
    </row>
    <row r="65" spans="1:13" x14ac:dyDescent="0.2">
      <c r="B65" s="4" t="s">
        <v>57</v>
      </c>
      <c r="C65" s="18">
        <f>SUM(E65:M65)</f>
        <v>12.2</v>
      </c>
      <c r="D65" s="64">
        <v>109.1</v>
      </c>
      <c r="E65" s="19">
        <v>0.1</v>
      </c>
      <c r="F65" s="36" t="s">
        <v>385</v>
      </c>
      <c r="G65" s="19">
        <v>3</v>
      </c>
      <c r="H65" s="36" t="s">
        <v>385</v>
      </c>
      <c r="I65" s="19">
        <v>5</v>
      </c>
      <c r="J65" s="19">
        <v>4</v>
      </c>
      <c r="K65" s="36" t="s">
        <v>385</v>
      </c>
      <c r="L65" s="36" t="s">
        <v>385</v>
      </c>
      <c r="M65" s="19">
        <v>0.1</v>
      </c>
    </row>
    <row r="66" spans="1:13" x14ac:dyDescent="0.2">
      <c r="B66" s="4" t="s">
        <v>58</v>
      </c>
      <c r="C66" s="18">
        <f>SUM(E66:M66)</f>
        <v>115.1</v>
      </c>
      <c r="D66" s="64">
        <v>88.5</v>
      </c>
      <c r="E66" s="19">
        <v>74</v>
      </c>
      <c r="F66" s="36" t="s">
        <v>385</v>
      </c>
      <c r="G66" s="19">
        <v>2</v>
      </c>
      <c r="H66" s="19">
        <v>0.1</v>
      </c>
      <c r="I66" s="19">
        <v>14</v>
      </c>
      <c r="J66" s="19">
        <v>16</v>
      </c>
      <c r="K66" s="19">
        <v>1</v>
      </c>
      <c r="L66" s="36" t="s">
        <v>385</v>
      </c>
      <c r="M66" s="19">
        <v>8</v>
      </c>
    </row>
    <row r="67" spans="1:13" x14ac:dyDescent="0.2">
      <c r="B67" s="4" t="s">
        <v>59</v>
      </c>
      <c r="C67" s="18">
        <f>SUM(E67:M67)</f>
        <v>167.1</v>
      </c>
      <c r="D67" s="64">
        <v>83.9</v>
      </c>
      <c r="E67" s="19">
        <v>107</v>
      </c>
      <c r="F67" s="36" t="s">
        <v>385</v>
      </c>
      <c r="G67" s="19">
        <v>2</v>
      </c>
      <c r="H67" s="19">
        <v>0.1</v>
      </c>
      <c r="I67" s="19">
        <v>16</v>
      </c>
      <c r="J67" s="19">
        <v>20</v>
      </c>
      <c r="K67" s="19">
        <v>2</v>
      </c>
      <c r="L67" s="19">
        <v>4</v>
      </c>
      <c r="M67" s="19">
        <v>16</v>
      </c>
    </row>
    <row r="68" spans="1:13" x14ac:dyDescent="0.2">
      <c r="B68" s="4" t="s">
        <v>60</v>
      </c>
      <c r="C68" s="18">
        <f>SUM(E68:M68)</f>
        <v>122.1</v>
      </c>
      <c r="D68" s="64">
        <v>86.5</v>
      </c>
      <c r="E68" s="19">
        <v>81</v>
      </c>
      <c r="F68" s="36" t="s">
        <v>385</v>
      </c>
      <c r="G68" s="19">
        <v>2</v>
      </c>
      <c r="H68" s="19">
        <v>0.1</v>
      </c>
      <c r="I68" s="19">
        <v>14</v>
      </c>
      <c r="J68" s="19">
        <v>6</v>
      </c>
      <c r="K68" s="19">
        <v>2</v>
      </c>
      <c r="L68" s="19">
        <v>3</v>
      </c>
      <c r="M68" s="19">
        <v>14</v>
      </c>
    </row>
    <row r="69" spans="1:13" x14ac:dyDescent="0.2">
      <c r="B69" s="4" t="s">
        <v>61</v>
      </c>
      <c r="C69" s="18">
        <f>SUM(E69:M69)</f>
        <v>123.1</v>
      </c>
      <c r="D69" s="64">
        <v>80.900000000000006</v>
      </c>
      <c r="E69" s="19">
        <v>77</v>
      </c>
      <c r="F69" s="36" t="s">
        <v>385</v>
      </c>
      <c r="G69" s="19">
        <v>2</v>
      </c>
      <c r="H69" s="19">
        <v>0.1</v>
      </c>
      <c r="I69" s="19">
        <v>17</v>
      </c>
      <c r="J69" s="19">
        <v>9</v>
      </c>
      <c r="K69" s="19">
        <v>8</v>
      </c>
      <c r="L69" s="19">
        <v>3</v>
      </c>
      <c r="M69" s="19">
        <v>7</v>
      </c>
    </row>
    <row r="70" spans="1:13" x14ac:dyDescent="0.2">
      <c r="B70" s="4" t="s">
        <v>62</v>
      </c>
      <c r="C70" s="18">
        <f>SUM(E70:M70)</f>
        <v>21.32</v>
      </c>
      <c r="D70" s="64">
        <v>84</v>
      </c>
      <c r="E70" s="19">
        <v>6</v>
      </c>
      <c r="F70" s="36" t="s">
        <v>385</v>
      </c>
      <c r="G70" s="19">
        <v>0.12</v>
      </c>
      <c r="H70" s="19">
        <v>0.1</v>
      </c>
      <c r="I70" s="19">
        <v>2</v>
      </c>
      <c r="J70" s="19">
        <v>10</v>
      </c>
      <c r="K70" s="19">
        <v>0.1</v>
      </c>
      <c r="L70" s="36" t="s">
        <v>385</v>
      </c>
      <c r="M70" s="19">
        <v>3</v>
      </c>
    </row>
    <row r="71" spans="1:13" ht="18" thickBot="1" x14ac:dyDescent="0.25">
      <c r="B71" s="6"/>
      <c r="C71" s="69"/>
      <c r="D71" s="37"/>
      <c r="E71" s="37"/>
      <c r="F71" s="37"/>
      <c r="G71" s="37"/>
      <c r="H71" s="37"/>
      <c r="I71" s="37"/>
      <c r="J71" s="37"/>
      <c r="K71" s="37"/>
      <c r="L71" s="37"/>
      <c r="M71" s="37"/>
    </row>
    <row r="72" spans="1:13" x14ac:dyDescent="0.2">
      <c r="C72" s="4" t="s">
        <v>253</v>
      </c>
      <c r="D72" s="2"/>
      <c r="E72" s="2"/>
      <c r="F72" s="2"/>
      <c r="G72" s="2"/>
      <c r="H72" s="2"/>
      <c r="I72" s="2"/>
      <c r="J72" s="2"/>
      <c r="K72" s="2"/>
      <c r="L72" s="34"/>
      <c r="M72" s="2"/>
    </row>
    <row r="73" spans="1:13" x14ac:dyDescent="0.2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34"/>
      <c r="M73" s="2"/>
    </row>
  </sheetData>
  <phoneticPr fontId="4"/>
  <pageMargins left="0.23000000000000004" right="0.23000000000000004" top="0.56999999999999995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6"/>
  <sheetViews>
    <sheetView showGridLines="0" zoomScale="75" workbookViewId="0"/>
  </sheetViews>
  <sheetFormatPr defaultColWidth="10.69921875" defaultRowHeight="17.25" x14ac:dyDescent="0.2"/>
  <cols>
    <col min="1" max="1" width="10.69921875" style="5" customWidth="1"/>
    <col min="2" max="2" width="14.69921875" style="5" customWidth="1"/>
    <col min="3" max="4" width="11.69921875" style="5" customWidth="1"/>
    <col min="5" max="6" width="10.69921875" style="5"/>
    <col min="7" max="7" width="11.69921875" style="5" customWidth="1"/>
    <col min="8" max="8" width="10.69921875" style="5"/>
    <col min="9" max="10" width="11.69921875" style="5" customWidth="1"/>
    <col min="11" max="16384" width="10.69921875" style="5"/>
  </cols>
  <sheetData>
    <row r="1" spans="1:10" x14ac:dyDescent="0.2">
      <c r="A1" s="4"/>
    </row>
    <row r="6" spans="1:10" x14ac:dyDescent="0.2">
      <c r="E6" s="1" t="s">
        <v>418</v>
      </c>
    </row>
    <row r="7" spans="1:10" ht="18" thickBot="1" x14ac:dyDescent="0.25">
      <c r="B7" s="6"/>
      <c r="C7" s="71" t="s">
        <v>417</v>
      </c>
      <c r="D7" s="6"/>
      <c r="E7" s="6"/>
      <c r="F7" s="6"/>
      <c r="G7" s="6"/>
      <c r="H7" s="6"/>
      <c r="I7" s="6"/>
      <c r="J7" s="8" t="s">
        <v>416</v>
      </c>
    </row>
    <row r="8" spans="1:10" x14ac:dyDescent="0.2">
      <c r="C8" s="9"/>
      <c r="D8" s="9"/>
      <c r="E8" s="10"/>
      <c r="F8" s="10"/>
      <c r="G8" s="9"/>
      <c r="H8" s="10"/>
      <c r="I8" s="9"/>
      <c r="J8" s="10"/>
    </row>
    <row r="9" spans="1:10" x14ac:dyDescent="0.2">
      <c r="C9" s="11" t="s">
        <v>413</v>
      </c>
      <c r="D9" s="11" t="s">
        <v>413</v>
      </c>
      <c r="E9" s="11" t="s">
        <v>415</v>
      </c>
      <c r="F9" s="11" t="s">
        <v>415</v>
      </c>
      <c r="G9" s="11" t="s">
        <v>413</v>
      </c>
      <c r="H9" s="11" t="s">
        <v>414</v>
      </c>
      <c r="I9" s="11" t="s">
        <v>413</v>
      </c>
      <c r="J9" s="11" t="s">
        <v>412</v>
      </c>
    </row>
    <row r="10" spans="1:10" x14ac:dyDescent="0.2">
      <c r="B10" s="10"/>
      <c r="C10" s="15" t="s">
        <v>411</v>
      </c>
      <c r="D10" s="15" t="s">
        <v>410</v>
      </c>
      <c r="E10" s="15" t="s">
        <v>409</v>
      </c>
      <c r="F10" s="15" t="s">
        <v>408</v>
      </c>
      <c r="G10" s="15" t="s">
        <v>407</v>
      </c>
      <c r="H10" s="25" t="s">
        <v>406</v>
      </c>
      <c r="I10" s="15" t="s">
        <v>405</v>
      </c>
      <c r="J10" s="15" t="s">
        <v>404</v>
      </c>
    </row>
    <row r="11" spans="1:10" x14ac:dyDescent="0.2">
      <c r="C11" s="9"/>
    </row>
    <row r="12" spans="1:10" x14ac:dyDescent="0.2">
      <c r="B12" s="4" t="s">
        <v>315</v>
      </c>
      <c r="C12" s="62">
        <v>11250</v>
      </c>
      <c r="D12" s="19">
        <v>5315</v>
      </c>
      <c r="E12" s="19">
        <v>894</v>
      </c>
      <c r="F12" s="19">
        <v>328</v>
      </c>
      <c r="G12" s="19">
        <v>4882</v>
      </c>
      <c r="H12" s="19">
        <v>4855</v>
      </c>
      <c r="I12" s="19">
        <v>9125</v>
      </c>
      <c r="J12" s="19">
        <v>8546</v>
      </c>
    </row>
    <row r="13" spans="1:10" x14ac:dyDescent="0.2">
      <c r="B13" s="4" t="s">
        <v>403</v>
      </c>
      <c r="C13" s="62">
        <v>13321</v>
      </c>
      <c r="D13" s="19">
        <v>5856</v>
      </c>
      <c r="E13" s="19">
        <v>519</v>
      </c>
      <c r="F13" s="19">
        <v>263</v>
      </c>
      <c r="G13" s="19">
        <v>4730</v>
      </c>
      <c r="H13" s="19">
        <v>4680</v>
      </c>
      <c r="I13" s="19">
        <v>13754</v>
      </c>
      <c r="J13" s="19">
        <v>13480</v>
      </c>
    </row>
    <row r="14" spans="1:10" x14ac:dyDescent="0.2">
      <c r="B14" s="4" t="s">
        <v>402</v>
      </c>
      <c r="C14" s="62">
        <v>8976</v>
      </c>
      <c r="D14" s="19">
        <v>5694</v>
      </c>
      <c r="E14" s="19">
        <v>601</v>
      </c>
      <c r="F14" s="19">
        <v>229</v>
      </c>
      <c r="G14" s="19">
        <v>2547</v>
      </c>
      <c r="H14" s="19">
        <v>2528</v>
      </c>
      <c r="I14" s="19">
        <v>12123</v>
      </c>
      <c r="J14" s="19">
        <v>12039</v>
      </c>
    </row>
    <row r="15" spans="1:10" x14ac:dyDescent="0.2">
      <c r="B15" s="4" t="s">
        <v>401</v>
      </c>
      <c r="C15" s="62">
        <v>9857</v>
      </c>
      <c r="D15" s="19">
        <v>7018</v>
      </c>
      <c r="E15" s="19">
        <v>608</v>
      </c>
      <c r="F15" s="19">
        <v>299</v>
      </c>
      <c r="G15" s="19">
        <v>2913</v>
      </c>
      <c r="H15" s="19">
        <v>2874</v>
      </c>
      <c r="I15" s="19">
        <v>13986</v>
      </c>
      <c r="J15" s="19">
        <v>13873</v>
      </c>
    </row>
    <row r="16" spans="1:10" x14ac:dyDescent="0.2">
      <c r="B16" s="4" t="s">
        <v>400</v>
      </c>
      <c r="C16" s="62">
        <v>8729</v>
      </c>
      <c r="D16" s="19">
        <v>1252</v>
      </c>
      <c r="E16" s="19">
        <v>381</v>
      </c>
      <c r="F16" s="19">
        <v>325</v>
      </c>
      <c r="G16" s="19">
        <v>2844</v>
      </c>
      <c r="H16" s="19">
        <v>2821</v>
      </c>
      <c r="I16" s="19">
        <v>7137</v>
      </c>
      <c r="J16" s="19">
        <v>7130</v>
      </c>
    </row>
    <row r="17" spans="2:11" x14ac:dyDescent="0.2">
      <c r="B17" s="4" t="s">
        <v>221</v>
      </c>
      <c r="C17" s="62">
        <v>7793</v>
      </c>
      <c r="D17" s="19">
        <v>1247</v>
      </c>
      <c r="E17" s="19">
        <v>633</v>
      </c>
      <c r="F17" s="19">
        <v>329</v>
      </c>
      <c r="G17" s="19">
        <v>2432</v>
      </c>
      <c r="H17" s="19">
        <v>2432</v>
      </c>
      <c r="I17" s="19">
        <v>6608</v>
      </c>
      <c r="J17" s="19">
        <v>6533</v>
      </c>
    </row>
    <row r="18" spans="2:11" x14ac:dyDescent="0.2">
      <c r="C18" s="62"/>
      <c r="D18" s="19"/>
      <c r="E18" s="19"/>
      <c r="F18" s="19"/>
      <c r="G18" s="19"/>
      <c r="H18" s="19"/>
      <c r="I18" s="19"/>
      <c r="J18" s="19"/>
    </row>
    <row r="19" spans="2:11" x14ac:dyDescent="0.2">
      <c r="B19" s="4" t="s">
        <v>399</v>
      </c>
      <c r="C19" s="62">
        <v>7302</v>
      </c>
      <c r="D19" s="19">
        <v>898</v>
      </c>
      <c r="E19" s="19">
        <v>112</v>
      </c>
      <c r="F19" s="19">
        <v>422</v>
      </c>
      <c r="G19" s="19">
        <v>2394</v>
      </c>
      <c r="H19" s="19">
        <v>2384</v>
      </c>
      <c r="I19" s="19">
        <v>5806</v>
      </c>
      <c r="J19" s="19">
        <v>5796</v>
      </c>
    </row>
    <row r="20" spans="2:11" x14ac:dyDescent="0.2">
      <c r="B20" s="4" t="s">
        <v>398</v>
      </c>
      <c r="C20" s="62">
        <v>6909</v>
      </c>
      <c r="D20" s="19">
        <v>1228</v>
      </c>
      <c r="E20" s="19">
        <v>157</v>
      </c>
      <c r="F20" s="19">
        <v>363</v>
      </c>
      <c r="G20" s="19">
        <v>2183</v>
      </c>
      <c r="H20" s="19">
        <v>2175</v>
      </c>
      <c r="I20" s="19">
        <v>5954</v>
      </c>
      <c r="J20" s="19">
        <v>5942</v>
      </c>
    </row>
    <row r="21" spans="2:11" x14ac:dyDescent="0.2">
      <c r="B21" s="4" t="s">
        <v>397</v>
      </c>
      <c r="C21" s="62">
        <v>6618</v>
      </c>
      <c r="D21" s="19">
        <v>1350</v>
      </c>
      <c r="E21" s="19">
        <v>403</v>
      </c>
      <c r="F21" s="19">
        <v>251</v>
      </c>
      <c r="G21" s="19">
        <v>1590</v>
      </c>
      <c r="H21" s="19">
        <v>1583</v>
      </c>
      <c r="I21" s="19">
        <v>6378</v>
      </c>
      <c r="J21" s="19">
        <v>6347</v>
      </c>
    </row>
    <row r="22" spans="2:11" x14ac:dyDescent="0.2">
      <c r="B22" s="4" t="s">
        <v>396</v>
      </c>
      <c r="C22" s="62">
        <v>6482</v>
      </c>
      <c r="D22" s="19">
        <v>1280</v>
      </c>
      <c r="E22" s="19">
        <v>529</v>
      </c>
      <c r="F22" s="19">
        <v>209</v>
      </c>
      <c r="G22" s="19">
        <v>1643</v>
      </c>
      <c r="H22" s="19">
        <v>1636</v>
      </c>
      <c r="I22" s="19">
        <v>6119</v>
      </c>
      <c r="J22" s="19">
        <v>6100</v>
      </c>
    </row>
    <row r="23" spans="2:11" x14ac:dyDescent="0.2">
      <c r="B23" s="4" t="s">
        <v>395</v>
      </c>
      <c r="C23" s="62">
        <v>6004</v>
      </c>
      <c r="D23" s="19">
        <v>932</v>
      </c>
      <c r="E23" s="19">
        <v>523</v>
      </c>
      <c r="F23" s="19">
        <v>204</v>
      </c>
      <c r="G23" s="19">
        <v>1890</v>
      </c>
      <c r="H23" s="19">
        <v>1883</v>
      </c>
      <c r="I23" s="19">
        <v>5046</v>
      </c>
      <c r="J23" s="19">
        <v>5025</v>
      </c>
    </row>
    <row r="24" spans="2:11" x14ac:dyDescent="0.2">
      <c r="B24" s="70" t="s">
        <v>394</v>
      </c>
      <c r="C24" s="61">
        <v>5718</v>
      </c>
      <c r="D24" s="75">
        <v>760</v>
      </c>
      <c r="E24" s="75">
        <v>618</v>
      </c>
      <c r="F24" s="75">
        <v>4</v>
      </c>
      <c r="G24" s="75">
        <v>1685</v>
      </c>
      <c r="H24" s="75">
        <v>1685</v>
      </c>
      <c r="I24" s="75">
        <v>4793</v>
      </c>
      <c r="J24" s="75">
        <v>4781</v>
      </c>
    </row>
    <row r="25" spans="2:11" ht="18" thickBot="1" x14ac:dyDescent="0.25">
      <c r="B25" s="6"/>
      <c r="C25" s="22"/>
      <c r="D25" s="23"/>
      <c r="E25" s="6"/>
      <c r="F25" s="6"/>
      <c r="G25" s="23"/>
      <c r="H25" s="23"/>
      <c r="I25" s="6"/>
      <c r="J25" s="6"/>
      <c r="K25" s="43"/>
    </row>
    <row r="26" spans="2:11" x14ac:dyDescent="0.2">
      <c r="C26" s="52" t="s">
        <v>253</v>
      </c>
      <c r="D26" s="19"/>
      <c r="F26" s="19"/>
      <c r="G26" s="19"/>
      <c r="K26" s="43"/>
    </row>
  </sheetData>
  <phoneticPr fontId="4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6"/>
  <sheetViews>
    <sheetView showGridLines="0" zoomScale="75" workbookViewId="0"/>
  </sheetViews>
  <sheetFormatPr defaultColWidth="10.69921875" defaultRowHeight="17.25" x14ac:dyDescent="0.2"/>
  <cols>
    <col min="1" max="1" width="10.69921875" style="5" customWidth="1"/>
    <col min="2" max="2" width="14.69921875" style="5" customWidth="1"/>
    <col min="3" max="4" width="11.69921875" style="5" customWidth="1"/>
    <col min="5" max="6" width="10.69921875" style="5"/>
    <col min="7" max="7" width="11.69921875" style="5" customWidth="1"/>
    <col min="8" max="8" width="10.69921875" style="5"/>
    <col min="9" max="10" width="11.69921875" style="5" customWidth="1"/>
    <col min="11" max="16384" width="10.69921875" style="5"/>
  </cols>
  <sheetData>
    <row r="1" spans="1:9" x14ac:dyDescent="0.2">
      <c r="A1" s="4"/>
    </row>
    <row r="6" spans="1:9" x14ac:dyDescent="0.2">
      <c r="E6" s="1" t="s">
        <v>418</v>
      </c>
    </row>
    <row r="7" spans="1:9" ht="18" thickBot="1" x14ac:dyDescent="0.25">
      <c r="B7" s="6"/>
      <c r="C7" s="71" t="s">
        <v>429</v>
      </c>
      <c r="D7" s="6"/>
      <c r="E7" s="6"/>
      <c r="F7" s="6"/>
      <c r="G7" s="6"/>
      <c r="H7" s="7" t="s">
        <v>428</v>
      </c>
      <c r="I7" s="6"/>
    </row>
    <row r="8" spans="1:9" x14ac:dyDescent="0.2">
      <c r="C8" s="14"/>
      <c r="D8" s="10"/>
      <c r="E8" s="28" t="s">
        <v>427</v>
      </c>
      <c r="F8" s="10"/>
      <c r="G8" s="10"/>
      <c r="H8" s="10"/>
      <c r="I8" s="9"/>
    </row>
    <row r="9" spans="1:9" x14ac:dyDescent="0.2">
      <c r="C9" s="9"/>
      <c r="D9" s="10"/>
      <c r="E9" s="10"/>
      <c r="F9" s="9"/>
      <c r="G9" s="9"/>
      <c r="H9" s="9"/>
      <c r="I9" s="31" t="s">
        <v>426</v>
      </c>
    </row>
    <row r="10" spans="1:9" x14ac:dyDescent="0.2">
      <c r="B10" s="10"/>
      <c r="C10" s="25" t="s">
        <v>425</v>
      </c>
      <c r="D10" s="25" t="s">
        <v>424</v>
      </c>
      <c r="E10" s="25" t="s">
        <v>423</v>
      </c>
      <c r="F10" s="25" t="s">
        <v>422</v>
      </c>
      <c r="G10" s="25" t="s">
        <v>421</v>
      </c>
      <c r="H10" s="25" t="s">
        <v>420</v>
      </c>
      <c r="I10" s="25" t="s">
        <v>419</v>
      </c>
    </row>
    <row r="11" spans="1:9" x14ac:dyDescent="0.2">
      <c r="C11" s="9"/>
    </row>
    <row r="12" spans="1:9" x14ac:dyDescent="0.2">
      <c r="B12" s="4" t="s">
        <v>315</v>
      </c>
      <c r="C12" s="18">
        <f>D12+E12</f>
        <v>7968</v>
      </c>
      <c r="D12" s="19">
        <v>4897</v>
      </c>
      <c r="E12" s="19">
        <v>3071</v>
      </c>
      <c r="F12" s="36" t="s">
        <v>124</v>
      </c>
      <c r="G12" s="36" t="s">
        <v>124</v>
      </c>
      <c r="H12" s="19">
        <v>17787</v>
      </c>
      <c r="I12" s="36" t="s">
        <v>124</v>
      </c>
    </row>
    <row r="13" spans="1:9" x14ac:dyDescent="0.2">
      <c r="B13" s="4" t="s">
        <v>403</v>
      </c>
      <c r="C13" s="18">
        <f>D13+E13</f>
        <v>12974</v>
      </c>
      <c r="D13" s="19">
        <v>6025</v>
      </c>
      <c r="E13" s="19">
        <v>6949</v>
      </c>
      <c r="F13" s="36" t="s">
        <v>124</v>
      </c>
      <c r="G13" s="36" t="s">
        <v>124</v>
      </c>
      <c r="H13" s="19">
        <v>21380</v>
      </c>
      <c r="I13" s="36" t="s">
        <v>124</v>
      </c>
    </row>
    <row r="14" spans="1:9" x14ac:dyDescent="0.2">
      <c r="B14" s="4" t="s">
        <v>402</v>
      </c>
      <c r="C14" s="18">
        <f>D14+E14</f>
        <v>12539</v>
      </c>
      <c r="D14" s="19">
        <v>6481</v>
      </c>
      <c r="E14" s="19">
        <v>6058</v>
      </c>
      <c r="F14" s="36" t="s">
        <v>124</v>
      </c>
      <c r="G14" s="36" t="s">
        <v>124</v>
      </c>
      <c r="H14" s="19">
        <v>23279</v>
      </c>
      <c r="I14" s="36" t="s">
        <v>124</v>
      </c>
    </row>
    <row r="15" spans="1:9" x14ac:dyDescent="0.2">
      <c r="B15" s="4" t="s">
        <v>401</v>
      </c>
      <c r="C15" s="18">
        <f>D15+E15</f>
        <v>13752</v>
      </c>
      <c r="D15" s="19">
        <v>10724</v>
      </c>
      <c r="E15" s="19">
        <v>3028</v>
      </c>
      <c r="F15" s="36" t="s">
        <v>124</v>
      </c>
      <c r="G15" s="36" t="s">
        <v>124</v>
      </c>
      <c r="H15" s="19">
        <v>25811</v>
      </c>
      <c r="I15" s="36" t="s">
        <v>124</v>
      </c>
    </row>
    <row r="16" spans="1:9" x14ac:dyDescent="0.2">
      <c r="B16" s="4" t="s">
        <v>400</v>
      </c>
      <c r="C16" s="18">
        <f>D16+E16</f>
        <v>6722</v>
      </c>
      <c r="D16" s="19">
        <v>6262</v>
      </c>
      <c r="E16" s="19">
        <v>460</v>
      </c>
      <c r="F16" s="19">
        <v>15923</v>
      </c>
      <c r="G16" s="19">
        <v>142</v>
      </c>
      <c r="H16" s="24">
        <f>C16+F16-G16</f>
        <v>22503</v>
      </c>
      <c r="I16" s="19">
        <v>171</v>
      </c>
    </row>
    <row r="17" spans="2:9" x14ac:dyDescent="0.2">
      <c r="B17" s="4" t="s">
        <v>221</v>
      </c>
      <c r="C17" s="18">
        <f>D17+E17</f>
        <v>6147</v>
      </c>
      <c r="D17" s="19">
        <v>6001</v>
      </c>
      <c r="E17" s="19">
        <v>146</v>
      </c>
      <c r="F17" s="19">
        <v>20587</v>
      </c>
      <c r="G17" s="19">
        <v>153</v>
      </c>
      <c r="H17" s="24">
        <f>C17+F17-G17</f>
        <v>26581</v>
      </c>
      <c r="I17" s="19">
        <v>166</v>
      </c>
    </row>
    <row r="18" spans="2:9" x14ac:dyDescent="0.2">
      <c r="C18" s="9"/>
      <c r="D18" s="19"/>
      <c r="E18" s="19"/>
    </row>
    <row r="19" spans="2:9" x14ac:dyDescent="0.2">
      <c r="B19" s="4" t="s">
        <v>399</v>
      </c>
      <c r="C19" s="18">
        <f>D19+E19</f>
        <v>5438</v>
      </c>
      <c r="D19" s="19">
        <v>5438</v>
      </c>
      <c r="E19" s="36" t="s">
        <v>385</v>
      </c>
      <c r="F19" s="19">
        <v>23252</v>
      </c>
      <c r="G19" s="19">
        <v>132</v>
      </c>
      <c r="H19" s="24">
        <f>C19+F19-G19</f>
        <v>28558</v>
      </c>
      <c r="I19" s="19">
        <v>153</v>
      </c>
    </row>
    <row r="20" spans="2:9" x14ac:dyDescent="0.2">
      <c r="B20" s="4" t="s">
        <v>398</v>
      </c>
      <c r="C20" s="18">
        <f>D20+E20</f>
        <v>5516</v>
      </c>
      <c r="D20" s="19">
        <v>5516</v>
      </c>
      <c r="E20" s="36" t="s">
        <v>385</v>
      </c>
      <c r="F20" s="19">
        <v>24019</v>
      </c>
      <c r="G20" s="19">
        <v>163</v>
      </c>
      <c r="H20" s="24">
        <f>C20+F20-G20</f>
        <v>29372</v>
      </c>
      <c r="I20" s="19">
        <v>143</v>
      </c>
    </row>
    <row r="21" spans="2:9" x14ac:dyDescent="0.2">
      <c r="B21" s="4" t="s">
        <v>397</v>
      </c>
      <c r="C21" s="18">
        <f>D21+E21</f>
        <v>5941</v>
      </c>
      <c r="D21" s="19">
        <v>5941</v>
      </c>
      <c r="E21" s="36" t="s">
        <v>385</v>
      </c>
      <c r="F21" s="19">
        <v>23983</v>
      </c>
      <c r="G21" s="19">
        <v>131</v>
      </c>
      <c r="H21" s="24">
        <f>C21+F21-G21</f>
        <v>29793</v>
      </c>
      <c r="I21" s="19">
        <v>128</v>
      </c>
    </row>
    <row r="22" spans="2:9" x14ac:dyDescent="0.2">
      <c r="B22" s="4" t="s">
        <v>396</v>
      </c>
      <c r="C22" s="18">
        <f>D22+E22</f>
        <v>5670</v>
      </c>
      <c r="D22" s="19">
        <v>5670</v>
      </c>
      <c r="E22" s="36" t="s">
        <v>385</v>
      </c>
      <c r="F22" s="19">
        <v>22034</v>
      </c>
      <c r="G22" s="19">
        <v>121</v>
      </c>
      <c r="H22" s="24">
        <f>C22+F22-G22</f>
        <v>27583</v>
      </c>
      <c r="I22" s="19">
        <v>110</v>
      </c>
    </row>
    <row r="23" spans="2:9" x14ac:dyDescent="0.2">
      <c r="B23" s="4" t="s">
        <v>395</v>
      </c>
      <c r="C23" s="18">
        <f>D23+E23</f>
        <v>4536</v>
      </c>
      <c r="D23" s="19">
        <v>4536</v>
      </c>
      <c r="E23" s="36" t="s">
        <v>385</v>
      </c>
      <c r="F23" s="19">
        <v>21718</v>
      </c>
      <c r="G23" s="19">
        <v>125</v>
      </c>
      <c r="H23" s="24">
        <f>C23+F23-G23</f>
        <v>26129</v>
      </c>
      <c r="I23" s="19">
        <v>108</v>
      </c>
    </row>
    <row r="24" spans="2:9" x14ac:dyDescent="0.2">
      <c r="B24" s="1" t="s">
        <v>394</v>
      </c>
      <c r="C24" s="3">
        <f>D24+E24</f>
        <v>4237</v>
      </c>
      <c r="D24" s="34">
        <v>4237</v>
      </c>
      <c r="E24" s="35" t="s">
        <v>385</v>
      </c>
      <c r="F24" s="34">
        <v>20768</v>
      </c>
      <c r="G24" s="34">
        <v>119</v>
      </c>
      <c r="H24" s="2">
        <f>C24+F24-G24</f>
        <v>24886</v>
      </c>
      <c r="I24" s="34">
        <v>106</v>
      </c>
    </row>
    <row r="25" spans="2:9" ht="18" thickBot="1" x14ac:dyDescent="0.25">
      <c r="B25" s="6"/>
      <c r="C25" s="33"/>
      <c r="D25" s="6"/>
      <c r="E25" s="6"/>
      <c r="F25" s="6"/>
      <c r="G25" s="6"/>
      <c r="H25" s="6"/>
      <c r="I25" s="6"/>
    </row>
    <row r="26" spans="2:9" x14ac:dyDescent="0.2">
      <c r="C26" s="4" t="s">
        <v>253</v>
      </c>
    </row>
  </sheetData>
  <phoneticPr fontId="4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0"/>
  <sheetViews>
    <sheetView showGridLines="0" zoomScale="75" zoomScaleNormal="100" workbookViewId="0"/>
  </sheetViews>
  <sheetFormatPr defaultColWidth="10.69921875" defaultRowHeight="17.25" x14ac:dyDescent="0.2"/>
  <cols>
    <col min="1" max="1" width="10.69921875" style="5" customWidth="1"/>
    <col min="2" max="2" width="14.69921875" style="5" customWidth="1"/>
    <col min="3" max="4" width="11.69921875" style="5" customWidth="1"/>
    <col min="5" max="6" width="10.69921875" style="5"/>
    <col min="7" max="7" width="11.69921875" style="5" customWidth="1"/>
    <col min="8" max="8" width="10.69921875" style="5"/>
    <col min="9" max="10" width="11.69921875" style="5" customWidth="1"/>
    <col min="11" max="16384" width="10.69921875" style="5"/>
  </cols>
  <sheetData>
    <row r="1" spans="1:10" x14ac:dyDescent="0.2">
      <c r="A1" s="4"/>
    </row>
    <row r="6" spans="1:10" x14ac:dyDescent="0.2">
      <c r="E6" s="1" t="s">
        <v>443</v>
      </c>
    </row>
    <row r="7" spans="1:10" ht="18" thickBot="1" x14ac:dyDescent="0.25">
      <c r="B7" s="6"/>
      <c r="C7" s="71" t="s">
        <v>442</v>
      </c>
      <c r="D7" s="6"/>
      <c r="E7" s="6"/>
      <c r="F7" s="8" t="s">
        <v>441</v>
      </c>
      <c r="G7" s="6"/>
      <c r="H7" s="6"/>
      <c r="I7" s="6"/>
      <c r="J7" s="6"/>
    </row>
    <row r="8" spans="1:10" x14ac:dyDescent="0.2">
      <c r="C8" s="15" t="s">
        <v>440</v>
      </c>
      <c r="D8" s="10"/>
      <c r="E8" s="14"/>
      <c r="F8" s="42" t="s">
        <v>439</v>
      </c>
      <c r="G8" s="10"/>
      <c r="H8" s="10"/>
      <c r="I8" s="15" t="s">
        <v>438</v>
      </c>
      <c r="J8" s="10"/>
    </row>
    <row r="9" spans="1:10" x14ac:dyDescent="0.2">
      <c r="C9" s="9"/>
      <c r="D9" s="9"/>
      <c r="E9" s="9"/>
      <c r="F9" s="9"/>
      <c r="G9" s="10"/>
      <c r="H9" s="10"/>
      <c r="I9" s="9"/>
      <c r="J9" s="9"/>
    </row>
    <row r="10" spans="1:10" x14ac:dyDescent="0.2">
      <c r="B10" s="10"/>
      <c r="C10" s="25" t="s">
        <v>435</v>
      </c>
      <c r="D10" s="25" t="s">
        <v>434</v>
      </c>
      <c r="E10" s="25" t="s">
        <v>435</v>
      </c>
      <c r="F10" s="25" t="s">
        <v>434</v>
      </c>
      <c r="G10" s="25" t="s">
        <v>437</v>
      </c>
      <c r="H10" s="25" t="s">
        <v>436</v>
      </c>
      <c r="I10" s="25" t="s">
        <v>435</v>
      </c>
      <c r="J10" s="25" t="s">
        <v>434</v>
      </c>
    </row>
    <row r="11" spans="1:10" x14ac:dyDescent="0.2">
      <c r="C11" s="39" t="s">
        <v>433</v>
      </c>
      <c r="D11" s="41" t="s">
        <v>432</v>
      </c>
      <c r="E11" s="41" t="s">
        <v>433</v>
      </c>
      <c r="F11" s="41" t="s">
        <v>432</v>
      </c>
      <c r="G11" s="41" t="s">
        <v>432</v>
      </c>
      <c r="H11" s="41" t="s">
        <v>432</v>
      </c>
      <c r="I11" s="41" t="s">
        <v>433</v>
      </c>
      <c r="J11" s="41" t="s">
        <v>432</v>
      </c>
    </row>
    <row r="12" spans="1:10" x14ac:dyDescent="0.2">
      <c r="B12" s="4" t="s">
        <v>315</v>
      </c>
      <c r="C12" s="62">
        <v>1650</v>
      </c>
      <c r="D12" s="19">
        <v>4640</v>
      </c>
      <c r="E12" s="19">
        <v>10670</v>
      </c>
      <c r="F12" s="19">
        <v>11680</v>
      </c>
      <c r="G12" s="36" t="s">
        <v>124</v>
      </c>
      <c r="H12" s="36" t="s">
        <v>124</v>
      </c>
      <c r="I12" s="19">
        <v>1500</v>
      </c>
      <c r="J12" s="19">
        <v>20740</v>
      </c>
    </row>
    <row r="13" spans="1:10" x14ac:dyDescent="0.2">
      <c r="B13" s="4" t="s">
        <v>403</v>
      </c>
      <c r="C13" s="62">
        <v>690</v>
      </c>
      <c r="D13" s="19">
        <v>4370</v>
      </c>
      <c r="E13" s="19">
        <v>2480</v>
      </c>
      <c r="F13" s="19">
        <v>5660</v>
      </c>
      <c r="G13" s="36" t="s">
        <v>124</v>
      </c>
      <c r="H13" s="36" t="s">
        <v>124</v>
      </c>
      <c r="I13" s="19">
        <v>1300</v>
      </c>
      <c r="J13" s="19">
        <v>45000</v>
      </c>
    </row>
    <row r="14" spans="1:10" x14ac:dyDescent="0.2">
      <c r="B14" s="4" t="s">
        <v>402</v>
      </c>
      <c r="C14" s="62">
        <v>210</v>
      </c>
      <c r="D14" s="19">
        <v>2780</v>
      </c>
      <c r="E14" s="19">
        <v>460</v>
      </c>
      <c r="F14" s="19">
        <v>3840</v>
      </c>
      <c r="G14" s="36" t="s">
        <v>124</v>
      </c>
      <c r="H14" s="36" t="s">
        <v>124</v>
      </c>
      <c r="I14" s="19">
        <v>460</v>
      </c>
      <c r="J14" s="19">
        <v>31900</v>
      </c>
    </row>
    <row r="15" spans="1:10" x14ac:dyDescent="0.2">
      <c r="B15" s="4" t="s">
        <v>401</v>
      </c>
      <c r="C15" s="62">
        <v>176</v>
      </c>
      <c r="D15" s="19">
        <v>2806</v>
      </c>
      <c r="E15" s="19">
        <v>375</v>
      </c>
      <c r="F15" s="24">
        <f>G15+H15</f>
        <v>5187</v>
      </c>
      <c r="G15" s="19">
        <f>572+640</f>
        <v>1212</v>
      </c>
      <c r="H15" s="19">
        <v>3975</v>
      </c>
      <c r="I15" s="19">
        <v>377</v>
      </c>
      <c r="J15" s="19">
        <v>42400</v>
      </c>
    </row>
    <row r="16" spans="1:10" x14ac:dyDescent="0.2">
      <c r="B16" s="4" t="s">
        <v>400</v>
      </c>
      <c r="C16" s="62">
        <v>120</v>
      </c>
      <c r="D16" s="19">
        <v>2370</v>
      </c>
      <c r="E16" s="19">
        <v>280</v>
      </c>
      <c r="F16" s="24">
        <f>G16+H16</f>
        <v>8750</v>
      </c>
      <c r="G16" s="19">
        <v>2370</v>
      </c>
      <c r="H16" s="19">
        <v>6380</v>
      </c>
      <c r="I16" s="19">
        <v>170</v>
      </c>
      <c r="J16" s="19">
        <v>33300</v>
      </c>
    </row>
    <row r="17" spans="1:11" x14ac:dyDescent="0.2">
      <c r="B17" s="4" t="s">
        <v>221</v>
      </c>
      <c r="C17" s="62">
        <v>90</v>
      </c>
      <c r="D17" s="19">
        <v>1890</v>
      </c>
      <c r="E17" s="19">
        <v>240</v>
      </c>
      <c r="F17" s="24">
        <f>G17+H17</f>
        <v>8520</v>
      </c>
      <c r="G17" s="19">
        <v>3190</v>
      </c>
      <c r="H17" s="19">
        <v>5330</v>
      </c>
      <c r="I17" s="19">
        <v>90</v>
      </c>
      <c r="J17" s="19">
        <v>22200</v>
      </c>
    </row>
    <row r="18" spans="1:11" x14ac:dyDescent="0.2">
      <c r="C18" s="62"/>
      <c r="D18" s="19"/>
      <c r="E18" s="19"/>
      <c r="F18" s="19"/>
      <c r="G18" s="19"/>
      <c r="H18" s="19"/>
      <c r="I18" s="19"/>
      <c r="J18" s="19"/>
    </row>
    <row r="19" spans="1:11" x14ac:dyDescent="0.2">
      <c r="B19" s="4" t="s">
        <v>399</v>
      </c>
      <c r="C19" s="62">
        <v>70</v>
      </c>
      <c r="D19" s="19">
        <v>1690</v>
      </c>
      <c r="E19" s="19">
        <v>200</v>
      </c>
      <c r="F19" s="24">
        <f>G19+H19</f>
        <v>7460</v>
      </c>
      <c r="G19" s="19">
        <v>2170</v>
      </c>
      <c r="H19" s="19">
        <v>5290</v>
      </c>
      <c r="I19" s="19">
        <v>50</v>
      </c>
      <c r="J19" s="19">
        <v>14000</v>
      </c>
    </row>
    <row r="20" spans="1:11" x14ac:dyDescent="0.2">
      <c r="B20" s="4" t="s">
        <v>398</v>
      </c>
      <c r="C20" s="62">
        <v>60</v>
      </c>
      <c r="D20" s="19">
        <v>1490</v>
      </c>
      <c r="E20" s="19">
        <v>180</v>
      </c>
      <c r="F20" s="24">
        <f>G20+H20</f>
        <v>7500</v>
      </c>
      <c r="G20" s="19">
        <v>2550</v>
      </c>
      <c r="H20" s="19">
        <v>4950</v>
      </c>
      <c r="I20" s="19">
        <v>40</v>
      </c>
      <c r="J20" s="19">
        <v>13800</v>
      </c>
    </row>
    <row r="21" spans="1:11" x14ac:dyDescent="0.2">
      <c r="B21" s="4" t="s">
        <v>397</v>
      </c>
      <c r="C21" s="62">
        <v>60</v>
      </c>
      <c r="D21" s="19">
        <v>1390</v>
      </c>
      <c r="E21" s="19">
        <v>180</v>
      </c>
      <c r="F21" s="24">
        <f>G21+H21</f>
        <v>7270</v>
      </c>
      <c r="G21" s="19">
        <v>2520</v>
      </c>
      <c r="H21" s="19">
        <v>4750</v>
      </c>
      <c r="I21" s="19">
        <v>40</v>
      </c>
      <c r="J21" s="19">
        <v>10400</v>
      </c>
    </row>
    <row r="22" spans="1:11" x14ac:dyDescent="0.2">
      <c r="B22" s="4" t="s">
        <v>396</v>
      </c>
      <c r="C22" s="62">
        <v>50</v>
      </c>
      <c r="D22" s="19">
        <v>1320</v>
      </c>
      <c r="E22" s="19">
        <v>170</v>
      </c>
      <c r="F22" s="24">
        <f>G22+H22</f>
        <v>6730</v>
      </c>
      <c r="G22" s="19">
        <v>2400</v>
      </c>
      <c r="H22" s="19">
        <v>4330</v>
      </c>
      <c r="I22" s="19">
        <v>40</v>
      </c>
      <c r="J22" s="19">
        <v>8140</v>
      </c>
    </row>
    <row r="23" spans="1:11" x14ac:dyDescent="0.2">
      <c r="C23" s="9"/>
    </row>
    <row r="24" spans="1:11" x14ac:dyDescent="0.2">
      <c r="B24" s="4" t="s">
        <v>395</v>
      </c>
      <c r="C24" s="62">
        <v>50</v>
      </c>
      <c r="D24" s="19">
        <v>1220</v>
      </c>
      <c r="E24" s="19">
        <v>160</v>
      </c>
      <c r="F24" s="24">
        <f>G24+H24</f>
        <v>6130</v>
      </c>
      <c r="G24" s="19">
        <v>2570</v>
      </c>
      <c r="H24" s="19">
        <v>3560</v>
      </c>
      <c r="I24" s="19">
        <v>30</v>
      </c>
      <c r="J24" s="19">
        <v>6930</v>
      </c>
    </row>
    <row r="25" spans="1:11" x14ac:dyDescent="0.2">
      <c r="B25" s="4" t="s">
        <v>431</v>
      </c>
      <c r="C25" s="62">
        <v>40</v>
      </c>
      <c r="D25" s="19">
        <v>1150</v>
      </c>
      <c r="E25" s="19">
        <v>140</v>
      </c>
      <c r="F25" s="24">
        <f>G25+H25</f>
        <v>6110</v>
      </c>
      <c r="G25" s="19">
        <v>2290</v>
      </c>
      <c r="H25" s="19">
        <v>3820</v>
      </c>
      <c r="I25" s="19">
        <v>20</v>
      </c>
      <c r="J25" s="19">
        <v>6840</v>
      </c>
    </row>
    <row r="26" spans="1:11" x14ac:dyDescent="0.2">
      <c r="B26" s="1" t="s">
        <v>430</v>
      </c>
      <c r="C26" s="61">
        <v>40</v>
      </c>
      <c r="D26" s="34">
        <v>1100</v>
      </c>
      <c r="E26" s="34">
        <v>130</v>
      </c>
      <c r="F26" s="2">
        <f>G26+H26</f>
        <v>6040</v>
      </c>
      <c r="G26" s="34">
        <v>2070</v>
      </c>
      <c r="H26" s="34">
        <v>3970</v>
      </c>
      <c r="I26" s="34">
        <v>20</v>
      </c>
      <c r="J26" s="34">
        <v>5780</v>
      </c>
    </row>
    <row r="27" spans="1:11" ht="18" thickBot="1" x14ac:dyDescent="0.25">
      <c r="B27" s="37"/>
      <c r="C27" s="22"/>
      <c r="D27" s="23"/>
      <c r="E27" s="37"/>
      <c r="F27" s="23"/>
      <c r="G27" s="23"/>
      <c r="H27" s="37"/>
      <c r="I27" s="37"/>
      <c r="J27" s="37"/>
    </row>
    <row r="28" spans="1:11" x14ac:dyDescent="0.2">
      <c r="B28" s="2"/>
      <c r="C28" s="4" t="s">
        <v>253</v>
      </c>
      <c r="D28" s="19"/>
      <c r="E28" s="2"/>
      <c r="F28" s="19"/>
      <c r="G28" s="19"/>
      <c r="H28" s="2"/>
      <c r="I28" s="2"/>
      <c r="J28" s="2"/>
    </row>
    <row r="29" spans="1:11" x14ac:dyDescent="0.2">
      <c r="A29" s="4"/>
      <c r="B29" s="46"/>
      <c r="C29" s="46"/>
      <c r="D29" s="46"/>
      <c r="E29" s="46"/>
      <c r="F29" s="46"/>
      <c r="G29" s="46"/>
      <c r="H29" s="46"/>
      <c r="I29" s="46"/>
      <c r="J29" s="46"/>
    </row>
    <row r="30" spans="1:11" x14ac:dyDescent="0.2">
      <c r="K30" s="43"/>
    </row>
  </sheetData>
  <phoneticPr fontId="4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2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7"/>
  <sheetViews>
    <sheetView showGridLines="0" zoomScale="75" zoomScaleNormal="100" workbookViewId="0"/>
  </sheetViews>
  <sheetFormatPr defaultColWidth="10.69921875" defaultRowHeight="17.25" x14ac:dyDescent="0.2"/>
  <cols>
    <col min="1" max="1" width="10.69921875" style="5" customWidth="1"/>
    <col min="2" max="2" width="14.69921875" style="5" customWidth="1"/>
    <col min="3" max="7" width="11.69921875" style="5" customWidth="1"/>
    <col min="8" max="8" width="10.69921875" style="5"/>
    <col min="9" max="9" width="9.69921875" style="5" customWidth="1"/>
    <col min="10" max="10" width="11.69921875" style="5" customWidth="1"/>
    <col min="11" max="16384" width="10.69921875" style="5"/>
  </cols>
  <sheetData>
    <row r="1" spans="1:10" x14ac:dyDescent="0.2">
      <c r="A1" s="4"/>
    </row>
    <row r="6" spans="1:10" x14ac:dyDescent="0.2">
      <c r="E6" s="1" t="s">
        <v>458</v>
      </c>
    </row>
    <row r="7" spans="1:10" ht="18" thickBot="1" x14ac:dyDescent="0.25">
      <c r="B7" s="6"/>
      <c r="C7" s="71" t="s">
        <v>457</v>
      </c>
      <c r="D7" s="6"/>
      <c r="E7" s="6"/>
      <c r="F7" s="6"/>
      <c r="G7" s="6"/>
      <c r="H7" s="6"/>
      <c r="I7" s="6"/>
      <c r="J7" s="8" t="s">
        <v>456</v>
      </c>
    </row>
    <row r="8" spans="1:10" x14ac:dyDescent="0.2">
      <c r="C8" s="9"/>
      <c r="D8" s="10"/>
      <c r="E8" s="10"/>
      <c r="F8" s="10"/>
      <c r="G8" s="10"/>
      <c r="H8" s="10"/>
      <c r="I8" s="9"/>
      <c r="J8" s="9"/>
    </row>
    <row r="9" spans="1:10" x14ac:dyDescent="0.2">
      <c r="C9" s="9"/>
      <c r="D9" s="9"/>
      <c r="E9" s="9"/>
      <c r="F9" s="10"/>
      <c r="G9" s="10"/>
      <c r="H9" s="9"/>
      <c r="I9" s="9"/>
      <c r="J9" s="9"/>
    </row>
    <row r="10" spans="1:10" x14ac:dyDescent="0.2">
      <c r="C10" s="31" t="s">
        <v>455</v>
      </c>
      <c r="D10" s="31" t="s">
        <v>454</v>
      </c>
      <c r="E10" s="31" t="s">
        <v>453</v>
      </c>
      <c r="F10" s="11" t="s">
        <v>452</v>
      </c>
      <c r="G10" s="11" t="s">
        <v>451</v>
      </c>
      <c r="H10" s="11" t="s">
        <v>450</v>
      </c>
      <c r="I10" s="31" t="s">
        <v>449</v>
      </c>
      <c r="J10" s="31" t="s">
        <v>448</v>
      </c>
    </row>
    <row r="11" spans="1:10" x14ac:dyDescent="0.2">
      <c r="B11" s="10"/>
      <c r="C11" s="14"/>
      <c r="D11" s="14"/>
      <c r="E11" s="14"/>
      <c r="F11" s="15" t="s">
        <v>447</v>
      </c>
      <c r="G11" s="15" t="s">
        <v>446</v>
      </c>
      <c r="H11" s="15" t="s">
        <v>445</v>
      </c>
      <c r="I11" s="14"/>
      <c r="J11" s="14"/>
    </row>
    <row r="12" spans="1:10" x14ac:dyDescent="0.2">
      <c r="C12" s="9"/>
    </row>
    <row r="13" spans="1:10" x14ac:dyDescent="0.2">
      <c r="B13" s="4" t="s">
        <v>227</v>
      </c>
      <c r="C13" s="66" t="s">
        <v>124</v>
      </c>
      <c r="D13" s="19">
        <v>1925</v>
      </c>
      <c r="E13" s="24">
        <f>F13+G13</f>
        <v>3289</v>
      </c>
      <c r="F13" s="19">
        <v>1469</v>
      </c>
      <c r="G13" s="19">
        <v>1820</v>
      </c>
      <c r="H13" s="36" t="s">
        <v>124</v>
      </c>
      <c r="I13" s="36" t="s">
        <v>124</v>
      </c>
      <c r="J13" s="19">
        <v>69845</v>
      </c>
    </row>
    <row r="14" spans="1:10" x14ac:dyDescent="0.2">
      <c r="B14" s="4" t="s">
        <v>402</v>
      </c>
      <c r="C14" s="66" t="s">
        <v>124</v>
      </c>
      <c r="D14" s="19">
        <v>803</v>
      </c>
      <c r="E14" s="24">
        <f>F14+G14</f>
        <v>3702</v>
      </c>
      <c r="F14" s="19">
        <v>2690</v>
      </c>
      <c r="G14" s="19">
        <v>1012</v>
      </c>
      <c r="H14" s="36" t="s">
        <v>124</v>
      </c>
      <c r="I14" s="36" t="s">
        <v>124</v>
      </c>
      <c r="J14" s="19">
        <v>54631</v>
      </c>
    </row>
    <row r="15" spans="1:10" x14ac:dyDescent="0.2">
      <c r="B15" s="4" t="s">
        <v>401</v>
      </c>
      <c r="C15" s="66" t="s">
        <v>124</v>
      </c>
      <c r="D15" s="19">
        <v>638</v>
      </c>
      <c r="E15" s="24">
        <f>F15+G15</f>
        <v>4018</v>
      </c>
      <c r="F15" s="19">
        <v>3195</v>
      </c>
      <c r="G15" s="19">
        <v>823</v>
      </c>
      <c r="H15" s="36" t="s">
        <v>124</v>
      </c>
      <c r="I15" s="36" t="s">
        <v>124</v>
      </c>
      <c r="J15" s="19">
        <v>62085</v>
      </c>
    </row>
    <row r="16" spans="1:10" x14ac:dyDescent="0.2">
      <c r="B16" s="4" t="s">
        <v>400</v>
      </c>
      <c r="C16" s="18">
        <f>D16+E16+H16</f>
        <v>7143</v>
      </c>
      <c r="D16" s="19">
        <v>1810</v>
      </c>
      <c r="E16" s="24">
        <f>F16+G16</f>
        <v>5309</v>
      </c>
      <c r="F16" s="19">
        <v>4232</v>
      </c>
      <c r="G16" s="19">
        <v>1077</v>
      </c>
      <c r="H16" s="19">
        <v>24</v>
      </c>
      <c r="I16" s="19">
        <f>7+69</f>
        <v>76</v>
      </c>
      <c r="J16" s="19">
        <v>57498</v>
      </c>
    </row>
    <row r="17" spans="2:10" x14ac:dyDescent="0.2">
      <c r="B17" s="4" t="s">
        <v>221</v>
      </c>
      <c r="C17" s="18">
        <f>D17+E17+H17</f>
        <v>6134</v>
      </c>
      <c r="D17" s="19">
        <v>1375</v>
      </c>
      <c r="E17" s="24">
        <f>F17+G17</f>
        <v>4714</v>
      </c>
      <c r="F17" s="19">
        <v>3244</v>
      </c>
      <c r="G17" s="19">
        <v>1470</v>
      </c>
      <c r="H17" s="19">
        <v>45</v>
      </c>
      <c r="I17" s="19">
        <f>6+34+1</f>
        <v>41</v>
      </c>
      <c r="J17" s="19">
        <v>37639</v>
      </c>
    </row>
    <row r="18" spans="2:10" x14ac:dyDescent="0.2">
      <c r="C18" s="9"/>
    </row>
    <row r="19" spans="2:10" x14ac:dyDescent="0.2">
      <c r="B19" s="4" t="s">
        <v>399</v>
      </c>
      <c r="C19" s="18">
        <f>D19+E19+H19</f>
        <v>4317</v>
      </c>
      <c r="D19" s="19">
        <v>939</v>
      </c>
      <c r="E19" s="24">
        <f>F19+G19</f>
        <v>3377</v>
      </c>
      <c r="F19" s="19">
        <v>2334</v>
      </c>
      <c r="G19" s="19">
        <v>1043</v>
      </c>
      <c r="H19" s="19">
        <v>1</v>
      </c>
      <c r="I19" s="19">
        <f>3+22</f>
        <v>25</v>
      </c>
      <c r="J19" s="19">
        <v>23122</v>
      </c>
    </row>
    <row r="20" spans="2:10" x14ac:dyDescent="0.2">
      <c r="B20" s="4" t="s">
        <v>398</v>
      </c>
      <c r="C20" s="18">
        <f>D20+E20+H20</f>
        <v>3396</v>
      </c>
      <c r="D20" s="19">
        <v>961</v>
      </c>
      <c r="E20" s="24">
        <f>F20+G20</f>
        <v>2383</v>
      </c>
      <c r="F20" s="19">
        <v>1539</v>
      </c>
      <c r="G20" s="19">
        <v>844</v>
      </c>
      <c r="H20" s="19">
        <v>52</v>
      </c>
      <c r="I20" s="19">
        <v>20</v>
      </c>
      <c r="J20" s="19">
        <v>19120</v>
      </c>
    </row>
    <row r="21" spans="2:10" x14ac:dyDescent="0.2">
      <c r="B21" s="4" t="s">
        <v>397</v>
      </c>
      <c r="C21" s="18">
        <f>D21+E21+H21</f>
        <v>3603</v>
      </c>
      <c r="D21" s="19">
        <v>1249</v>
      </c>
      <c r="E21" s="24">
        <f>F21+G21</f>
        <v>2351</v>
      </c>
      <c r="F21" s="19">
        <v>1521</v>
      </c>
      <c r="G21" s="19">
        <v>830</v>
      </c>
      <c r="H21" s="19">
        <v>3</v>
      </c>
      <c r="I21" s="19">
        <f>8+8</f>
        <v>16</v>
      </c>
      <c r="J21" s="19">
        <v>15067</v>
      </c>
    </row>
    <row r="22" spans="2:10" x14ac:dyDescent="0.2">
      <c r="C22" s="9"/>
    </row>
    <row r="23" spans="2:10" x14ac:dyDescent="0.2">
      <c r="B23" s="4" t="s">
        <v>396</v>
      </c>
      <c r="C23" s="18">
        <f>D23+E23+H23</f>
        <v>3398</v>
      </c>
      <c r="D23" s="19">
        <v>1117</v>
      </c>
      <c r="E23" s="24">
        <f>F23+G23</f>
        <v>2281</v>
      </c>
      <c r="F23" s="19">
        <v>1519</v>
      </c>
      <c r="G23" s="19">
        <v>762</v>
      </c>
      <c r="H23" s="36" t="s">
        <v>385</v>
      </c>
      <c r="I23" s="19">
        <v>9</v>
      </c>
      <c r="J23" s="19">
        <v>12067</v>
      </c>
    </row>
    <row r="24" spans="2:10" x14ac:dyDescent="0.2">
      <c r="B24" s="4" t="s">
        <v>395</v>
      </c>
      <c r="C24" s="18">
        <f>D24+E24+H24</f>
        <v>2868</v>
      </c>
      <c r="D24" s="19">
        <v>1163</v>
      </c>
      <c r="E24" s="24">
        <f>F24+G24</f>
        <v>1705</v>
      </c>
      <c r="F24" s="19">
        <v>1136</v>
      </c>
      <c r="G24" s="19">
        <v>569</v>
      </c>
      <c r="H24" s="36" t="s">
        <v>385</v>
      </c>
      <c r="I24" s="19">
        <v>12</v>
      </c>
      <c r="J24" s="19">
        <v>12900</v>
      </c>
    </row>
    <row r="25" spans="2:10" x14ac:dyDescent="0.2">
      <c r="B25" s="1" t="s">
        <v>444</v>
      </c>
      <c r="C25" s="3">
        <f>D25+E25+H25</f>
        <v>3088</v>
      </c>
      <c r="D25" s="34">
        <v>972</v>
      </c>
      <c r="E25" s="2">
        <f>F25+G25</f>
        <v>2116</v>
      </c>
      <c r="F25" s="34">
        <v>1152</v>
      </c>
      <c r="G25" s="34">
        <v>964</v>
      </c>
      <c r="H25" s="35" t="s">
        <v>385</v>
      </c>
      <c r="I25" s="34">
        <v>8</v>
      </c>
      <c r="J25" s="34">
        <v>12300</v>
      </c>
    </row>
    <row r="26" spans="2:10" ht="18" thickBot="1" x14ac:dyDescent="0.25">
      <c r="B26" s="6"/>
      <c r="C26" s="33"/>
      <c r="D26" s="6"/>
      <c r="E26" s="6"/>
      <c r="F26" s="6"/>
      <c r="G26" s="6"/>
      <c r="H26" s="6"/>
      <c r="I26" s="6"/>
      <c r="J26" s="6"/>
    </row>
    <row r="27" spans="2:10" x14ac:dyDescent="0.2">
      <c r="C27" s="4" t="s">
        <v>253</v>
      </c>
    </row>
  </sheetData>
  <phoneticPr fontId="4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0"/>
  <sheetViews>
    <sheetView showGridLines="0" zoomScale="75" workbookViewId="0"/>
  </sheetViews>
  <sheetFormatPr defaultColWidth="10.69921875" defaultRowHeight="17.25" x14ac:dyDescent="0.2"/>
  <cols>
    <col min="1" max="1" width="10.69921875" style="5" customWidth="1"/>
    <col min="2" max="2" width="14.69921875" style="5" customWidth="1"/>
    <col min="3" max="7" width="11.69921875" style="5" customWidth="1"/>
    <col min="8" max="8" width="10.69921875" style="5"/>
    <col min="9" max="9" width="9.69921875" style="5" customWidth="1"/>
    <col min="10" max="10" width="11.69921875" style="5" customWidth="1"/>
    <col min="11" max="16384" width="10.69921875" style="5"/>
  </cols>
  <sheetData>
    <row r="1" spans="1:10" x14ac:dyDescent="0.2">
      <c r="A1" s="4"/>
    </row>
    <row r="6" spans="1:10" x14ac:dyDescent="0.2">
      <c r="E6" s="1" t="s">
        <v>472</v>
      </c>
    </row>
    <row r="7" spans="1:10" ht="18" thickBot="1" x14ac:dyDescent="0.25">
      <c r="B7" s="6"/>
      <c r="C7" s="71" t="s">
        <v>471</v>
      </c>
      <c r="D7" s="6"/>
      <c r="E7" s="6"/>
      <c r="F7" s="6"/>
      <c r="G7" s="6"/>
      <c r="H7" s="6"/>
      <c r="I7" s="6"/>
      <c r="J7" s="6"/>
    </row>
    <row r="8" spans="1:10" x14ac:dyDescent="0.2">
      <c r="C8" s="14"/>
      <c r="D8" s="10"/>
      <c r="E8" s="42" t="s">
        <v>470</v>
      </c>
      <c r="F8" s="10"/>
      <c r="G8" s="10"/>
      <c r="H8" s="10"/>
      <c r="I8" s="15" t="s">
        <v>469</v>
      </c>
      <c r="J8" s="10"/>
    </row>
    <row r="9" spans="1:10" x14ac:dyDescent="0.2">
      <c r="C9" s="9"/>
      <c r="D9" s="9"/>
      <c r="E9" s="10"/>
      <c r="F9" s="10"/>
      <c r="G9" s="10"/>
      <c r="H9" s="10"/>
      <c r="I9" s="9"/>
      <c r="J9" s="9"/>
    </row>
    <row r="10" spans="1:10" x14ac:dyDescent="0.2">
      <c r="C10" s="31" t="s">
        <v>435</v>
      </c>
      <c r="D10" s="31" t="s">
        <v>468</v>
      </c>
      <c r="E10" s="9"/>
      <c r="F10" s="10"/>
      <c r="G10" s="10"/>
      <c r="H10" s="9"/>
      <c r="I10" s="31" t="s">
        <v>467</v>
      </c>
      <c r="J10" s="31" t="s">
        <v>466</v>
      </c>
    </row>
    <row r="11" spans="1:10" x14ac:dyDescent="0.2">
      <c r="B11" s="10"/>
      <c r="C11" s="14"/>
      <c r="D11" s="15" t="s">
        <v>465</v>
      </c>
      <c r="E11" s="25" t="s">
        <v>464</v>
      </c>
      <c r="F11" s="15" t="s">
        <v>463</v>
      </c>
      <c r="G11" s="15" t="s">
        <v>462</v>
      </c>
      <c r="H11" s="25" t="s">
        <v>461</v>
      </c>
      <c r="I11" s="14"/>
      <c r="J11" s="14"/>
    </row>
    <row r="12" spans="1:10" x14ac:dyDescent="0.2">
      <c r="C12" s="39" t="s">
        <v>433</v>
      </c>
      <c r="D12" s="41" t="s">
        <v>460</v>
      </c>
      <c r="E12" s="41" t="s">
        <v>460</v>
      </c>
      <c r="F12" s="41" t="s">
        <v>460</v>
      </c>
      <c r="G12" s="41" t="s">
        <v>460</v>
      </c>
      <c r="H12" s="41" t="s">
        <v>460</v>
      </c>
      <c r="I12" s="41" t="s">
        <v>433</v>
      </c>
      <c r="J12" s="41" t="s">
        <v>460</v>
      </c>
    </row>
    <row r="13" spans="1:10" x14ac:dyDescent="0.2">
      <c r="B13" s="4" t="s">
        <v>315</v>
      </c>
      <c r="C13" s="62">
        <v>34000</v>
      </c>
      <c r="D13" s="19">
        <v>1669</v>
      </c>
      <c r="E13" s="36" t="s">
        <v>124</v>
      </c>
      <c r="F13" s="36" t="s">
        <v>124</v>
      </c>
      <c r="G13" s="36" t="s">
        <v>124</v>
      </c>
      <c r="H13" s="36" t="s">
        <v>124</v>
      </c>
      <c r="I13" s="19">
        <v>300</v>
      </c>
      <c r="J13" s="19">
        <v>220</v>
      </c>
    </row>
    <row r="14" spans="1:10" x14ac:dyDescent="0.2">
      <c r="B14" s="4" t="s">
        <v>403</v>
      </c>
      <c r="C14" s="62">
        <v>12200</v>
      </c>
      <c r="D14" s="19">
        <v>2085</v>
      </c>
      <c r="E14" s="36" t="s">
        <v>124</v>
      </c>
      <c r="F14" s="36" t="s">
        <v>124</v>
      </c>
      <c r="G14" s="36" t="s">
        <v>124</v>
      </c>
      <c r="H14" s="36" t="s">
        <v>124</v>
      </c>
      <c r="I14" s="19">
        <v>380</v>
      </c>
      <c r="J14" s="19">
        <v>1110</v>
      </c>
    </row>
    <row r="15" spans="1:10" x14ac:dyDescent="0.2">
      <c r="B15" s="4" t="s">
        <v>402</v>
      </c>
      <c r="C15" s="62">
        <v>2150</v>
      </c>
      <c r="D15" s="19">
        <v>1348</v>
      </c>
      <c r="E15" s="36" t="s">
        <v>124</v>
      </c>
      <c r="F15" s="36" t="s">
        <v>124</v>
      </c>
      <c r="G15" s="36" t="s">
        <v>124</v>
      </c>
      <c r="H15" s="36" t="s">
        <v>124</v>
      </c>
      <c r="I15" s="19">
        <v>200</v>
      </c>
      <c r="J15" s="19">
        <v>1698</v>
      </c>
    </row>
    <row r="16" spans="1:10" x14ac:dyDescent="0.2">
      <c r="C16" s="9"/>
    </row>
    <row r="17" spans="2:11" x14ac:dyDescent="0.2">
      <c r="B17" s="4" t="s">
        <v>401</v>
      </c>
      <c r="C17" s="62">
        <v>960</v>
      </c>
      <c r="D17" s="24">
        <f>E17+H17</f>
        <v>1415</v>
      </c>
      <c r="E17" s="24">
        <f>F17+G17</f>
        <v>1359</v>
      </c>
      <c r="F17" s="19">
        <v>260</v>
      </c>
      <c r="G17" s="19">
        <v>1099</v>
      </c>
      <c r="H17" s="19">
        <v>56</v>
      </c>
      <c r="I17" s="19">
        <v>190</v>
      </c>
      <c r="J17" s="19">
        <v>2388</v>
      </c>
    </row>
    <row r="18" spans="2:11" x14ac:dyDescent="0.2">
      <c r="B18" s="4" t="s">
        <v>400</v>
      </c>
      <c r="C18" s="62">
        <v>750</v>
      </c>
      <c r="D18" s="24">
        <f>E18+H18</f>
        <v>1316</v>
      </c>
      <c r="E18" s="24">
        <f>F18+G18</f>
        <v>1249</v>
      </c>
      <c r="F18" s="19">
        <v>220</v>
      </c>
      <c r="G18" s="19">
        <v>1029</v>
      </c>
      <c r="H18" s="19">
        <v>67</v>
      </c>
      <c r="I18" s="19">
        <v>165</v>
      </c>
      <c r="J18" s="19">
        <v>2524</v>
      </c>
    </row>
    <row r="19" spans="2:11" x14ac:dyDescent="0.2">
      <c r="B19" s="4" t="s">
        <v>221</v>
      </c>
      <c r="C19" s="62">
        <v>810</v>
      </c>
      <c r="D19" s="24">
        <f>E19+H19</f>
        <v>1247</v>
      </c>
      <c r="E19" s="24">
        <f>F19+G19</f>
        <v>1173</v>
      </c>
      <c r="F19" s="19">
        <v>199</v>
      </c>
      <c r="G19" s="19">
        <v>974</v>
      </c>
      <c r="H19" s="19">
        <v>74</v>
      </c>
      <c r="I19" s="19">
        <v>149</v>
      </c>
      <c r="J19" s="19">
        <v>2657</v>
      </c>
    </row>
    <row r="20" spans="2:11" x14ac:dyDescent="0.2">
      <c r="C20" s="62"/>
      <c r="F20" s="19"/>
      <c r="G20" s="19"/>
      <c r="H20" s="19"/>
      <c r="I20" s="19"/>
      <c r="J20" s="19"/>
    </row>
    <row r="21" spans="2:11" x14ac:dyDescent="0.2">
      <c r="B21" s="4" t="s">
        <v>399</v>
      </c>
      <c r="C21" s="62">
        <v>90</v>
      </c>
      <c r="D21" s="24">
        <f>E21+H21</f>
        <v>1161</v>
      </c>
      <c r="E21" s="24">
        <f>F21+G21</f>
        <v>1082</v>
      </c>
      <c r="F21" s="19">
        <v>137</v>
      </c>
      <c r="G21" s="19">
        <v>945</v>
      </c>
      <c r="H21" s="19">
        <v>79</v>
      </c>
      <c r="I21" s="19">
        <v>127</v>
      </c>
      <c r="J21" s="19">
        <v>2650</v>
      </c>
    </row>
    <row r="22" spans="2:11" x14ac:dyDescent="0.2">
      <c r="B22" s="4" t="s">
        <v>398</v>
      </c>
      <c r="C22" s="62">
        <v>90</v>
      </c>
      <c r="D22" s="24">
        <f>E22+H22</f>
        <v>1086</v>
      </c>
      <c r="E22" s="24">
        <f>F22+G22</f>
        <v>1008</v>
      </c>
      <c r="F22" s="19">
        <v>116</v>
      </c>
      <c r="G22" s="19">
        <v>892</v>
      </c>
      <c r="H22" s="19">
        <v>78</v>
      </c>
      <c r="I22" s="19">
        <v>109</v>
      </c>
      <c r="J22" s="19">
        <v>2192</v>
      </c>
    </row>
    <row r="23" spans="2:11" x14ac:dyDescent="0.2">
      <c r="B23" s="4" t="s">
        <v>397</v>
      </c>
      <c r="C23" s="62">
        <v>90</v>
      </c>
      <c r="D23" s="24">
        <f>E23+H23</f>
        <v>1113</v>
      </c>
      <c r="E23" s="24">
        <f>F23+G23</f>
        <v>1060</v>
      </c>
      <c r="F23" s="19">
        <v>149</v>
      </c>
      <c r="G23" s="19">
        <v>911</v>
      </c>
      <c r="H23" s="19">
        <v>53</v>
      </c>
      <c r="I23" s="19">
        <v>95</v>
      </c>
      <c r="J23" s="19">
        <v>1954</v>
      </c>
    </row>
    <row r="24" spans="2:11" x14ac:dyDescent="0.2">
      <c r="B24" s="4" t="s">
        <v>396</v>
      </c>
      <c r="C24" s="62">
        <v>90</v>
      </c>
      <c r="D24" s="24">
        <f>E24+H24</f>
        <v>1053</v>
      </c>
      <c r="E24" s="24">
        <f>F24+G24</f>
        <v>998</v>
      </c>
      <c r="F24" s="19">
        <v>156</v>
      </c>
      <c r="G24" s="19">
        <v>842</v>
      </c>
      <c r="H24" s="19">
        <v>55</v>
      </c>
      <c r="I24" s="19">
        <v>88</v>
      </c>
      <c r="J24" s="19">
        <v>1882</v>
      </c>
    </row>
    <row r="25" spans="2:11" x14ac:dyDescent="0.2">
      <c r="C25" s="9"/>
    </row>
    <row r="26" spans="2:11" x14ac:dyDescent="0.2">
      <c r="B26" s="4" t="s">
        <v>395</v>
      </c>
      <c r="C26" s="62">
        <v>80</v>
      </c>
      <c r="D26" s="24">
        <f>E26+H26</f>
        <v>1131</v>
      </c>
      <c r="E26" s="24">
        <f>F26+G26</f>
        <v>1077</v>
      </c>
      <c r="F26" s="19">
        <v>134</v>
      </c>
      <c r="G26" s="19">
        <v>943</v>
      </c>
      <c r="H26" s="19">
        <v>54</v>
      </c>
      <c r="I26" s="19">
        <v>94</v>
      </c>
      <c r="J26" s="19">
        <v>2036</v>
      </c>
    </row>
    <row r="27" spans="2:11" x14ac:dyDescent="0.2">
      <c r="B27" s="4" t="s">
        <v>431</v>
      </c>
      <c r="C27" s="62">
        <v>60</v>
      </c>
      <c r="D27" s="24">
        <f>E27+H27</f>
        <v>1129</v>
      </c>
      <c r="E27" s="24">
        <f>F27+G27</f>
        <v>1079</v>
      </c>
      <c r="F27" s="19">
        <v>168</v>
      </c>
      <c r="G27" s="19">
        <v>911</v>
      </c>
      <c r="H27" s="19">
        <v>50</v>
      </c>
      <c r="I27" s="19">
        <v>88</v>
      </c>
      <c r="J27" s="19">
        <v>1663</v>
      </c>
    </row>
    <row r="28" spans="2:11" x14ac:dyDescent="0.2">
      <c r="B28" s="1" t="s">
        <v>459</v>
      </c>
      <c r="C28" s="61">
        <v>60</v>
      </c>
      <c r="D28" s="2">
        <f>E28+H28</f>
        <v>1145</v>
      </c>
      <c r="E28" s="2">
        <f>F28+G28</f>
        <v>1098</v>
      </c>
      <c r="F28" s="34">
        <v>170</v>
      </c>
      <c r="G28" s="34">
        <v>928</v>
      </c>
      <c r="H28" s="34">
        <v>47</v>
      </c>
      <c r="I28" s="34">
        <v>83</v>
      </c>
      <c r="J28" s="34">
        <v>1611</v>
      </c>
    </row>
    <row r="29" spans="2:11" ht="18" thickBot="1" x14ac:dyDescent="0.25">
      <c r="B29" s="6"/>
      <c r="C29" s="22"/>
      <c r="D29" s="23"/>
      <c r="E29" s="6"/>
      <c r="F29" s="6"/>
      <c r="G29" s="6"/>
      <c r="H29" s="23"/>
      <c r="I29" s="23"/>
      <c r="J29" s="6"/>
    </row>
    <row r="30" spans="2:11" x14ac:dyDescent="0.2">
      <c r="C30" s="52" t="s">
        <v>253</v>
      </c>
      <c r="D30" s="19"/>
      <c r="F30" s="19"/>
      <c r="G30" s="19"/>
      <c r="K30" s="43"/>
    </row>
  </sheetData>
  <phoneticPr fontId="4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4"/>
  <sheetViews>
    <sheetView showGridLines="0" zoomScale="75" workbookViewId="0"/>
  </sheetViews>
  <sheetFormatPr defaultColWidth="10.69921875" defaultRowHeight="17.25" x14ac:dyDescent="0.2"/>
  <cols>
    <col min="1" max="1" width="10.69921875" style="5" customWidth="1"/>
    <col min="2" max="2" width="14.69921875" style="5" customWidth="1"/>
    <col min="3" max="7" width="11.69921875" style="5" customWidth="1"/>
    <col min="8" max="8" width="10.69921875" style="5"/>
    <col min="9" max="9" width="9.69921875" style="5" customWidth="1"/>
    <col min="10" max="10" width="11.69921875" style="5" customWidth="1"/>
    <col min="11" max="16384" width="10.69921875" style="5"/>
  </cols>
  <sheetData>
    <row r="1" spans="1:10" x14ac:dyDescent="0.2">
      <c r="A1" s="4"/>
    </row>
    <row r="6" spans="1:10" x14ac:dyDescent="0.2">
      <c r="E6" s="1" t="s">
        <v>472</v>
      </c>
    </row>
    <row r="7" spans="1:10" ht="18" thickBot="1" x14ac:dyDescent="0.25">
      <c r="B7" s="6"/>
      <c r="C7" s="71" t="s">
        <v>484</v>
      </c>
      <c r="D7" s="6"/>
      <c r="E7" s="6"/>
      <c r="F7" s="6"/>
      <c r="G7" s="6"/>
      <c r="H7" s="6"/>
      <c r="I7" s="6"/>
      <c r="J7" s="8" t="s">
        <v>483</v>
      </c>
    </row>
    <row r="8" spans="1:10" x14ac:dyDescent="0.2">
      <c r="C8" s="9"/>
      <c r="D8" s="10"/>
      <c r="E8" s="28" t="s">
        <v>482</v>
      </c>
      <c r="F8" s="10"/>
      <c r="G8" s="10"/>
      <c r="H8" s="9"/>
      <c r="I8" s="10"/>
      <c r="J8" s="10"/>
    </row>
    <row r="9" spans="1:10" x14ac:dyDescent="0.2">
      <c r="C9" s="31" t="s">
        <v>481</v>
      </c>
      <c r="D9" s="9"/>
      <c r="E9" s="9"/>
      <c r="F9" s="9"/>
      <c r="G9" s="9"/>
      <c r="H9" s="31" t="s">
        <v>480</v>
      </c>
      <c r="I9" s="9"/>
      <c r="J9" s="9"/>
    </row>
    <row r="10" spans="1:10" x14ac:dyDescent="0.2">
      <c r="B10" s="10"/>
      <c r="C10" s="15" t="s">
        <v>465</v>
      </c>
      <c r="D10" s="25" t="s">
        <v>476</v>
      </c>
      <c r="E10" s="25" t="s">
        <v>479</v>
      </c>
      <c r="F10" s="25" t="s">
        <v>478</v>
      </c>
      <c r="G10" s="25" t="s">
        <v>477</v>
      </c>
      <c r="H10" s="15" t="s">
        <v>465</v>
      </c>
      <c r="I10" s="25" t="s">
        <v>476</v>
      </c>
      <c r="J10" s="25" t="s">
        <v>475</v>
      </c>
    </row>
    <row r="11" spans="1:10" x14ac:dyDescent="0.2">
      <c r="C11" s="9"/>
    </row>
    <row r="12" spans="1:10" x14ac:dyDescent="0.2">
      <c r="B12" s="4" t="s">
        <v>474</v>
      </c>
      <c r="C12" s="18">
        <f>D12+E12+F12+G12</f>
        <v>12401</v>
      </c>
      <c r="D12" s="19">
        <v>10752</v>
      </c>
      <c r="E12" s="19">
        <v>1311</v>
      </c>
      <c r="F12" s="19">
        <v>197</v>
      </c>
      <c r="G12" s="19">
        <v>141</v>
      </c>
      <c r="H12" s="24">
        <f>I12+J12</f>
        <v>10791</v>
      </c>
      <c r="I12" s="19">
        <v>10752</v>
      </c>
      <c r="J12" s="19">
        <v>39</v>
      </c>
    </row>
    <row r="13" spans="1:10" x14ac:dyDescent="0.2">
      <c r="B13" s="4" t="s">
        <v>221</v>
      </c>
      <c r="C13" s="18">
        <f>D13+E13+F13+G13</f>
        <v>11043</v>
      </c>
      <c r="D13" s="19">
        <v>9416</v>
      </c>
      <c r="E13" s="19">
        <v>1550</v>
      </c>
      <c r="F13" s="19">
        <v>75</v>
      </c>
      <c r="G13" s="19">
        <v>2</v>
      </c>
      <c r="H13" s="24">
        <f>I13+J13</f>
        <v>9426</v>
      </c>
      <c r="I13" s="19">
        <v>9416</v>
      </c>
      <c r="J13" s="19">
        <v>10</v>
      </c>
    </row>
    <row r="14" spans="1:10" x14ac:dyDescent="0.2">
      <c r="C14" s="9"/>
    </row>
    <row r="15" spans="1:10" x14ac:dyDescent="0.2">
      <c r="B15" s="4" t="s">
        <v>399</v>
      </c>
      <c r="C15" s="18">
        <f>D15+E15+F15+G15</f>
        <v>9039</v>
      </c>
      <c r="D15" s="19">
        <v>8209</v>
      </c>
      <c r="E15" s="19">
        <v>758</v>
      </c>
      <c r="F15" s="19">
        <v>28</v>
      </c>
      <c r="G15" s="19">
        <v>44</v>
      </c>
      <c r="H15" s="24">
        <f>I15+J15</f>
        <v>8317</v>
      </c>
      <c r="I15" s="19">
        <v>8209</v>
      </c>
      <c r="J15" s="19">
        <v>108</v>
      </c>
    </row>
    <row r="16" spans="1:10" x14ac:dyDescent="0.2">
      <c r="B16" s="4" t="s">
        <v>398</v>
      </c>
      <c r="C16" s="18">
        <f>D16+E16+F16+G16</f>
        <v>8053</v>
      </c>
      <c r="D16" s="19">
        <v>7298</v>
      </c>
      <c r="E16" s="19">
        <v>699</v>
      </c>
      <c r="F16" s="19">
        <v>28</v>
      </c>
      <c r="G16" s="19">
        <v>28</v>
      </c>
      <c r="H16" s="24">
        <f>I16+J16</f>
        <v>7355</v>
      </c>
      <c r="I16" s="19">
        <v>7298</v>
      </c>
      <c r="J16" s="19">
        <f>7355-7298</f>
        <v>57</v>
      </c>
    </row>
    <row r="17" spans="1:10" x14ac:dyDescent="0.2">
      <c r="B17" s="4" t="s">
        <v>397</v>
      </c>
      <c r="C17" s="18">
        <f>D17+E17+F17+G17</f>
        <v>7232</v>
      </c>
      <c r="D17" s="19">
        <v>6495</v>
      </c>
      <c r="E17" s="19">
        <v>659</v>
      </c>
      <c r="F17" s="19">
        <v>32</v>
      </c>
      <c r="G17" s="19">
        <f>9+37</f>
        <v>46</v>
      </c>
      <c r="H17" s="24">
        <f>I17+J17</f>
        <v>6538</v>
      </c>
      <c r="I17" s="19">
        <v>6495</v>
      </c>
      <c r="J17" s="19">
        <f>28+15</f>
        <v>43</v>
      </c>
    </row>
    <row r="18" spans="1:10" x14ac:dyDescent="0.2">
      <c r="C18" s="9"/>
    </row>
    <row r="19" spans="1:10" x14ac:dyDescent="0.2">
      <c r="B19" s="4" t="s">
        <v>396</v>
      </c>
      <c r="C19" s="18">
        <f>D19+E19+F19+G19</f>
        <v>7844</v>
      </c>
      <c r="D19" s="19">
        <v>7070</v>
      </c>
      <c r="E19" s="19">
        <v>679</v>
      </c>
      <c r="F19" s="19">
        <v>35</v>
      </c>
      <c r="G19" s="19">
        <v>60</v>
      </c>
      <c r="H19" s="24">
        <f>I19+J19</f>
        <v>7136</v>
      </c>
      <c r="I19" s="19">
        <v>7070</v>
      </c>
      <c r="J19" s="19">
        <f>39+27</f>
        <v>66</v>
      </c>
    </row>
    <row r="20" spans="1:10" x14ac:dyDescent="0.2">
      <c r="B20" s="4" t="s">
        <v>395</v>
      </c>
      <c r="C20" s="18">
        <f>D20+E20+F20+G20</f>
        <v>7375</v>
      </c>
      <c r="D20" s="19">
        <v>6559</v>
      </c>
      <c r="E20" s="19">
        <v>724</v>
      </c>
      <c r="F20" s="19">
        <v>34</v>
      </c>
      <c r="G20" s="19">
        <v>58</v>
      </c>
      <c r="H20" s="24">
        <f>I20+J20</f>
        <v>6634</v>
      </c>
      <c r="I20" s="19">
        <v>6559</v>
      </c>
      <c r="J20" s="19">
        <v>75</v>
      </c>
    </row>
    <row r="21" spans="1:10" x14ac:dyDescent="0.2">
      <c r="B21" s="1" t="s">
        <v>473</v>
      </c>
      <c r="C21" s="3">
        <f>D21+E21+F21+G21</f>
        <v>6125</v>
      </c>
      <c r="D21" s="34">
        <v>5573</v>
      </c>
      <c r="E21" s="34">
        <v>483</v>
      </c>
      <c r="F21" s="34">
        <v>8</v>
      </c>
      <c r="G21" s="34">
        <f>19+38+4</f>
        <v>61</v>
      </c>
      <c r="H21" s="2">
        <f>I21+J21</f>
        <v>5618</v>
      </c>
      <c r="I21" s="34">
        <v>5573</v>
      </c>
      <c r="J21" s="34">
        <f>18+27</f>
        <v>45</v>
      </c>
    </row>
    <row r="22" spans="1:10" ht="18" thickBot="1" x14ac:dyDescent="0.25">
      <c r="B22" s="37"/>
      <c r="C22" s="22"/>
      <c r="D22" s="23"/>
      <c r="E22" s="37"/>
      <c r="F22" s="37"/>
      <c r="G22" s="37"/>
      <c r="H22" s="23"/>
      <c r="I22" s="23"/>
      <c r="J22" s="37"/>
    </row>
    <row r="23" spans="1:10" x14ac:dyDescent="0.2">
      <c r="B23" s="2"/>
      <c r="C23" s="4" t="s">
        <v>253</v>
      </c>
      <c r="D23" s="2"/>
      <c r="E23" s="2"/>
      <c r="F23" s="2"/>
      <c r="G23" s="2"/>
      <c r="H23" s="2"/>
      <c r="I23" s="2"/>
      <c r="J23" s="2"/>
    </row>
    <row r="24" spans="1:10" x14ac:dyDescent="0.2">
      <c r="A24" s="4"/>
      <c r="B24" s="2"/>
      <c r="C24" s="2"/>
      <c r="D24" s="2"/>
      <c r="E24" s="2"/>
      <c r="F24" s="2"/>
      <c r="G24" s="2"/>
      <c r="H24" s="2"/>
      <c r="I24" s="2"/>
      <c r="J24" s="2"/>
    </row>
  </sheetData>
  <phoneticPr fontId="4"/>
  <pageMargins left="0.23000000000000004" right="0.23000000000000004" top="0.5500000000000000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2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4"/>
  <sheetViews>
    <sheetView showGridLines="0" zoomScale="75" workbookViewId="0"/>
  </sheetViews>
  <sheetFormatPr defaultColWidth="8.69921875" defaultRowHeight="17.25" x14ac:dyDescent="0.2"/>
  <cols>
    <col min="1" max="1" width="10.69921875" style="5" customWidth="1"/>
    <col min="2" max="2" width="13.69921875" style="5" customWidth="1"/>
    <col min="3" max="4" width="9.69921875" style="5" customWidth="1"/>
    <col min="5" max="5" width="8.3984375" style="5" customWidth="1"/>
    <col min="6" max="7" width="8.69921875" style="5"/>
    <col min="8" max="11" width="9.69921875" style="5" customWidth="1"/>
    <col min="12" max="16384" width="8.69921875" style="5"/>
  </cols>
  <sheetData>
    <row r="1" spans="1:12" x14ac:dyDescent="0.2">
      <c r="A1" s="4"/>
    </row>
    <row r="6" spans="1:12" x14ac:dyDescent="0.2">
      <c r="E6" s="1" t="s">
        <v>502</v>
      </c>
    </row>
    <row r="7" spans="1:12" x14ac:dyDescent="0.2">
      <c r="C7" s="1" t="s">
        <v>501</v>
      </c>
    </row>
    <row r="8" spans="1:12" ht="18" thickBot="1" x14ac:dyDescent="0.25">
      <c r="B8" s="6"/>
      <c r="C8" s="6"/>
      <c r="D8" s="6"/>
      <c r="E8" s="6"/>
      <c r="F8" s="6"/>
      <c r="G8" s="6"/>
      <c r="H8" s="6"/>
      <c r="I8" s="6"/>
      <c r="J8" s="6"/>
      <c r="K8" s="7" t="s">
        <v>500</v>
      </c>
      <c r="L8" s="6"/>
    </row>
    <row r="9" spans="1:12" x14ac:dyDescent="0.2">
      <c r="C9" s="9"/>
      <c r="D9" s="9"/>
      <c r="E9" s="10"/>
      <c r="F9" s="28" t="s">
        <v>499</v>
      </c>
      <c r="G9" s="10"/>
      <c r="H9" s="10"/>
      <c r="I9" s="9"/>
      <c r="J9" s="10"/>
      <c r="K9" s="10"/>
      <c r="L9" s="10"/>
    </row>
    <row r="10" spans="1:12" x14ac:dyDescent="0.2">
      <c r="C10" s="31" t="s">
        <v>498</v>
      </c>
      <c r="D10" s="31" t="s">
        <v>497</v>
      </c>
      <c r="E10" s="9"/>
      <c r="F10" s="9"/>
      <c r="G10" s="9"/>
      <c r="H10" s="9"/>
      <c r="I10" s="31" t="s">
        <v>496</v>
      </c>
      <c r="J10" s="9"/>
      <c r="K10" s="9"/>
      <c r="L10" s="9"/>
    </row>
    <row r="11" spans="1:12" x14ac:dyDescent="0.2">
      <c r="B11" s="10"/>
      <c r="C11" s="14"/>
      <c r="D11" s="14"/>
      <c r="E11" s="25" t="s">
        <v>476</v>
      </c>
      <c r="F11" s="25" t="s">
        <v>406</v>
      </c>
      <c r="G11" s="25" t="s">
        <v>495</v>
      </c>
      <c r="H11" s="25" t="s">
        <v>70</v>
      </c>
      <c r="I11" s="14"/>
      <c r="J11" s="25" t="s">
        <v>494</v>
      </c>
      <c r="K11" s="25" t="s">
        <v>493</v>
      </c>
      <c r="L11" s="25" t="s">
        <v>70</v>
      </c>
    </row>
    <row r="12" spans="1:12" x14ac:dyDescent="0.2">
      <c r="C12" s="9"/>
    </row>
    <row r="13" spans="1:12" x14ac:dyDescent="0.2">
      <c r="B13" s="4" t="s">
        <v>492</v>
      </c>
      <c r="C13" s="62">
        <v>17696</v>
      </c>
      <c r="D13" s="24">
        <f>SUM(E13:H13)</f>
        <v>16885</v>
      </c>
      <c r="E13" s="19">
        <v>9451</v>
      </c>
      <c r="F13" s="19">
        <v>6602</v>
      </c>
      <c r="G13" s="19">
        <v>331</v>
      </c>
      <c r="H13" s="19">
        <f>16885-16384</f>
        <v>501</v>
      </c>
      <c r="I13" s="19">
        <v>15549</v>
      </c>
      <c r="J13" s="19">
        <v>9451</v>
      </c>
      <c r="K13" s="36" t="s">
        <v>124</v>
      </c>
      <c r="L13" s="36" t="s">
        <v>124</v>
      </c>
    </row>
    <row r="14" spans="1:12" x14ac:dyDescent="0.2">
      <c r="B14" s="4" t="s">
        <v>121</v>
      </c>
      <c r="C14" s="62">
        <v>18469</v>
      </c>
      <c r="D14" s="24">
        <f>SUM(E14:H14)</f>
        <v>17941</v>
      </c>
      <c r="E14" s="19">
        <v>9775</v>
      </c>
      <c r="F14" s="19">
        <v>7371</v>
      </c>
      <c r="G14" s="19">
        <v>790</v>
      </c>
      <c r="H14" s="19">
        <f>17941-17936</f>
        <v>5</v>
      </c>
      <c r="I14" s="24">
        <f>SUM(J14:L14)</f>
        <v>15178</v>
      </c>
      <c r="J14" s="19">
        <v>9775</v>
      </c>
      <c r="K14" s="19">
        <v>2348</v>
      </c>
      <c r="L14" s="19">
        <f>15178-12123</f>
        <v>3055</v>
      </c>
    </row>
    <row r="15" spans="1:12" x14ac:dyDescent="0.2">
      <c r="C15" s="9"/>
      <c r="J15" s="19"/>
    </row>
    <row r="16" spans="1:12" x14ac:dyDescent="0.2">
      <c r="B16" s="4" t="s">
        <v>491</v>
      </c>
      <c r="C16" s="62">
        <v>16880</v>
      </c>
      <c r="D16" s="24">
        <f>SUM(E16:H16)</f>
        <v>16363</v>
      </c>
      <c r="E16" s="19">
        <v>7512</v>
      </c>
      <c r="F16" s="19">
        <v>8129</v>
      </c>
      <c r="G16" s="19">
        <v>722</v>
      </c>
      <c r="H16" s="36" t="s">
        <v>486</v>
      </c>
      <c r="I16" s="24">
        <f>SUM(J16:L16)</f>
        <v>10813</v>
      </c>
      <c r="J16" s="19">
        <v>7512</v>
      </c>
      <c r="K16" s="19">
        <v>1725</v>
      </c>
      <c r="L16" s="19">
        <f>10813-9237</f>
        <v>1576</v>
      </c>
    </row>
    <row r="17" spans="2:12" x14ac:dyDescent="0.2">
      <c r="B17" s="4" t="s">
        <v>490</v>
      </c>
      <c r="C17" s="62">
        <v>13726</v>
      </c>
      <c r="D17" s="24">
        <f>SUM(E17:H17)</f>
        <v>13238</v>
      </c>
      <c r="E17" s="19">
        <v>6722</v>
      </c>
      <c r="F17" s="19">
        <v>5967</v>
      </c>
      <c r="G17" s="19">
        <v>549</v>
      </c>
      <c r="H17" s="36" t="s">
        <v>486</v>
      </c>
      <c r="I17" s="24">
        <f>SUM(J17:L17)</f>
        <v>9930</v>
      </c>
      <c r="J17" s="19">
        <v>6722</v>
      </c>
      <c r="K17" s="19">
        <v>2204</v>
      </c>
      <c r="L17" s="19">
        <f>9930-8926</f>
        <v>1004</v>
      </c>
    </row>
    <row r="18" spans="2:12" x14ac:dyDescent="0.2">
      <c r="B18" s="4" t="s">
        <v>489</v>
      </c>
      <c r="C18" s="62">
        <v>16556</v>
      </c>
      <c r="D18" s="24">
        <f>SUM(E18:H18)</f>
        <v>16281</v>
      </c>
      <c r="E18" s="19">
        <v>7199</v>
      </c>
      <c r="F18" s="19">
        <v>8490</v>
      </c>
      <c r="G18" s="19">
        <v>489</v>
      </c>
      <c r="H18" s="19">
        <v>103</v>
      </c>
      <c r="I18" s="24">
        <f>SUM(J18:L18)</f>
        <v>10186</v>
      </c>
      <c r="J18" s="19">
        <v>7199</v>
      </c>
      <c r="K18" s="19">
        <v>1923</v>
      </c>
      <c r="L18" s="19">
        <f>12+89+963</f>
        <v>1064</v>
      </c>
    </row>
    <row r="19" spans="2:12" x14ac:dyDescent="0.2">
      <c r="C19" s="9"/>
    </row>
    <row r="20" spans="2:12" x14ac:dyDescent="0.2">
      <c r="B20" s="4" t="s">
        <v>488</v>
      </c>
      <c r="C20" s="62">
        <v>15626</v>
      </c>
      <c r="D20" s="24">
        <f>SUM(E20:H20)</f>
        <v>15279</v>
      </c>
      <c r="E20" s="19">
        <v>6491</v>
      </c>
      <c r="F20" s="19">
        <v>8308</v>
      </c>
      <c r="G20" s="19">
        <v>480</v>
      </c>
      <c r="H20" s="36" t="s">
        <v>486</v>
      </c>
      <c r="I20" s="24">
        <f>SUM(J20:L20)</f>
        <v>9627</v>
      </c>
      <c r="J20" s="19">
        <v>6491</v>
      </c>
      <c r="K20" s="19">
        <v>1868</v>
      </c>
      <c r="L20" s="19">
        <f>111+1157</f>
        <v>1268</v>
      </c>
    </row>
    <row r="21" spans="2:12" x14ac:dyDescent="0.2">
      <c r="B21" s="4" t="s">
        <v>487</v>
      </c>
      <c r="C21" s="62">
        <v>15439</v>
      </c>
      <c r="D21" s="24">
        <f>SUM(E21:H21)</f>
        <v>15122</v>
      </c>
      <c r="E21" s="19">
        <v>6457</v>
      </c>
      <c r="F21" s="19">
        <v>8255</v>
      </c>
      <c r="G21" s="19">
        <v>410</v>
      </c>
      <c r="H21" s="36" t="s">
        <v>486</v>
      </c>
      <c r="I21" s="24">
        <f>SUM(J21:L21)</f>
        <v>10093</v>
      </c>
      <c r="J21" s="19">
        <v>6457</v>
      </c>
      <c r="K21" s="19">
        <v>1959</v>
      </c>
      <c r="L21" s="19">
        <v>1677</v>
      </c>
    </row>
    <row r="22" spans="2:12" x14ac:dyDescent="0.2">
      <c r="B22" s="1" t="s">
        <v>485</v>
      </c>
      <c r="C22" s="61">
        <v>15377</v>
      </c>
      <c r="D22" s="2">
        <f>SUM(E22:H22)</f>
        <v>14964</v>
      </c>
      <c r="E22" s="34">
        <v>6473</v>
      </c>
      <c r="F22" s="34">
        <v>8104</v>
      </c>
      <c r="G22" s="34">
        <v>379</v>
      </c>
      <c r="H22" s="34">
        <v>8</v>
      </c>
      <c r="I22" s="2">
        <f>SUM(J22:L22)</f>
        <v>10255</v>
      </c>
      <c r="J22" s="34">
        <v>6473</v>
      </c>
      <c r="K22" s="34">
        <v>2162</v>
      </c>
      <c r="L22" s="34">
        <f>85+802+694+39</f>
        <v>1620</v>
      </c>
    </row>
    <row r="23" spans="2:12" ht="18" thickBot="1" x14ac:dyDescent="0.25">
      <c r="B23" s="6"/>
      <c r="C23" s="33"/>
      <c r="D23" s="6"/>
      <c r="E23" s="6"/>
      <c r="F23" s="6"/>
      <c r="G23" s="6"/>
      <c r="H23" s="6"/>
      <c r="I23" s="6"/>
      <c r="J23" s="6"/>
      <c r="K23" s="6"/>
      <c r="L23" s="6"/>
    </row>
    <row r="24" spans="2:12" x14ac:dyDescent="0.2">
      <c r="C24" s="4" t="s">
        <v>253</v>
      </c>
    </row>
  </sheetData>
  <phoneticPr fontId="4"/>
  <pageMargins left="0.23000000000000004" right="0.23000000000000004" top="0.54" bottom="0.55000000000000004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9.69921875" defaultRowHeight="17.25" x14ac:dyDescent="0.2"/>
  <cols>
    <col min="1" max="1" width="10.69921875" style="5" customWidth="1"/>
    <col min="2" max="2" width="4.69921875" style="5" customWidth="1"/>
    <col min="3" max="3" width="13.69921875" style="5" customWidth="1"/>
    <col min="4" max="8" width="9.69921875" style="5"/>
    <col min="9" max="9" width="10.69921875" style="5" customWidth="1"/>
    <col min="10" max="16384" width="9.69921875" style="5"/>
  </cols>
  <sheetData>
    <row r="1" spans="1:12" x14ac:dyDescent="0.2">
      <c r="A1" s="4"/>
    </row>
    <row r="6" spans="1:12" x14ac:dyDescent="0.2">
      <c r="F6" s="1" t="s">
        <v>87</v>
      </c>
    </row>
    <row r="7" spans="1:12" x14ac:dyDescent="0.2">
      <c r="D7" s="4" t="s">
        <v>86</v>
      </c>
    </row>
    <row r="8" spans="1:12" x14ac:dyDescent="0.2">
      <c r="D8" s="4" t="s">
        <v>85</v>
      </c>
    </row>
    <row r="9" spans="1:12" ht="18" thickBot="1" x14ac:dyDescent="0.25">
      <c r="B9" s="6"/>
      <c r="C9" s="6"/>
      <c r="D9" s="7" t="s">
        <v>84</v>
      </c>
      <c r="E9" s="6"/>
      <c r="F9" s="6"/>
      <c r="G9" s="6"/>
      <c r="H9" s="6"/>
      <c r="I9" s="6"/>
      <c r="J9" s="6"/>
      <c r="K9" s="6"/>
      <c r="L9" s="7" t="s">
        <v>83</v>
      </c>
    </row>
    <row r="10" spans="1:12" x14ac:dyDescent="0.2">
      <c r="D10" s="9"/>
      <c r="E10" s="10"/>
      <c r="F10" s="10"/>
      <c r="G10" s="10"/>
      <c r="H10" s="10"/>
      <c r="I10" s="10"/>
      <c r="J10" s="10"/>
      <c r="K10" s="10"/>
      <c r="L10" s="10"/>
    </row>
    <row r="11" spans="1:12" x14ac:dyDescent="0.2">
      <c r="D11" s="9"/>
      <c r="E11" s="9"/>
      <c r="F11" s="14"/>
      <c r="G11" s="10"/>
      <c r="H11" s="10"/>
      <c r="I11" s="30" t="s">
        <v>82</v>
      </c>
      <c r="J11" s="10"/>
      <c r="K11" s="10"/>
      <c r="L11" s="10"/>
    </row>
    <row r="12" spans="1:12" x14ac:dyDescent="0.2">
      <c r="C12" s="29" t="s">
        <v>81</v>
      </c>
      <c r="D12" s="11" t="s">
        <v>80</v>
      </c>
      <c r="E12" s="11" t="s">
        <v>79</v>
      </c>
      <c r="F12" s="11" t="s">
        <v>78</v>
      </c>
      <c r="G12" s="11" t="s">
        <v>77</v>
      </c>
      <c r="H12" s="10"/>
      <c r="I12" s="28" t="s">
        <v>76</v>
      </c>
      <c r="J12" s="10"/>
      <c r="K12" s="10"/>
      <c r="L12" s="10"/>
    </row>
    <row r="13" spans="1:12" x14ac:dyDescent="0.2">
      <c r="B13" s="10"/>
      <c r="C13" s="10"/>
      <c r="D13" s="14"/>
      <c r="E13" s="14"/>
      <c r="F13" s="27" t="s">
        <v>75</v>
      </c>
      <c r="G13" s="27" t="s">
        <v>75</v>
      </c>
      <c r="H13" s="26" t="s">
        <v>74</v>
      </c>
      <c r="I13" s="25" t="s">
        <v>73</v>
      </c>
      <c r="J13" s="15" t="s">
        <v>72</v>
      </c>
      <c r="K13" s="25" t="s">
        <v>71</v>
      </c>
      <c r="L13" s="25" t="s">
        <v>70</v>
      </c>
    </row>
    <row r="14" spans="1:12" x14ac:dyDescent="0.2">
      <c r="D14" s="16"/>
      <c r="E14" s="17"/>
      <c r="F14" s="17"/>
      <c r="G14" s="17"/>
      <c r="H14" s="17"/>
      <c r="I14" s="17"/>
      <c r="J14" s="17"/>
      <c r="K14" s="17"/>
    </row>
    <row r="15" spans="1:12" x14ac:dyDescent="0.2">
      <c r="B15" s="4" t="s">
        <v>69</v>
      </c>
      <c r="D15" s="18">
        <f>E15+F15+G15</f>
        <v>51815</v>
      </c>
      <c r="E15" s="19">
        <v>12218</v>
      </c>
      <c r="F15" s="19">
        <v>9982</v>
      </c>
      <c r="G15" s="19">
        <v>29615</v>
      </c>
      <c r="H15" s="19">
        <v>2986</v>
      </c>
      <c r="I15" s="19">
        <v>15993</v>
      </c>
      <c r="J15" s="19">
        <v>3843</v>
      </c>
      <c r="K15" s="19">
        <v>4723</v>
      </c>
      <c r="L15" s="24">
        <f>G15-SUM(H15:K15)</f>
        <v>2070</v>
      </c>
    </row>
    <row r="16" spans="1:12" x14ac:dyDescent="0.2">
      <c r="B16" s="4" t="s">
        <v>68</v>
      </c>
      <c r="D16" s="18">
        <v>47232</v>
      </c>
      <c r="E16" s="19">
        <v>12443</v>
      </c>
      <c r="F16" s="19">
        <v>8308</v>
      </c>
      <c r="G16" s="19">
        <v>26481</v>
      </c>
      <c r="H16" s="19">
        <v>3075</v>
      </c>
      <c r="I16" s="19">
        <v>13997</v>
      </c>
      <c r="J16" s="19">
        <v>2659</v>
      </c>
      <c r="K16" s="19">
        <v>3860</v>
      </c>
      <c r="L16" s="24">
        <f>G16-SUM(H16:K16)</f>
        <v>2890</v>
      </c>
    </row>
    <row r="17" spans="2:12" x14ac:dyDescent="0.2">
      <c r="B17" s="1" t="s">
        <v>67</v>
      </c>
      <c r="C17" s="2"/>
      <c r="D17" s="3">
        <f>SUM(D19:D70)</f>
        <v>42990</v>
      </c>
      <c r="E17" s="2">
        <f>SUM(E19:E70)</f>
        <v>11658</v>
      </c>
      <c r="F17" s="2">
        <f>SUM(F19:F70)</f>
        <v>8321</v>
      </c>
      <c r="G17" s="2">
        <f>H17+I17+J17+K17+L17</f>
        <v>23011</v>
      </c>
      <c r="H17" s="2">
        <f>SUM(H19:H70)</f>
        <v>2601</v>
      </c>
      <c r="I17" s="2">
        <f>SUM(I19:I70)</f>
        <v>12580</v>
      </c>
      <c r="J17" s="2">
        <f>SUM(J19:J70)</f>
        <v>1546</v>
      </c>
      <c r="K17" s="2">
        <f>SUM(K19:K70)</f>
        <v>3488</v>
      </c>
      <c r="L17" s="2">
        <f>SUM(L19:L70)</f>
        <v>2796</v>
      </c>
    </row>
    <row r="18" spans="2:12" x14ac:dyDescent="0.2">
      <c r="D18" s="9"/>
    </row>
    <row r="19" spans="2:12" x14ac:dyDescent="0.2">
      <c r="C19" s="4" t="s">
        <v>13</v>
      </c>
      <c r="D19" s="18">
        <f>E19+F19+G19</f>
        <v>5248</v>
      </c>
      <c r="E19" s="20">
        <v>933</v>
      </c>
      <c r="F19" s="20">
        <v>632</v>
      </c>
      <c r="G19" s="20">
        <v>3683</v>
      </c>
      <c r="H19" s="20">
        <v>391</v>
      </c>
      <c r="I19" s="20">
        <v>1871</v>
      </c>
      <c r="J19" s="19">
        <v>101</v>
      </c>
      <c r="K19" s="19">
        <v>362</v>
      </c>
      <c r="L19" s="24">
        <f>G19-SUM(H19:K19)</f>
        <v>958</v>
      </c>
    </row>
    <row r="20" spans="2:12" x14ac:dyDescent="0.2">
      <c r="C20" s="4" t="s">
        <v>14</v>
      </c>
      <c r="D20" s="18">
        <f>E20+F20+G20</f>
        <v>1379</v>
      </c>
      <c r="E20" s="20">
        <v>252</v>
      </c>
      <c r="F20" s="20">
        <v>185</v>
      </c>
      <c r="G20" s="20">
        <v>942</v>
      </c>
      <c r="H20" s="20">
        <v>66</v>
      </c>
      <c r="I20" s="20">
        <v>553</v>
      </c>
      <c r="J20" s="19">
        <v>57</v>
      </c>
      <c r="K20" s="19">
        <v>152</v>
      </c>
      <c r="L20" s="24">
        <f>G20-SUM(H20:K20)</f>
        <v>114</v>
      </c>
    </row>
    <row r="21" spans="2:12" x14ac:dyDescent="0.2">
      <c r="C21" s="4" t="s">
        <v>15</v>
      </c>
      <c r="D21" s="18">
        <f>E21+F21+G21</f>
        <v>2177</v>
      </c>
      <c r="E21" s="20">
        <v>330</v>
      </c>
      <c r="F21" s="20">
        <v>231</v>
      </c>
      <c r="G21" s="20">
        <v>1616</v>
      </c>
      <c r="H21" s="20">
        <v>141</v>
      </c>
      <c r="I21" s="20">
        <v>1042</v>
      </c>
      <c r="J21" s="19">
        <v>38</v>
      </c>
      <c r="K21" s="19">
        <v>227</v>
      </c>
      <c r="L21" s="24">
        <f>G21-SUM(H21:K21)</f>
        <v>168</v>
      </c>
    </row>
    <row r="22" spans="2:12" x14ac:dyDescent="0.2">
      <c r="C22" s="4" t="s">
        <v>16</v>
      </c>
      <c r="D22" s="18">
        <f>E22+F22+G22</f>
        <v>1470</v>
      </c>
      <c r="E22" s="20">
        <v>426</v>
      </c>
      <c r="F22" s="20">
        <v>381</v>
      </c>
      <c r="G22" s="20">
        <v>663</v>
      </c>
      <c r="H22" s="20">
        <v>100</v>
      </c>
      <c r="I22" s="20">
        <v>347</v>
      </c>
      <c r="J22" s="19">
        <v>22</v>
      </c>
      <c r="K22" s="19">
        <v>141</v>
      </c>
      <c r="L22" s="24">
        <f>G22-SUM(H22:K22)</f>
        <v>53</v>
      </c>
    </row>
    <row r="23" spans="2:12" x14ac:dyDescent="0.2">
      <c r="C23" s="4" t="s">
        <v>17</v>
      </c>
      <c r="D23" s="18">
        <f>E23+F23+G23</f>
        <v>1109</v>
      </c>
      <c r="E23" s="20">
        <v>353</v>
      </c>
      <c r="F23" s="20">
        <v>274</v>
      </c>
      <c r="G23" s="20">
        <v>482</v>
      </c>
      <c r="H23" s="20">
        <v>61</v>
      </c>
      <c r="I23" s="20">
        <v>266</v>
      </c>
      <c r="J23" s="19">
        <v>16</v>
      </c>
      <c r="K23" s="19">
        <v>90</v>
      </c>
      <c r="L23" s="24">
        <f>G23-SUM(H23:K23)</f>
        <v>49</v>
      </c>
    </row>
    <row r="24" spans="2:12" x14ac:dyDescent="0.2">
      <c r="C24" s="4" t="s">
        <v>18</v>
      </c>
      <c r="D24" s="18">
        <f>E24+F24+G24</f>
        <v>2477</v>
      </c>
      <c r="E24" s="20">
        <v>923</v>
      </c>
      <c r="F24" s="20">
        <v>709</v>
      </c>
      <c r="G24" s="20">
        <v>845</v>
      </c>
      <c r="H24" s="20">
        <v>125</v>
      </c>
      <c r="I24" s="20">
        <v>470</v>
      </c>
      <c r="J24" s="19">
        <v>59</v>
      </c>
      <c r="K24" s="19">
        <v>141</v>
      </c>
      <c r="L24" s="24">
        <f>G24-SUM(H24:K24)</f>
        <v>50</v>
      </c>
    </row>
    <row r="25" spans="2:12" x14ac:dyDescent="0.2">
      <c r="C25" s="4" t="s">
        <v>19</v>
      </c>
      <c r="D25" s="18">
        <f>E25+F25+G25</f>
        <v>242</v>
      </c>
      <c r="E25" s="20">
        <v>106</v>
      </c>
      <c r="F25" s="20">
        <v>47</v>
      </c>
      <c r="G25" s="20">
        <v>89</v>
      </c>
      <c r="H25" s="20">
        <v>5</v>
      </c>
      <c r="I25" s="20">
        <v>50</v>
      </c>
      <c r="J25" s="19">
        <v>13</v>
      </c>
      <c r="K25" s="19">
        <v>13</v>
      </c>
      <c r="L25" s="24">
        <f>G25-SUM(H25:K25)</f>
        <v>8</v>
      </c>
    </row>
    <row r="26" spans="2:12" x14ac:dyDescent="0.2">
      <c r="D26" s="9"/>
      <c r="E26" s="19"/>
      <c r="F26" s="19"/>
      <c r="G26" s="19"/>
      <c r="H26" s="19"/>
      <c r="I26" s="19"/>
      <c r="J26" s="19"/>
      <c r="K26" s="19"/>
    </row>
    <row r="27" spans="2:12" x14ac:dyDescent="0.2">
      <c r="C27" s="4" t="s">
        <v>20</v>
      </c>
      <c r="D27" s="18">
        <f>E27+F27+G27</f>
        <v>1210</v>
      </c>
      <c r="E27" s="20">
        <v>459</v>
      </c>
      <c r="F27" s="20">
        <v>363</v>
      </c>
      <c r="G27" s="20">
        <v>388</v>
      </c>
      <c r="H27" s="20">
        <v>43</v>
      </c>
      <c r="I27" s="20">
        <v>254</v>
      </c>
      <c r="J27" s="19">
        <v>10</v>
      </c>
      <c r="K27" s="19">
        <v>64</v>
      </c>
      <c r="L27" s="24">
        <f>G27-SUM(H27:K27)</f>
        <v>17</v>
      </c>
    </row>
    <row r="28" spans="2:12" x14ac:dyDescent="0.2">
      <c r="C28" s="4" t="s">
        <v>21</v>
      </c>
      <c r="D28" s="18">
        <f>E28+F28+G28</f>
        <v>537</v>
      </c>
      <c r="E28" s="20">
        <v>123</v>
      </c>
      <c r="F28" s="20">
        <v>59</v>
      </c>
      <c r="G28" s="20">
        <v>355</v>
      </c>
      <c r="H28" s="20">
        <v>43</v>
      </c>
      <c r="I28" s="20">
        <v>197</v>
      </c>
      <c r="J28" s="19">
        <v>24</v>
      </c>
      <c r="K28" s="19">
        <v>61</v>
      </c>
      <c r="L28" s="24">
        <f>G28-SUM(H28:K28)</f>
        <v>30</v>
      </c>
    </row>
    <row r="29" spans="2:12" x14ac:dyDescent="0.2">
      <c r="C29" s="4" t="s">
        <v>22</v>
      </c>
      <c r="D29" s="18">
        <f>E29+F29+G29</f>
        <v>641</v>
      </c>
      <c r="E29" s="20">
        <v>194</v>
      </c>
      <c r="F29" s="20">
        <v>87</v>
      </c>
      <c r="G29" s="20">
        <v>360</v>
      </c>
      <c r="H29" s="20">
        <v>23</v>
      </c>
      <c r="I29" s="20">
        <v>185</v>
      </c>
      <c r="J29" s="19">
        <v>61</v>
      </c>
      <c r="K29" s="19">
        <v>60</v>
      </c>
      <c r="L29" s="24">
        <f>G29-SUM(H29:K29)</f>
        <v>31</v>
      </c>
    </row>
    <row r="30" spans="2:12" x14ac:dyDescent="0.2">
      <c r="C30" s="4" t="s">
        <v>23</v>
      </c>
      <c r="D30" s="18">
        <f>E30+F30+G30</f>
        <v>1312</v>
      </c>
      <c r="E30" s="20">
        <v>273</v>
      </c>
      <c r="F30" s="20">
        <v>274</v>
      </c>
      <c r="G30" s="20">
        <v>765</v>
      </c>
      <c r="H30" s="20">
        <v>95</v>
      </c>
      <c r="I30" s="20">
        <v>414</v>
      </c>
      <c r="J30" s="19">
        <v>26</v>
      </c>
      <c r="K30" s="19">
        <v>78</v>
      </c>
      <c r="L30" s="24">
        <f>G30-SUM(H30:K30)</f>
        <v>152</v>
      </c>
    </row>
    <row r="31" spans="2:12" x14ac:dyDescent="0.2">
      <c r="C31" s="4" t="s">
        <v>24</v>
      </c>
      <c r="D31" s="18">
        <f>E31+F31+G31</f>
        <v>1769</v>
      </c>
      <c r="E31" s="20">
        <v>501</v>
      </c>
      <c r="F31" s="20">
        <v>549</v>
      </c>
      <c r="G31" s="20">
        <v>719</v>
      </c>
      <c r="H31" s="20">
        <v>106</v>
      </c>
      <c r="I31" s="20">
        <v>457</v>
      </c>
      <c r="J31" s="19">
        <v>39</v>
      </c>
      <c r="K31" s="19">
        <v>63</v>
      </c>
      <c r="L31" s="24">
        <f>G31-SUM(H31:K31)</f>
        <v>54</v>
      </c>
    </row>
    <row r="32" spans="2:12" x14ac:dyDescent="0.2">
      <c r="C32" s="4" t="s">
        <v>25</v>
      </c>
      <c r="D32" s="18">
        <f>E32+F32+G32</f>
        <v>786</v>
      </c>
      <c r="E32" s="20">
        <v>175</v>
      </c>
      <c r="F32" s="20">
        <v>192</v>
      </c>
      <c r="G32" s="20">
        <v>419</v>
      </c>
      <c r="H32" s="20">
        <v>53</v>
      </c>
      <c r="I32" s="20">
        <v>247</v>
      </c>
      <c r="J32" s="19">
        <v>10</v>
      </c>
      <c r="K32" s="19">
        <v>42</v>
      </c>
      <c r="L32" s="24">
        <f>G32-SUM(H32:K32)</f>
        <v>67</v>
      </c>
    </row>
    <row r="33" spans="3:12" x14ac:dyDescent="0.2">
      <c r="C33" s="4" t="s">
        <v>26</v>
      </c>
      <c r="D33" s="18">
        <f>E33+F33+G33</f>
        <v>923</v>
      </c>
      <c r="E33" s="20">
        <v>284</v>
      </c>
      <c r="F33" s="20">
        <v>214</v>
      </c>
      <c r="G33" s="20">
        <v>425</v>
      </c>
      <c r="H33" s="20">
        <v>79</v>
      </c>
      <c r="I33" s="20">
        <v>248</v>
      </c>
      <c r="J33" s="19">
        <v>14</v>
      </c>
      <c r="K33" s="19">
        <v>50</v>
      </c>
      <c r="L33" s="24">
        <f>G33-SUM(H33:K33)</f>
        <v>34</v>
      </c>
    </row>
    <row r="34" spans="3:12" x14ac:dyDescent="0.2">
      <c r="C34" s="4" t="s">
        <v>27</v>
      </c>
      <c r="D34" s="18">
        <f>E34+F34+G34</f>
        <v>878</v>
      </c>
      <c r="E34" s="20">
        <v>156</v>
      </c>
      <c r="F34" s="20">
        <v>161</v>
      </c>
      <c r="G34" s="20">
        <v>561</v>
      </c>
      <c r="H34" s="20">
        <v>60</v>
      </c>
      <c r="I34" s="20">
        <v>286</v>
      </c>
      <c r="J34" s="19">
        <v>16</v>
      </c>
      <c r="K34" s="19">
        <v>80</v>
      </c>
      <c r="L34" s="24">
        <f>G34-SUM(H34:K34)</f>
        <v>119</v>
      </c>
    </row>
    <row r="35" spans="3:12" x14ac:dyDescent="0.2">
      <c r="C35" s="4" t="s">
        <v>28</v>
      </c>
      <c r="D35" s="18">
        <f>E35+F35+G35</f>
        <v>1091</v>
      </c>
      <c r="E35" s="20">
        <v>201</v>
      </c>
      <c r="F35" s="20">
        <v>114</v>
      </c>
      <c r="G35" s="20">
        <v>776</v>
      </c>
      <c r="H35" s="20">
        <v>71</v>
      </c>
      <c r="I35" s="20">
        <v>444</v>
      </c>
      <c r="J35" s="19">
        <v>21</v>
      </c>
      <c r="K35" s="19">
        <v>79</v>
      </c>
      <c r="L35" s="24">
        <f>G35-SUM(H35:K35)</f>
        <v>161</v>
      </c>
    </row>
    <row r="36" spans="3:12" x14ac:dyDescent="0.2">
      <c r="C36" s="4" t="s">
        <v>29</v>
      </c>
      <c r="D36" s="18">
        <f>E36+F36+G36</f>
        <v>1895</v>
      </c>
      <c r="E36" s="20">
        <v>515</v>
      </c>
      <c r="F36" s="20">
        <v>432</v>
      </c>
      <c r="G36" s="19">
        <v>948</v>
      </c>
      <c r="H36" s="20">
        <v>156</v>
      </c>
      <c r="I36" s="20">
        <v>521</v>
      </c>
      <c r="J36" s="19">
        <v>25</v>
      </c>
      <c r="K36" s="19">
        <v>148</v>
      </c>
      <c r="L36" s="24">
        <f>G36-SUM(H36:K36)</f>
        <v>98</v>
      </c>
    </row>
    <row r="37" spans="3:12" x14ac:dyDescent="0.2">
      <c r="C37" s="4" t="s">
        <v>30</v>
      </c>
      <c r="D37" s="18">
        <f>E37+F37+G37</f>
        <v>482</v>
      </c>
      <c r="E37" s="20">
        <v>80</v>
      </c>
      <c r="F37" s="20">
        <v>62</v>
      </c>
      <c r="G37" s="20">
        <v>340</v>
      </c>
      <c r="H37" s="20">
        <v>27</v>
      </c>
      <c r="I37" s="20">
        <v>189</v>
      </c>
      <c r="J37" s="19">
        <v>12</v>
      </c>
      <c r="K37" s="19">
        <v>81</v>
      </c>
      <c r="L37" s="24">
        <f>G37-SUM(H37:K37)</f>
        <v>31</v>
      </c>
    </row>
    <row r="38" spans="3:12" x14ac:dyDescent="0.2">
      <c r="C38" s="4" t="s">
        <v>31</v>
      </c>
      <c r="D38" s="18">
        <f>E38+F38+G38</f>
        <v>505</v>
      </c>
      <c r="E38" s="20">
        <v>145</v>
      </c>
      <c r="F38" s="20">
        <v>127</v>
      </c>
      <c r="G38" s="20">
        <v>233</v>
      </c>
      <c r="H38" s="20">
        <v>44</v>
      </c>
      <c r="I38" s="20">
        <v>122</v>
      </c>
      <c r="J38" s="19">
        <v>11</v>
      </c>
      <c r="K38" s="19">
        <v>29</v>
      </c>
      <c r="L38" s="24">
        <f>G38-SUM(H38:K38)</f>
        <v>27</v>
      </c>
    </row>
    <row r="39" spans="3:12" x14ac:dyDescent="0.2">
      <c r="C39" s="4" t="s">
        <v>32</v>
      </c>
      <c r="D39" s="18">
        <f>E39+F39+G39</f>
        <v>281</v>
      </c>
      <c r="E39" s="20">
        <v>105</v>
      </c>
      <c r="F39" s="20">
        <v>35</v>
      </c>
      <c r="G39" s="20">
        <v>141</v>
      </c>
      <c r="H39" s="20">
        <v>14</v>
      </c>
      <c r="I39" s="20">
        <v>59</v>
      </c>
      <c r="J39" s="19">
        <v>19</v>
      </c>
      <c r="K39" s="19">
        <v>36</v>
      </c>
      <c r="L39" s="24">
        <f>G39-SUM(H39:K39)</f>
        <v>13</v>
      </c>
    </row>
    <row r="40" spans="3:12" x14ac:dyDescent="0.2">
      <c r="C40" s="4" t="s">
        <v>33</v>
      </c>
      <c r="D40" s="18">
        <f>E40+F40+G40</f>
        <v>71</v>
      </c>
      <c r="E40" s="20">
        <v>20</v>
      </c>
      <c r="F40" s="20">
        <v>8</v>
      </c>
      <c r="G40" s="20">
        <v>43</v>
      </c>
      <c r="H40" s="20">
        <v>2</v>
      </c>
      <c r="I40" s="20">
        <v>20</v>
      </c>
      <c r="J40" s="19">
        <v>6</v>
      </c>
      <c r="K40" s="19">
        <v>10</v>
      </c>
      <c r="L40" s="24">
        <f>G40-SUM(H40:K40)</f>
        <v>5</v>
      </c>
    </row>
    <row r="41" spans="3:12" x14ac:dyDescent="0.2">
      <c r="D41" s="9"/>
    </row>
    <row r="42" spans="3:12" x14ac:dyDescent="0.2">
      <c r="C42" s="4" t="s">
        <v>34</v>
      </c>
      <c r="D42" s="18">
        <f>E42+F42+G42</f>
        <v>524</v>
      </c>
      <c r="E42" s="20">
        <v>218</v>
      </c>
      <c r="F42" s="20">
        <v>137</v>
      </c>
      <c r="G42" s="20">
        <v>169</v>
      </c>
      <c r="H42" s="20">
        <v>29</v>
      </c>
      <c r="I42" s="20">
        <v>84</v>
      </c>
      <c r="J42" s="19">
        <v>11</v>
      </c>
      <c r="K42" s="19">
        <v>37</v>
      </c>
      <c r="L42" s="24">
        <f>G42-SUM(H42:K42)</f>
        <v>8</v>
      </c>
    </row>
    <row r="43" spans="3:12" x14ac:dyDescent="0.2">
      <c r="C43" s="4" t="s">
        <v>35</v>
      </c>
      <c r="D43" s="18">
        <f>E43+F43+G43</f>
        <v>663</v>
      </c>
      <c r="E43" s="20">
        <v>184</v>
      </c>
      <c r="F43" s="20">
        <v>152</v>
      </c>
      <c r="G43" s="20">
        <v>327</v>
      </c>
      <c r="H43" s="20">
        <v>29</v>
      </c>
      <c r="I43" s="20">
        <v>185</v>
      </c>
      <c r="J43" s="19">
        <v>38</v>
      </c>
      <c r="K43" s="19">
        <v>56</v>
      </c>
      <c r="L43" s="24">
        <f>G43-SUM(H43:K43)</f>
        <v>19</v>
      </c>
    </row>
    <row r="44" spans="3:12" x14ac:dyDescent="0.2">
      <c r="C44" s="4" t="s">
        <v>36</v>
      </c>
      <c r="D44" s="18">
        <f>E44+F44+G44</f>
        <v>1280</v>
      </c>
      <c r="E44" s="20">
        <v>451</v>
      </c>
      <c r="F44" s="20">
        <v>362</v>
      </c>
      <c r="G44" s="20">
        <v>467</v>
      </c>
      <c r="H44" s="20">
        <v>68</v>
      </c>
      <c r="I44" s="20">
        <v>246</v>
      </c>
      <c r="J44" s="19">
        <v>25</v>
      </c>
      <c r="K44" s="19">
        <v>97</v>
      </c>
      <c r="L44" s="24">
        <f>G44-SUM(H44:K44)</f>
        <v>31</v>
      </c>
    </row>
    <row r="45" spans="3:12" x14ac:dyDescent="0.2">
      <c r="C45" s="4" t="s">
        <v>37</v>
      </c>
      <c r="D45" s="18">
        <f>E45+F45+G45</f>
        <v>1464</v>
      </c>
      <c r="E45" s="20">
        <v>452</v>
      </c>
      <c r="F45" s="20">
        <v>386</v>
      </c>
      <c r="G45" s="20">
        <v>626</v>
      </c>
      <c r="H45" s="20">
        <v>138</v>
      </c>
      <c r="I45" s="20">
        <v>283</v>
      </c>
      <c r="J45" s="19">
        <v>72</v>
      </c>
      <c r="K45" s="19">
        <v>100</v>
      </c>
      <c r="L45" s="24">
        <f>G45-SUM(H45:K45)</f>
        <v>33</v>
      </c>
    </row>
    <row r="46" spans="3:12" x14ac:dyDescent="0.2">
      <c r="C46" s="4" t="s">
        <v>38</v>
      </c>
      <c r="D46" s="18">
        <f>E46+F46+G46</f>
        <v>771</v>
      </c>
      <c r="E46" s="20">
        <v>223</v>
      </c>
      <c r="F46" s="20">
        <v>127</v>
      </c>
      <c r="G46" s="20">
        <v>421</v>
      </c>
      <c r="H46" s="20">
        <v>25</v>
      </c>
      <c r="I46" s="20">
        <v>152</v>
      </c>
      <c r="J46" s="19">
        <v>129</v>
      </c>
      <c r="K46" s="19">
        <v>95</v>
      </c>
      <c r="L46" s="24">
        <f>G46-SUM(H46:K46)</f>
        <v>20</v>
      </c>
    </row>
    <row r="47" spans="3:12" x14ac:dyDescent="0.2">
      <c r="C47" s="4" t="s">
        <v>39</v>
      </c>
      <c r="D47" s="18">
        <f>E47+F47+G47</f>
        <v>205</v>
      </c>
      <c r="E47" s="20">
        <v>71</v>
      </c>
      <c r="F47" s="20">
        <v>41</v>
      </c>
      <c r="G47" s="20">
        <v>93</v>
      </c>
      <c r="H47" s="20">
        <v>18</v>
      </c>
      <c r="I47" s="20">
        <v>59</v>
      </c>
      <c r="J47" s="19">
        <v>3</v>
      </c>
      <c r="K47" s="19">
        <v>11</v>
      </c>
      <c r="L47" s="24">
        <f>G47-SUM(H47:K47)</f>
        <v>2</v>
      </c>
    </row>
    <row r="48" spans="3:12" x14ac:dyDescent="0.2">
      <c r="C48" s="4" t="s">
        <v>40</v>
      </c>
      <c r="D48" s="18">
        <f>E48+F48+G48</f>
        <v>746</v>
      </c>
      <c r="E48" s="20">
        <v>160</v>
      </c>
      <c r="F48" s="20">
        <v>164</v>
      </c>
      <c r="G48" s="20">
        <v>422</v>
      </c>
      <c r="H48" s="20">
        <v>37</v>
      </c>
      <c r="I48" s="20">
        <v>275</v>
      </c>
      <c r="J48" s="19">
        <v>27</v>
      </c>
      <c r="K48" s="19">
        <v>69</v>
      </c>
      <c r="L48" s="24">
        <f>G48-SUM(H48:K48)</f>
        <v>14</v>
      </c>
    </row>
    <row r="49" spans="3:12" x14ac:dyDescent="0.2">
      <c r="C49" s="4" t="s">
        <v>41</v>
      </c>
      <c r="D49" s="18">
        <f>E49+F49+G49</f>
        <v>444</v>
      </c>
      <c r="E49" s="20">
        <v>105</v>
      </c>
      <c r="F49" s="20">
        <v>69</v>
      </c>
      <c r="G49" s="20">
        <v>270</v>
      </c>
      <c r="H49" s="20">
        <v>33</v>
      </c>
      <c r="I49" s="20">
        <v>155</v>
      </c>
      <c r="J49" s="19">
        <v>8</v>
      </c>
      <c r="K49" s="19">
        <v>53</v>
      </c>
      <c r="L49" s="24">
        <f>G49-SUM(H49:K49)</f>
        <v>21</v>
      </c>
    </row>
    <row r="50" spans="3:12" x14ac:dyDescent="0.2">
      <c r="C50" s="4" t="s">
        <v>42</v>
      </c>
      <c r="D50" s="18">
        <f>E50+F50+G50</f>
        <v>826</v>
      </c>
      <c r="E50" s="20">
        <v>227</v>
      </c>
      <c r="F50" s="20">
        <v>135</v>
      </c>
      <c r="G50" s="20">
        <v>464</v>
      </c>
      <c r="H50" s="20">
        <v>79</v>
      </c>
      <c r="I50" s="20">
        <v>279</v>
      </c>
      <c r="J50" s="19">
        <v>24</v>
      </c>
      <c r="K50" s="19">
        <v>66</v>
      </c>
      <c r="L50" s="24">
        <f>G50-SUM(H50:K50)</f>
        <v>16</v>
      </c>
    </row>
    <row r="51" spans="3:12" x14ac:dyDescent="0.2">
      <c r="C51" s="4" t="s">
        <v>43</v>
      </c>
      <c r="D51" s="18">
        <f>E51+F51+G51</f>
        <v>368</v>
      </c>
      <c r="E51" s="20">
        <v>80</v>
      </c>
      <c r="F51" s="20">
        <v>39</v>
      </c>
      <c r="G51" s="20">
        <v>249</v>
      </c>
      <c r="H51" s="20">
        <v>23</v>
      </c>
      <c r="I51" s="20">
        <v>132</v>
      </c>
      <c r="J51" s="19">
        <v>30</v>
      </c>
      <c r="K51" s="19">
        <v>46</v>
      </c>
      <c r="L51" s="24">
        <f>G51-SUM(H51:K51)</f>
        <v>18</v>
      </c>
    </row>
    <row r="52" spans="3:12" x14ac:dyDescent="0.2">
      <c r="C52" s="4" t="s">
        <v>44</v>
      </c>
      <c r="D52" s="18">
        <f>E52+F52+G52</f>
        <v>312</v>
      </c>
      <c r="E52" s="20">
        <v>93</v>
      </c>
      <c r="F52" s="20">
        <v>32</v>
      </c>
      <c r="G52" s="20">
        <v>187</v>
      </c>
      <c r="H52" s="20">
        <v>12</v>
      </c>
      <c r="I52" s="20">
        <v>94</v>
      </c>
      <c r="J52" s="19">
        <v>38</v>
      </c>
      <c r="K52" s="19">
        <v>28</v>
      </c>
      <c r="L52" s="24">
        <f>G52-SUM(H52:K52)</f>
        <v>15</v>
      </c>
    </row>
    <row r="53" spans="3:12" x14ac:dyDescent="0.2">
      <c r="C53" s="4" t="s">
        <v>45</v>
      </c>
      <c r="D53" s="18">
        <f>E53+F53+G53</f>
        <v>602</v>
      </c>
      <c r="E53" s="20">
        <v>109</v>
      </c>
      <c r="F53" s="20">
        <v>57</v>
      </c>
      <c r="G53" s="20">
        <v>436</v>
      </c>
      <c r="H53" s="20">
        <v>14</v>
      </c>
      <c r="I53" s="20">
        <v>253</v>
      </c>
      <c r="J53" s="19">
        <v>50</v>
      </c>
      <c r="K53" s="19">
        <v>83</v>
      </c>
      <c r="L53" s="24">
        <f>G53-SUM(H53:K53)</f>
        <v>36</v>
      </c>
    </row>
    <row r="54" spans="3:12" x14ac:dyDescent="0.2">
      <c r="C54" s="4" t="s">
        <v>46</v>
      </c>
      <c r="D54" s="18">
        <f>E54+F54+G54</f>
        <v>1155</v>
      </c>
      <c r="E54" s="20">
        <v>380</v>
      </c>
      <c r="F54" s="20">
        <v>403</v>
      </c>
      <c r="G54" s="20">
        <v>372</v>
      </c>
      <c r="H54" s="20">
        <v>50</v>
      </c>
      <c r="I54" s="20">
        <v>207</v>
      </c>
      <c r="J54" s="19">
        <v>13</v>
      </c>
      <c r="K54" s="19">
        <v>84</v>
      </c>
      <c r="L54" s="24">
        <f>G54-SUM(H54:K54)</f>
        <v>18</v>
      </c>
    </row>
    <row r="55" spans="3:12" x14ac:dyDescent="0.2">
      <c r="C55" s="4" t="s">
        <v>47</v>
      </c>
      <c r="D55" s="18">
        <f>E55+F55+G55</f>
        <v>535</v>
      </c>
      <c r="E55" s="20">
        <v>224</v>
      </c>
      <c r="F55" s="20">
        <v>120</v>
      </c>
      <c r="G55" s="20">
        <v>191</v>
      </c>
      <c r="H55" s="20">
        <v>20</v>
      </c>
      <c r="I55" s="20">
        <v>105</v>
      </c>
      <c r="J55" s="21" t="s">
        <v>66</v>
      </c>
      <c r="K55" s="19">
        <v>55</v>
      </c>
      <c r="L55" s="24">
        <f>G55-SUM(H55:K55)</f>
        <v>11</v>
      </c>
    </row>
    <row r="56" spans="3:12" x14ac:dyDescent="0.2">
      <c r="C56" s="4" t="s">
        <v>48</v>
      </c>
      <c r="D56" s="18">
        <f>E56+F56+G56</f>
        <v>1180</v>
      </c>
      <c r="E56" s="20">
        <v>390</v>
      </c>
      <c r="F56" s="20">
        <v>272</v>
      </c>
      <c r="G56" s="20">
        <v>518</v>
      </c>
      <c r="H56" s="20">
        <v>81</v>
      </c>
      <c r="I56" s="20">
        <v>268</v>
      </c>
      <c r="J56" s="19">
        <v>40</v>
      </c>
      <c r="K56" s="19">
        <v>95</v>
      </c>
      <c r="L56" s="24">
        <f>G56-SUM(H56:K56)</f>
        <v>34</v>
      </c>
    </row>
    <row r="57" spans="3:12" x14ac:dyDescent="0.2">
      <c r="C57" s="4" t="s">
        <v>49</v>
      </c>
      <c r="D57" s="18">
        <f>E57+F57+G57</f>
        <v>622</v>
      </c>
      <c r="E57" s="20">
        <v>119</v>
      </c>
      <c r="F57" s="20">
        <v>108</v>
      </c>
      <c r="G57" s="20">
        <v>395</v>
      </c>
      <c r="H57" s="20">
        <v>28</v>
      </c>
      <c r="I57" s="20">
        <v>239</v>
      </c>
      <c r="J57" s="19">
        <v>24</v>
      </c>
      <c r="K57" s="19">
        <v>63</v>
      </c>
      <c r="L57" s="24">
        <f>G57-SUM(H57:K57)</f>
        <v>41</v>
      </c>
    </row>
    <row r="58" spans="3:12" x14ac:dyDescent="0.2">
      <c r="C58" s="4" t="s">
        <v>50</v>
      </c>
      <c r="D58" s="18">
        <f>E58+F58+G58</f>
        <v>443</v>
      </c>
      <c r="E58" s="20">
        <v>186</v>
      </c>
      <c r="F58" s="20">
        <v>73</v>
      </c>
      <c r="G58" s="20">
        <v>184</v>
      </c>
      <c r="H58" s="20">
        <v>18</v>
      </c>
      <c r="I58" s="20">
        <v>88</v>
      </c>
      <c r="J58" s="19">
        <v>32</v>
      </c>
      <c r="K58" s="19">
        <v>31</v>
      </c>
      <c r="L58" s="24">
        <f>G58-SUM(H58:K58)</f>
        <v>15</v>
      </c>
    </row>
    <row r="59" spans="3:12" x14ac:dyDescent="0.2">
      <c r="C59" s="4" t="s">
        <v>51</v>
      </c>
      <c r="D59" s="18">
        <f>E59+F59+G59</f>
        <v>300</v>
      </c>
      <c r="E59" s="20">
        <v>96</v>
      </c>
      <c r="F59" s="20">
        <v>50</v>
      </c>
      <c r="G59" s="20">
        <v>154</v>
      </c>
      <c r="H59" s="20">
        <v>12</v>
      </c>
      <c r="I59" s="20">
        <v>75</v>
      </c>
      <c r="J59" s="19">
        <v>36</v>
      </c>
      <c r="K59" s="19">
        <v>16</v>
      </c>
      <c r="L59" s="24">
        <f>G59-SUM(H59:K59)</f>
        <v>15</v>
      </c>
    </row>
    <row r="60" spans="3:12" x14ac:dyDescent="0.2">
      <c r="C60" s="4" t="s">
        <v>52</v>
      </c>
      <c r="D60" s="18">
        <f>E60+F60+G60</f>
        <v>845</v>
      </c>
      <c r="E60" s="20">
        <v>189</v>
      </c>
      <c r="F60" s="20">
        <v>111</v>
      </c>
      <c r="G60" s="20">
        <v>545</v>
      </c>
      <c r="H60" s="20">
        <v>46</v>
      </c>
      <c r="I60" s="20">
        <v>323</v>
      </c>
      <c r="J60" s="19">
        <v>43</v>
      </c>
      <c r="K60" s="19">
        <v>92</v>
      </c>
      <c r="L60" s="24">
        <f>G60-SUM(H60:K60)</f>
        <v>41</v>
      </c>
    </row>
    <row r="61" spans="3:12" x14ac:dyDescent="0.2">
      <c r="C61" s="4" t="s">
        <v>53</v>
      </c>
      <c r="D61" s="18">
        <f>E61+F61+G61</f>
        <v>427</v>
      </c>
      <c r="E61" s="20">
        <v>135</v>
      </c>
      <c r="F61" s="20">
        <v>78</v>
      </c>
      <c r="G61" s="20">
        <v>214</v>
      </c>
      <c r="H61" s="20">
        <v>20</v>
      </c>
      <c r="I61" s="20">
        <v>101</v>
      </c>
      <c r="J61" s="19">
        <v>33</v>
      </c>
      <c r="K61" s="19">
        <v>41</v>
      </c>
      <c r="L61" s="24">
        <f>G61-SUM(H61:K61)</f>
        <v>19</v>
      </c>
    </row>
    <row r="62" spans="3:12" x14ac:dyDescent="0.2">
      <c r="C62" s="4" t="s">
        <v>54</v>
      </c>
      <c r="D62" s="18">
        <f>E62+F62+G62</f>
        <v>451</v>
      </c>
      <c r="E62" s="20">
        <v>170</v>
      </c>
      <c r="F62" s="20">
        <v>45</v>
      </c>
      <c r="G62" s="20">
        <v>236</v>
      </c>
      <c r="H62" s="20">
        <v>19</v>
      </c>
      <c r="I62" s="20">
        <v>130</v>
      </c>
      <c r="J62" s="19">
        <v>37</v>
      </c>
      <c r="K62" s="19">
        <v>42</v>
      </c>
      <c r="L62" s="24">
        <f>G62-SUM(H62:K62)</f>
        <v>8</v>
      </c>
    </row>
    <row r="63" spans="3:12" x14ac:dyDescent="0.2">
      <c r="C63" s="4" t="s">
        <v>55</v>
      </c>
      <c r="D63" s="18">
        <f>E63+F63+G63</f>
        <v>418</v>
      </c>
      <c r="E63" s="20">
        <v>199</v>
      </c>
      <c r="F63" s="20">
        <v>38</v>
      </c>
      <c r="G63" s="20">
        <v>181</v>
      </c>
      <c r="H63" s="20">
        <v>25</v>
      </c>
      <c r="I63" s="20">
        <v>77</v>
      </c>
      <c r="J63" s="19">
        <v>11</v>
      </c>
      <c r="K63" s="19">
        <v>50</v>
      </c>
      <c r="L63" s="24">
        <f>G63-SUM(H63:K63)</f>
        <v>18</v>
      </c>
    </row>
    <row r="64" spans="3:12" x14ac:dyDescent="0.2">
      <c r="C64" s="4" t="s">
        <v>56</v>
      </c>
      <c r="D64" s="18">
        <f>E64+F64+G64</f>
        <v>706</v>
      </c>
      <c r="E64" s="20">
        <v>264</v>
      </c>
      <c r="F64" s="20">
        <v>75</v>
      </c>
      <c r="G64" s="20">
        <v>367</v>
      </c>
      <c r="H64" s="20">
        <v>26</v>
      </c>
      <c r="I64" s="20">
        <v>212</v>
      </c>
      <c r="J64" s="19">
        <v>37</v>
      </c>
      <c r="K64" s="19">
        <v>55</v>
      </c>
      <c r="L64" s="24">
        <f>G64-SUM(H64:K64)</f>
        <v>37</v>
      </c>
    </row>
    <row r="65" spans="1:12" x14ac:dyDescent="0.2">
      <c r="C65" s="4" t="s">
        <v>57</v>
      </c>
      <c r="D65" s="18">
        <f>E65+F65+G65</f>
        <v>21</v>
      </c>
      <c r="E65" s="20">
        <v>16</v>
      </c>
      <c r="F65" s="20">
        <v>1</v>
      </c>
      <c r="G65" s="20">
        <v>4</v>
      </c>
      <c r="H65" s="20">
        <v>1</v>
      </c>
      <c r="I65" s="20">
        <v>1</v>
      </c>
      <c r="J65" s="21" t="s">
        <v>66</v>
      </c>
      <c r="K65" s="19">
        <v>1</v>
      </c>
      <c r="L65" s="24">
        <f>G65-SUM(H65:K65)</f>
        <v>1</v>
      </c>
    </row>
    <row r="66" spans="1:12" x14ac:dyDescent="0.2">
      <c r="C66" s="4" t="s">
        <v>58</v>
      </c>
      <c r="D66" s="18">
        <f>E66+F66+G66</f>
        <v>232</v>
      </c>
      <c r="E66" s="20">
        <v>62</v>
      </c>
      <c r="F66" s="20">
        <v>38</v>
      </c>
      <c r="G66" s="20">
        <v>132</v>
      </c>
      <c r="H66" s="20">
        <v>11</v>
      </c>
      <c r="I66" s="20">
        <v>68</v>
      </c>
      <c r="J66" s="19">
        <v>11</v>
      </c>
      <c r="K66" s="19">
        <v>32</v>
      </c>
      <c r="L66" s="24">
        <f>G66-SUM(H66:K66)</f>
        <v>10</v>
      </c>
    </row>
    <row r="67" spans="1:12" x14ac:dyDescent="0.2">
      <c r="C67" s="4" t="s">
        <v>59</v>
      </c>
      <c r="D67" s="18">
        <f>E67+F67+G67</f>
        <v>412</v>
      </c>
      <c r="E67" s="20">
        <v>123</v>
      </c>
      <c r="F67" s="20">
        <v>32</v>
      </c>
      <c r="G67" s="20">
        <v>257</v>
      </c>
      <c r="H67" s="20">
        <v>15</v>
      </c>
      <c r="I67" s="20">
        <v>110</v>
      </c>
      <c r="J67" s="19">
        <v>79</v>
      </c>
      <c r="K67" s="19">
        <v>30</v>
      </c>
      <c r="L67" s="24">
        <f>G67-SUM(H67:K67)</f>
        <v>23</v>
      </c>
    </row>
    <row r="68" spans="1:12" x14ac:dyDescent="0.2">
      <c r="C68" s="4" t="s">
        <v>60</v>
      </c>
      <c r="D68" s="18">
        <f>E68+F68+G68</f>
        <v>203</v>
      </c>
      <c r="E68" s="20">
        <v>64</v>
      </c>
      <c r="F68" s="20">
        <v>20</v>
      </c>
      <c r="G68" s="20">
        <v>119</v>
      </c>
      <c r="H68" s="20">
        <v>7</v>
      </c>
      <c r="I68" s="20">
        <v>41</v>
      </c>
      <c r="J68" s="19">
        <v>42</v>
      </c>
      <c r="K68" s="19">
        <v>14</v>
      </c>
      <c r="L68" s="24">
        <f>G68-SUM(H68:K68)</f>
        <v>15</v>
      </c>
    </row>
    <row r="69" spans="1:12" x14ac:dyDescent="0.2">
      <c r="C69" s="4" t="s">
        <v>61</v>
      </c>
      <c r="D69" s="18">
        <f>E69+F69+G69</f>
        <v>312</v>
      </c>
      <c r="E69" s="20">
        <v>105</v>
      </c>
      <c r="F69" s="20">
        <v>14</v>
      </c>
      <c r="G69" s="20">
        <v>193</v>
      </c>
      <c r="H69" s="20">
        <v>12</v>
      </c>
      <c r="I69" s="20">
        <v>84</v>
      </c>
      <c r="J69" s="19">
        <v>47</v>
      </c>
      <c r="K69" s="19">
        <v>34</v>
      </c>
      <c r="L69" s="24">
        <f>G69-SUM(H69:K69)</f>
        <v>16</v>
      </c>
    </row>
    <row r="70" spans="1:12" x14ac:dyDescent="0.2">
      <c r="C70" s="4" t="s">
        <v>62</v>
      </c>
      <c r="D70" s="18">
        <f>E70+F70+G70</f>
        <v>40</v>
      </c>
      <c r="E70" s="20">
        <v>9</v>
      </c>
      <c r="F70" s="20">
        <v>6</v>
      </c>
      <c r="G70" s="20">
        <v>25</v>
      </c>
      <c r="H70" s="21" t="s">
        <v>66</v>
      </c>
      <c r="I70" s="20">
        <v>12</v>
      </c>
      <c r="J70" s="19">
        <v>6</v>
      </c>
      <c r="K70" s="19">
        <v>5</v>
      </c>
      <c r="L70" s="24">
        <f>G70-SUM(H70:K70)</f>
        <v>2</v>
      </c>
    </row>
    <row r="71" spans="1:12" ht="18" thickBot="1" x14ac:dyDescent="0.25">
      <c r="B71" s="6"/>
      <c r="C71" s="6"/>
      <c r="D71" s="22"/>
      <c r="E71" s="23"/>
      <c r="F71" s="6"/>
      <c r="G71" s="23"/>
      <c r="H71" s="6"/>
      <c r="I71" s="6"/>
      <c r="J71" s="23"/>
      <c r="K71" s="23"/>
      <c r="L71" s="6"/>
    </row>
    <row r="72" spans="1:12" x14ac:dyDescent="0.2">
      <c r="D72" s="4" t="s">
        <v>63</v>
      </c>
      <c r="E72" s="19"/>
      <c r="G72" s="19"/>
      <c r="J72" s="19"/>
      <c r="K72" s="19"/>
    </row>
    <row r="73" spans="1:12" x14ac:dyDescent="0.2">
      <c r="A73" s="4"/>
      <c r="J73" s="19"/>
      <c r="K73" s="19"/>
    </row>
  </sheetData>
  <phoneticPr fontId="4"/>
  <pageMargins left="0.23000000000000004" right="0.23000000000000004" top="1" bottom="1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52"/>
  <sheetViews>
    <sheetView showGridLines="0" zoomScale="75" workbookViewId="0"/>
  </sheetViews>
  <sheetFormatPr defaultColWidth="8.69921875" defaultRowHeight="17.25" x14ac:dyDescent="0.2"/>
  <cols>
    <col min="1" max="1" width="10.69921875" style="5" customWidth="1"/>
    <col min="2" max="2" width="13.69921875" style="5" customWidth="1"/>
    <col min="3" max="4" width="9.69921875" style="5" customWidth="1"/>
    <col min="5" max="5" width="8.3984375" style="5" customWidth="1"/>
    <col min="6" max="7" width="8.69921875" style="5"/>
    <col min="8" max="11" width="9.69921875" style="5" customWidth="1"/>
    <col min="12" max="16384" width="8.69921875" style="5"/>
  </cols>
  <sheetData>
    <row r="1" spans="1:12" x14ac:dyDescent="0.2">
      <c r="A1" s="4"/>
    </row>
    <row r="6" spans="1:12" x14ac:dyDescent="0.2">
      <c r="E6" s="1" t="s">
        <v>542</v>
      </c>
    </row>
    <row r="7" spans="1:12" x14ac:dyDescent="0.2">
      <c r="C7" s="4" t="s">
        <v>541</v>
      </c>
    </row>
    <row r="8" spans="1:12" ht="18" thickBot="1" x14ac:dyDescent="0.25">
      <c r="B8" s="6"/>
      <c r="C8" s="7" t="s">
        <v>540</v>
      </c>
      <c r="D8" s="6"/>
      <c r="E8" s="6"/>
      <c r="F8" s="6"/>
      <c r="G8" s="6"/>
      <c r="H8" s="6"/>
      <c r="I8" s="6"/>
      <c r="J8" s="6"/>
      <c r="K8" s="77"/>
      <c r="L8" s="6"/>
    </row>
    <row r="9" spans="1:12" x14ac:dyDescent="0.2">
      <c r="C9" s="11" t="s">
        <v>216</v>
      </c>
      <c r="D9" s="10"/>
      <c r="E9" s="10"/>
      <c r="F9" s="10"/>
      <c r="G9" s="10"/>
      <c r="H9" s="10"/>
      <c r="I9" s="10"/>
      <c r="J9" s="10"/>
      <c r="K9" s="10"/>
      <c r="L9" s="10"/>
    </row>
    <row r="10" spans="1:12" x14ac:dyDescent="0.2">
      <c r="C10" s="31" t="s">
        <v>539</v>
      </c>
      <c r="D10" s="9"/>
      <c r="E10" s="10"/>
      <c r="F10" s="10"/>
      <c r="G10" s="10"/>
      <c r="H10" s="42" t="s">
        <v>538</v>
      </c>
      <c r="I10" s="10"/>
      <c r="J10" s="10"/>
      <c r="K10" s="10"/>
      <c r="L10" s="10"/>
    </row>
    <row r="11" spans="1:12" x14ac:dyDescent="0.2">
      <c r="C11" s="31" t="s">
        <v>537</v>
      </c>
      <c r="D11" s="31" t="s">
        <v>536</v>
      </c>
      <c r="E11" s="9"/>
      <c r="F11" s="31" t="s">
        <v>535</v>
      </c>
      <c r="G11" s="9"/>
      <c r="H11" s="9"/>
      <c r="I11" s="9"/>
      <c r="J11" s="9"/>
      <c r="K11" s="11" t="s">
        <v>534</v>
      </c>
      <c r="L11" s="31" t="s">
        <v>533</v>
      </c>
    </row>
    <row r="12" spans="1:12" x14ac:dyDescent="0.2">
      <c r="B12" s="10"/>
      <c r="C12" s="14"/>
      <c r="D12" s="14"/>
      <c r="E12" s="25" t="s">
        <v>532</v>
      </c>
      <c r="F12" s="15" t="s">
        <v>531</v>
      </c>
      <c r="G12" s="25" t="s">
        <v>530</v>
      </c>
      <c r="H12" s="25" t="s">
        <v>266</v>
      </c>
      <c r="I12" s="25" t="s">
        <v>529</v>
      </c>
      <c r="J12" s="25" t="s">
        <v>528</v>
      </c>
      <c r="K12" s="15" t="s">
        <v>527</v>
      </c>
      <c r="L12" s="25" t="s">
        <v>477</v>
      </c>
    </row>
    <row r="13" spans="1:12" x14ac:dyDescent="0.2">
      <c r="C13" s="39" t="s">
        <v>510</v>
      </c>
      <c r="D13" s="41" t="s">
        <v>510</v>
      </c>
      <c r="E13" s="41" t="s">
        <v>510</v>
      </c>
      <c r="F13" s="41" t="s">
        <v>510</v>
      </c>
      <c r="G13" s="41" t="s">
        <v>510</v>
      </c>
      <c r="H13" s="41" t="s">
        <v>510</v>
      </c>
      <c r="I13" s="41" t="s">
        <v>510</v>
      </c>
      <c r="J13" s="41" t="s">
        <v>510</v>
      </c>
      <c r="K13" s="41" t="s">
        <v>510</v>
      </c>
      <c r="L13" s="41" t="s">
        <v>510</v>
      </c>
    </row>
    <row r="14" spans="1:12" x14ac:dyDescent="0.2">
      <c r="B14" s="4" t="s">
        <v>127</v>
      </c>
      <c r="C14" s="18">
        <f>D14+D35+C35+J35</f>
        <v>33181</v>
      </c>
      <c r="D14" s="24">
        <f>SUM(E14:L14)</f>
        <v>27974</v>
      </c>
      <c r="E14" s="19">
        <v>8180</v>
      </c>
      <c r="F14" s="19">
        <v>284</v>
      </c>
      <c r="G14" s="19">
        <v>418</v>
      </c>
      <c r="H14" s="19">
        <v>4639</v>
      </c>
      <c r="I14" s="19">
        <v>13681</v>
      </c>
      <c r="J14" s="19">
        <v>99</v>
      </c>
      <c r="K14" s="19">
        <v>210</v>
      </c>
      <c r="L14" s="19">
        <v>463</v>
      </c>
    </row>
    <row r="15" spans="1:12" x14ac:dyDescent="0.2">
      <c r="B15" s="4" t="s">
        <v>508</v>
      </c>
      <c r="C15" s="18">
        <f>D15+D36+C36+J36</f>
        <v>57761</v>
      </c>
      <c r="D15" s="24">
        <f>SUM(E15:L15)</f>
        <v>48582</v>
      </c>
      <c r="E15" s="19">
        <v>10007</v>
      </c>
      <c r="F15" s="19">
        <v>65</v>
      </c>
      <c r="G15" s="19">
        <v>656</v>
      </c>
      <c r="H15" s="19">
        <v>8610</v>
      </c>
      <c r="I15" s="19">
        <v>25301</v>
      </c>
      <c r="J15" s="19">
        <v>305</v>
      </c>
      <c r="K15" s="19">
        <v>282</v>
      </c>
      <c r="L15" s="19">
        <v>3356</v>
      </c>
    </row>
    <row r="16" spans="1:12" x14ac:dyDescent="0.2">
      <c r="B16" s="4" t="s">
        <v>507</v>
      </c>
      <c r="C16" s="18">
        <f>D16+D37+C37+J37</f>
        <v>87648</v>
      </c>
      <c r="D16" s="24">
        <f>SUM(E16:L16)</f>
        <v>72300</v>
      </c>
      <c r="E16" s="19">
        <v>15897</v>
      </c>
      <c r="F16" s="19">
        <v>104</v>
      </c>
      <c r="G16" s="19">
        <v>832</v>
      </c>
      <c r="H16" s="19">
        <v>14074</v>
      </c>
      <c r="I16" s="19">
        <v>36068</v>
      </c>
      <c r="J16" s="19">
        <v>1164</v>
      </c>
      <c r="K16" s="19">
        <v>293</v>
      </c>
      <c r="L16" s="19">
        <v>3868</v>
      </c>
    </row>
    <row r="17" spans="2:12" x14ac:dyDescent="0.2">
      <c r="C17" s="9"/>
    </row>
    <row r="18" spans="2:12" x14ac:dyDescent="0.2">
      <c r="B18" s="4" t="s">
        <v>506</v>
      </c>
      <c r="C18" s="18">
        <f>D18+D39+C39+J39</f>
        <v>99479</v>
      </c>
      <c r="D18" s="24">
        <f>SUM(E18:L18)</f>
        <v>81836</v>
      </c>
      <c r="E18" s="19">
        <v>15050</v>
      </c>
      <c r="F18" s="19">
        <v>139</v>
      </c>
      <c r="G18" s="19">
        <v>784</v>
      </c>
      <c r="H18" s="19">
        <v>20132</v>
      </c>
      <c r="I18" s="19">
        <v>38989</v>
      </c>
      <c r="J18" s="19">
        <v>1813</v>
      </c>
      <c r="K18" s="19">
        <v>400</v>
      </c>
      <c r="L18" s="19">
        <v>4529</v>
      </c>
    </row>
    <row r="19" spans="2:12" x14ac:dyDescent="0.2">
      <c r="B19" s="4" t="s">
        <v>505</v>
      </c>
      <c r="C19" s="18">
        <f>D19+D40+C40+J40</f>
        <v>131833</v>
      </c>
      <c r="D19" s="24">
        <f>SUM(E19:L19)</f>
        <v>113119</v>
      </c>
      <c r="E19" s="19">
        <v>17084</v>
      </c>
      <c r="F19" s="19">
        <v>108</v>
      </c>
      <c r="G19" s="19">
        <v>498</v>
      </c>
      <c r="H19" s="19">
        <v>23724</v>
      </c>
      <c r="I19" s="19">
        <v>64110</v>
      </c>
      <c r="J19" s="19">
        <v>3319</v>
      </c>
      <c r="K19" s="19">
        <v>360</v>
      </c>
      <c r="L19" s="19">
        <v>3916</v>
      </c>
    </row>
    <row r="20" spans="2:12" x14ac:dyDescent="0.2">
      <c r="B20" s="4" t="s">
        <v>121</v>
      </c>
      <c r="C20" s="18">
        <f>D20+D41+C41+J41</f>
        <v>146921</v>
      </c>
      <c r="D20" s="24">
        <f>SUM(E20:L20)</f>
        <v>131318</v>
      </c>
      <c r="E20" s="19">
        <v>12593</v>
      </c>
      <c r="F20" s="19">
        <v>116</v>
      </c>
      <c r="G20" s="19">
        <v>495</v>
      </c>
      <c r="H20" s="19">
        <v>23905</v>
      </c>
      <c r="I20" s="19">
        <v>79405</v>
      </c>
      <c r="J20" s="19">
        <v>9546</v>
      </c>
      <c r="K20" s="19">
        <v>400</v>
      </c>
      <c r="L20" s="19">
        <v>4858</v>
      </c>
    </row>
    <row r="21" spans="2:12" x14ac:dyDescent="0.2">
      <c r="C21" s="9"/>
    </row>
    <row r="22" spans="2:12" x14ac:dyDescent="0.2">
      <c r="B22" s="4" t="s">
        <v>491</v>
      </c>
      <c r="C22" s="18">
        <f>D22+D43+C43+J43</f>
        <v>149289</v>
      </c>
      <c r="D22" s="24">
        <f>SUM(E22:L22)</f>
        <v>135891</v>
      </c>
      <c r="E22" s="19">
        <v>14666</v>
      </c>
      <c r="F22" s="19">
        <v>85</v>
      </c>
      <c r="G22" s="19">
        <v>472</v>
      </c>
      <c r="H22" s="19">
        <v>22367</v>
      </c>
      <c r="I22" s="19">
        <v>80008</v>
      </c>
      <c r="J22" s="19">
        <v>11810</v>
      </c>
      <c r="K22" s="19">
        <v>590</v>
      </c>
      <c r="L22" s="19">
        <v>5893</v>
      </c>
    </row>
    <row r="23" spans="2:12" x14ac:dyDescent="0.2">
      <c r="B23" s="4" t="s">
        <v>490</v>
      </c>
      <c r="C23" s="18">
        <f>D23+D44+C44+J44</f>
        <v>158395.1</v>
      </c>
      <c r="D23" s="24">
        <f>SUM(E23:L23)</f>
        <v>143869</v>
      </c>
      <c r="E23" s="19">
        <v>15567</v>
      </c>
      <c r="F23" s="19">
        <v>72</v>
      </c>
      <c r="G23" s="19">
        <v>392</v>
      </c>
      <c r="H23" s="19">
        <v>21594</v>
      </c>
      <c r="I23" s="19">
        <v>88145</v>
      </c>
      <c r="J23" s="19">
        <v>12169</v>
      </c>
      <c r="K23" s="19">
        <v>618</v>
      </c>
      <c r="L23" s="19">
        <v>5312</v>
      </c>
    </row>
    <row r="24" spans="2:12" x14ac:dyDescent="0.2">
      <c r="B24" s="4" t="s">
        <v>489</v>
      </c>
      <c r="C24" s="18">
        <f>D24+D45+C45+J45</f>
        <v>145969</v>
      </c>
      <c r="D24" s="24">
        <f>SUM(E24:L24)</f>
        <v>132004</v>
      </c>
      <c r="E24" s="19">
        <v>13820</v>
      </c>
      <c r="F24" s="19">
        <v>64</v>
      </c>
      <c r="G24" s="19">
        <v>374</v>
      </c>
      <c r="H24" s="19">
        <v>21534</v>
      </c>
      <c r="I24" s="19">
        <v>78878</v>
      </c>
      <c r="J24" s="19">
        <v>11988</v>
      </c>
      <c r="K24" s="19">
        <v>462</v>
      </c>
      <c r="L24" s="19">
        <v>4884</v>
      </c>
    </row>
    <row r="25" spans="2:12" x14ac:dyDescent="0.2">
      <c r="C25" s="9"/>
    </row>
    <row r="26" spans="2:12" x14ac:dyDescent="0.2">
      <c r="B26" s="4" t="s">
        <v>488</v>
      </c>
      <c r="C26" s="18">
        <f>D26+D47+C47+J47</f>
        <v>156283</v>
      </c>
      <c r="D26" s="24">
        <f>SUM(E26:L26)</f>
        <v>140544</v>
      </c>
      <c r="E26" s="19">
        <v>12947</v>
      </c>
      <c r="F26" s="19">
        <v>50</v>
      </c>
      <c r="G26" s="19">
        <v>439</v>
      </c>
      <c r="H26" s="19">
        <v>20610</v>
      </c>
      <c r="I26" s="19">
        <v>89907</v>
      </c>
      <c r="J26" s="19">
        <v>11694</v>
      </c>
      <c r="K26" s="19">
        <v>434</v>
      </c>
      <c r="L26" s="19">
        <v>4463</v>
      </c>
    </row>
    <row r="27" spans="2:12" x14ac:dyDescent="0.2">
      <c r="B27" s="4" t="s">
        <v>487</v>
      </c>
      <c r="C27" s="18">
        <f>D27+D48+C48+J48</f>
        <v>134339</v>
      </c>
      <c r="D27" s="24">
        <f>SUM(E27:L27)</f>
        <v>118248</v>
      </c>
      <c r="E27" s="19">
        <v>11168</v>
      </c>
      <c r="F27" s="19">
        <v>49</v>
      </c>
      <c r="G27" s="19">
        <v>438</v>
      </c>
      <c r="H27" s="19">
        <v>20126</v>
      </c>
      <c r="I27" s="19">
        <v>71024</v>
      </c>
      <c r="J27" s="19">
        <v>10454</v>
      </c>
      <c r="K27" s="19">
        <v>362</v>
      </c>
      <c r="L27" s="19">
        <v>4627</v>
      </c>
    </row>
    <row r="28" spans="2:12" x14ac:dyDescent="0.2">
      <c r="B28" s="1" t="s">
        <v>504</v>
      </c>
      <c r="C28" s="3">
        <f>D28+D49+C49+J49</f>
        <v>137405</v>
      </c>
      <c r="D28" s="2">
        <f>SUM(E28:L28)</f>
        <v>125071</v>
      </c>
      <c r="E28" s="34">
        <v>9820</v>
      </c>
      <c r="F28" s="34">
        <v>37</v>
      </c>
      <c r="G28" s="34">
        <v>397</v>
      </c>
      <c r="H28" s="34">
        <v>21341</v>
      </c>
      <c r="I28" s="34">
        <v>79127</v>
      </c>
      <c r="J28" s="34">
        <v>9970</v>
      </c>
      <c r="K28" s="34">
        <v>431</v>
      </c>
      <c r="L28" s="34">
        <v>3948</v>
      </c>
    </row>
    <row r="29" spans="2:12" ht="18" thickBot="1" x14ac:dyDescent="0.25">
      <c r="B29" s="6"/>
      <c r="C29" s="22"/>
      <c r="D29" s="6"/>
      <c r="E29" s="76"/>
      <c r="F29" s="76"/>
      <c r="G29" s="76"/>
      <c r="H29" s="76"/>
      <c r="I29" s="76"/>
      <c r="J29" s="76"/>
      <c r="K29" s="23"/>
      <c r="L29" s="23"/>
    </row>
    <row r="30" spans="2:12" x14ac:dyDescent="0.2">
      <c r="C30" s="14"/>
      <c r="D30" s="10"/>
      <c r="E30" s="28" t="s">
        <v>526</v>
      </c>
      <c r="F30" s="10"/>
      <c r="G30" s="10"/>
      <c r="H30" s="10"/>
      <c r="I30" s="10"/>
      <c r="J30" s="10"/>
      <c r="K30" s="11" t="s">
        <v>525</v>
      </c>
      <c r="L30" s="11" t="s">
        <v>524</v>
      </c>
    </row>
    <row r="31" spans="2:12" x14ac:dyDescent="0.2">
      <c r="C31" s="9"/>
      <c r="D31" s="9"/>
      <c r="E31" s="10"/>
      <c r="F31" s="10"/>
      <c r="G31" s="28" t="s">
        <v>512</v>
      </c>
      <c r="H31" s="10"/>
      <c r="I31" s="10"/>
      <c r="J31" s="11" t="s">
        <v>523</v>
      </c>
      <c r="K31" s="11" t="s">
        <v>522</v>
      </c>
      <c r="L31" s="11" t="s">
        <v>521</v>
      </c>
    </row>
    <row r="32" spans="2:12" x14ac:dyDescent="0.2">
      <c r="C32" s="31" t="s">
        <v>520</v>
      </c>
      <c r="D32" s="31" t="s">
        <v>519</v>
      </c>
      <c r="E32" s="9"/>
      <c r="F32" s="9"/>
      <c r="G32" s="9"/>
      <c r="H32" s="9"/>
      <c r="I32" s="11" t="s">
        <v>70</v>
      </c>
      <c r="J32" s="11" t="s">
        <v>518</v>
      </c>
      <c r="K32" s="11" t="s">
        <v>517</v>
      </c>
      <c r="L32" s="11" t="s">
        <v>516</v>
      </c>
    </row>
    <row r="33" spans="2:12" x14ac:dyDescent="0.2">
      <c r="B33" s="10"/>
      <c r="C33" s="14"/>
      <c r="D33" s="14"/>
      <c r="E33" s="25" t="s">
        <v>515</v>
      </c>
      <c r="F33" s="25" t="s">
        <v>514</v>
      </c>
      <c r="G33" s="25" t="s">
        <v>448</v>
      </c>
      <c r="H33" s="25" t="s">
        <v>513</v>
      </c>
      <c r="I33" s="15" t="s">
        <v>512</v>
      </c>
      <c r="J33" s="14"/>
      <c r="K33" s="14"/>
      <c r="L33" s="15" t="s">
        <v>511</v>
      </c>
    </row>
    <row r="34" spans="2:12" x14ac:dyDescent="0.2">
      <c r="C34" s="39" t="s">
        <v>510</v>
      </c>
      <c r="D34" s="41" t="s">
        <v>510</v>
      </c>
      <c r="E34" s="41" t="s">
        <v>510</v>
      </c>
      <c r="F34" s="41" t="s">
        <v>510</v>
      </c>
      <c r="G34" s="41" t="s">
        <v>510</v>
      </c>
      <c r="H34" s="41" t="s">
        <v>510</v>
      </c>
      <c r="I34" s="41" t="s">
        <v>510</v>
      </c>
      <c r="J34" s="41" t="s">
        <v>510</v>
      </c>
      <c r="K34" s="41" t="s">
        <v>510</v>
      </c>
      <c r="L34" s="41" t="s">
        <v>509</v>
      </c>
    </row>
    <row r="35" spans="2:12" x14ac:dyDescent="0.2">
      <c r="B35" s="4" t="s">
        <v>127</v>
      </c>
      <c r="C35" s="62">
        <v>21</v>
      </c>
      <c r="D35" s="24">
        <f>SUM(E35:I35)</f>
        <v>5156</v>
      </c>
      <c r="E35" s="19">
        <v>266</v>
      </c>
      <c r="F35" s="19">
        <v>549</v>
      </c>
      <c r="G35" s="19">
        <v>994</v>
      </c>
      <c r="H35" s="19">
        <v>3345</v>
      </c>
      <c r="I35" s="19">
        <v>2</v>
      </c>
      <c r="J35" s="19">
        <v>30</v>
      </c>
      <c r="K35" s="19">
        <v>19551</v>
      </c>
      <c r="L35" s="19">
        <v>273</v>
      </c>
    </row>
    <row r="36" spans="2:12" x14ac:dyDescent="0.2">
      <c r="B36" s="4" t="s">
        <v>508</v>
      </c>
      <c r="C36" s="62">
        <v>65</v>
      </c>
      <c r="D36" s="24">
        <f>SUM(E36:I36)</f>
        <v>9015</v>
      </c>
      <c r="E36" s="19">
        <v>296</v>
      </c>
      <c r="F36" s="19">
        <v>867</v>
      </c>
      <c r="G36" s="19">
        <v>1699</v>
      </c>
      <c r="H36" s="19">
        <v>6078</v>
      </c>
      <c r="I36" s="19">
        <v>75</v>
      </c>
      <c r="J36" s="19">
        <v>99</v>
      </c>
      <c r="K36" s="19">
        <v>33010</v>
      </c>
      <c r="L36" s="19">
        <v>496</v>
      </c>
    </row>
    <row r="37" spans="2:12" x14ac:dyDescent="0.2">
      <c r="B37" s="4" t="s">
        <v>507</v>
      </c>
      <c r="C37" s="62">
        <v>46</v>
      </c>
      <c r="D37" s="24">
        <f>SUM(E37:I37)</f>
        <v>15176</v>
      </c>
      <c r="E37" s="19">
        <v>776</v>
      </c>
      <c r="F37" s="19">
        <v>981</v>
      </c>
      <c r="G37" s="19">
        <v>4004</v>
      </c>
      <c r="H37" s="19">
        <v>9084</v>
      </c>
      <c r="I37" s="19">
        <v>331</v>
      </c>
      <c r="J37" s="19">
        <v>126</v>
      </c>
      <c r="K37" s="19">
        <v>49462</v>
      </c>
      <c r="L37" s="19">
        <v>815</v>
      </c>
    </row>
    <row r="38" spans="2:12" x14ac:dyDescent="0.2">
      <c r="C38" s="9"/>
    </row>
    <row r="39" spans="2:12" x14ac:dyDescent="0.2">
      <c r="B39" s="4" t="s">
        <v>506</v>
      </c>
      <c r="C39" s="62">
        <v>36</v>
      </c>
      <c r="D39" s="24">
        <f>SUM(E39:I39)</f>
        <v>17216</v>
      </c>
      <c r="E39" s="19">
        <v>789</v>
      </c>
      <c r="F39" s="19">
        <v>1240</v>
      </c>
      <c r="G39" s="19">
        <v>3675</v>
      </c>
      <c r="H39" s="19">
        <v>11258</v>
      </c>
      <c r="I39" s="19">
        <v>254</v>
      </c>
      <c r="J39" s="19">
        <v>391</v>
      </c>
      <c r="K39" s="19">
        <v>40658</v>
      </c>
      <c r="L39" s="19">
        <v>704</v>
      </c>
    </row>
    <row r="40" spans="2:12" x14ac:dyDescent="0.2">
      <c r="B40" s="4" t="s">
        <v>505</v>
      </c>
      <c r="C40" s="62">
        <v>10</v>
      </c>
      <c r="D40" s="24">
        <f>SUM(E40:I40)</f>
        <v>18202</v>
      </c>
      <c r="E40" s="19">
        <v>1802</v>
      </c>
      <c r="F40" s="19">
        <v>1038</v>
      </c>
      <c r="G40" s="19">
        <v>3179</v>
      </c>
      <c r="H40" s="19">
        <v>11898</v>
      </c>
      <c r="I40" s="19">
        <v>285</v>
      </c>
      <c r="J40" s="19">
        <v>502</v>
      </c>
      <c r="K40" s="19">
        <v>46988</v>
      </c>
      <c r="L40" s="19">
        <v>857</v>
      </c>
    </row>
    <row r="41" spans="2:12" x14ac:dyDescent="0.2">
      <c r="B41" s="4" t="s">
        <v>121</v>
      </c>
      <c r="C41" s="62">
        <v>2</v>
      </c>
      <c r="D41" s="24">
        <f>SUM(E41:I41)</f>
        <v>13603</v>
      </c>
      <c r="E41" s="19">
        <v>1774</v>
      </c>
      <c r="F41" s="19">
        <v>858</v>
      </c>
      <c r="G41" s="19">
        <v>1331</v>
      </c>
      <c r="H41" s="19">
        <v>9504</v>
      </c>
      <c r="I41" s="19">
        <v>136</v>
      </c>
      <c r="J41" s="19">
        <v>1998</v>
      </c>
      <c r="K41" s="19">
        <v>67763</v>
      </c>
      <c r="L41" s="19">
        <v>1436</v>
      </c>
    </row>
    <row r="42" spans="2:12" x14ac:dyDescent="0.2">
      <c r="C42" s="9"/>
    </row>
    <row r="43" spans="2:12" x14ac:dyDescent="0.2">
      <c r="B43" s="4" t="s">
        <v>491</v>
      </c>
      <c r="C43" s="66" t="s">
        <v>503</v>
      </c>
      <c r="D43" s="24">
        <f>SUM(E43:I43)</f>
        <v>9261</v>
      </c>
      <c r="E43" s="19">
        <v>1011</v>
      </c>
      <c r="F43" s="19">
        <v>841</v>
      </c>
      <c r="G43" s="19">
        <v>766</v>
      </c>
      <c r="H43" s="19">
        <v>6451</v>
      </c>
      <c r="I43" s="19">
        <v>192</v>
      </c>
      <c r="J43" s="19">
        <v>4137</v>
      </c>
      <c r="K43" s="19">
        <v>75392</v>
      </c>
      <c r="L43" s="19">
        <v>1653</v>
      </c>
    </row>
    <row r="44" spans="2:12" x14ac:dyDescent="0.2">
      <c r="B44" s="4" t="s">
        <v>490</v>
      </c>
      <c r="C44" s="62">
        <v>0.1</v>
      </c>
      <c r="D44" s="24">
        <f>SUM(E44:I44)</f>
        <v>8411</v>
      </c>
      <c r="E44" s="19">
        <v>829</v>
      </c>
      <c r="F44" s="19">
        <v>784</v>
      </c>
      <c r="G44" s="19">
        <v>705</v>
      </c>
      <c r="H44" s="19">
        <v>5682</v>
      </c>
      <c r="I44" s="19">
        <v>411</v>
      </c>
      <c r="J44" s="19">
        <v>6115</v>
      </c>
      <c r="K44" s="19">
        <v>85089</v>
      </c>
      <c r="L44" s="19">
        <v>1895</v>
      </c>
    </row>
    <row r="45" spans="2:12" x14ac:dyDescent="0.2">
      <c r="B45" s="4" t="s">
        <v>489</v>
      </c>
      <c r="C45" s="66" t="s">
        <v>503</v>
      </c>
      <c r="D45" s="24">
        <f>SUM(E45:I45)</f>
        <v>8560</v>
      </c>
      <c r="E45" s="19">
        <v>875</v>
      </c>
      <c r="F45" s="19">
        <v>722</v>
      </c>
      <c r="G45" s="19">
        <v>529</v>
      </c>
      <c r="H45" s="19">
        <v>6032</v>
      </c>
      <c r="I45" s="19">
        <v>402</v>
      </c>
      <c r="J45" s="19">
        <v>5405</v>
      </c>
      <c r="K45" s="19">
        <v>75502</v>
      </c>
      <c r="L45" s="19">
        <v>1756</v>
      </c>
    </row>
    <row r="46" spans="2:12" x14ac:dyDescent="0.2">
      <c r="C46" s="9"/>
    </row>
    <row r="47" spans="2:12" x14ac:dyDescent="0.2">
      <c r="B47" s="4" t="s">
        <v>488</v>
      </c>
      <c r="C47" s="66" t="s">
        <v>503</v>
      </c>
      <c r="D47" s="24">
        <f>SUM(E47:I47)</f>
        <v>8741</v>
      </c>
      <c r="E47" s="19">
        <v>831</v>
      </c>
      <c r="F47" s="19">
        <v>687</v>
      </c>
      <c r="G47" s="19">
        <v>486</v>
      </c>
      <c r="H47" s="19">
        <v>6322</v>
      </c>
      <c r="I47" s="19">
        <v>415</v>
      </c>
      <c r="J47" s="19">
        <v>6998</v>
      </c>
      <c r="K47" s="19">
        <v>84063</v>
      </c>
      <c r="L47" s="19">
        <v>1997</v>
      </c>
    </row>
    <row r="48" spans="2:12" x14ac:dyDescent="0.2">
      <c r="B48" s="4" t="s">
        <v>487</v>
      </c>
      <c r="C48" s="66" t="s">
        <v>503</v>
      </c>
      <c r="D48" s="24">
        <f>SUM(E48:I48)</f>
        <v>8700</v>
      </c>
      <c r="E48" s="19">
        <v>768</v>
      </c>
      <c r="F48" s="19">
        <v>630</v>
      </c>
      <c r="G48" s="19">
        <v>617</v>
      </c>
      <c r="H48" s="19">
        <v>6291</v>
      </c>
      <c r="I48" s="19">
        <v>394</v>
      </c>
      <c r="J48" s="19">
        <v>7391</v>
      </c>
      <c r="K48" s="19">
        <v>63549</v>
      </c>
      <c r="L48" s="19">
        <v>1542</v>
      </c>
    </row>
    <row r="49" spans="1:12" x14ac:dyDescent="0.2">
      <c r="B49" s="1" t="s">
        <v>504</v>
      </c>
      <c r="C49" s="67" t="s">
        <v>503</v>
      </c>
      <c r="D49" s="2">
        <f>SUM(E49:I49)</f>
        <v>7810</v>
      </c>
      <c r="E49" s="34">
        <v>797</v>
      </c>
      <c r="F49" s="34">
        <v>594</v>
      </c>
      <c r="G49" s="34">
        <v>523</v>
      </c>
      <c r="H49" s="34">
        <v>5591</v>
      </c>
      <c r="I49" s="34">
        <v>305</v>
      </c>
      <c r="J49" s="34">
        <v>4524</v>
      </c>
      <c r="K49" s="34">
        <v>70618</v>
      </c>
      <c r="L49" s="34">
        <v>1757</v>
      </c>
    </row>
    <row r="50" spans="1:12" ht="18" thickBot="1" x14ac:dyDescent="0.25">
      <c r="B50" s="6"/>
      <c r="C50" s="22"/>
      <c r="D50" s="6"/>
      <c r="E50" s="23"/>
      <c r="F50" s="23"/>
      <c r="G50" s="23"/>
      <c r="H50" s="23"/>
      <c r="I50" s="23"/>
      <c r="J50" s="23"/>
      <c r="K50" s="23"/>
      <c r="L50" s="23"/>
    </row>
    <row r="51" spans="1:12" x14ac:dyDescent="0.2">
      <c r="C51" s="4" t="s">
        <v>253</v>
      </c>
      <c r="E51" s="19"/>
      <c r="G51" s="19"/>
      <c r="H51" s="19"/>
    </row>
    <row r="52" spans="1:12" x14ac:dyDescent="0.2">
      <c r="A52" s="4"/>
    </row>
  </sheetData>
  <phoneticPr fontId="4"/>
  <pageMargins left="0.23000000000000004" right="0.23000000000000004" top="0.54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5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100" workbookViewId="0"/>
  </sheetViews>
  <sheetFormatPr defaultColWidth="10.69921875" defaultRowHeight="17.25" x14ac:dyDescent="0.2"/>
  <cols>
    <col min="1" max="1" width="10.69921875" style="5" customWidth="1"/>
    <col min="2" max="2" width="8.69921875" style="5" customWidth="1"/>
    <col min="3" max="3" width="10.69921875" style="5"/>
    <col min="4" max="5" width="12.69921875" style="5" customWidth="1"/>
    <col min="6" max="6" width="15.69921875" style="5" customWidth="1"/>
    <col min="7" max="7" width="8.69921875" style="5" customWidth="1"/>
    <col min="8" max="8" width="10.69921875" style="5"/>
    <col min="9" max="10" width="12.69921875" style="5" customWidth="1"/>
    <col min="11" max="16384" width="10.69921875" style="5"/>
  </cols>
  <sheetData>
    <row r="1" spans="1:10" x14ac:dyDescent="0.2">
      <c r="A1" s="4"/>
    </row>
    <row r="6" spans="1:10" x14ac:dyDescent="0.2">
      <c r="D6" s="1" t="s">
        <v>581</v>
      </c>
    </row>
    <row r="7" spans="1:10" x14ac:dyDescent="0.2">
      <c r="E7" s="4" t="s">
        <v>580</v>
      </c>
    </row>
    <row r="9" spans="1:10" x14ac:dyDescent="0.2">
      <c r="D9" s="1" t="s">
        <v>514</v>
      </c>
      <c r="I9" s="1" t="s">
        <v>515</v>
      </c>
    </row>
    <row r="10" spans="1:10" ht="18" thickBot="1" x14ac:dyDescent="0.25">
      <c r="B10" s="6"/>
      <c r="C10" s="6"/>
      <c r="D10" s="6"/>
      <c r="E10" s="6"/>
      <c r="F10" s="43"/>
      <c r="G10" s="6"/>
      <c r="H10" s="6"/>
      <c r="I10" s="6"/>
      <c r="J10" s="6"/>
    </row>
    <row r="11" spans="1:10" x14ac:dyDescent="0.2">
      <c r="D11" s="9"/>
      <c r="E11" s="9"/>
      <c r="I11" s="9"/>
      <c r="J11" s="9"/>
    </row>
    <row r="12" spans="1:10" x14ac:dyDescent="0.2">
      <c r="B12" s="10"/>
      <c r="C12" s="10"/>
      <c r="D12" s="25" t="s">
        <v>435</v>
      </c>
      <c r="E12" s="25" t="s">
        <v>570</v>
      </c>
      <c r="F12" s="43"/>
      <c r="G12" s="10"/>
      <c r="H12" s="10"/>
      <c r="I12" s="25" t="s">
        <v>435</v>
      </c>
      <c r="J12" s="25" t="s">
        <v>570</v>
      </c>
    </row>
    <row r="13" spans="1:10" x14ac:dyDescent="0.2">
      <c r="D13" s="39" t="s">
        <v>433</v>
      </c>
      <c r="E13" s="41" t="s">
        <v>432</v>
      </c>
      <c r="I13" s="39" t="s">
        <v>433</v>
      </c>
      <c r="J13" s="41" t="s">
        <v>432</v>
      </c>
    </row>
    <row r="14" spans="1:10" x14ac:dyDescent="0.2">
      <c r="B14" s="4" t="s">
        <v>557</v>
      </c>
      <c r="D14" s="62">
        <v>70</v>
      </c>
      <c r="E14" s="19">
        <v>1690</v>
      </c>
      <c r="G14" s="4" t="s">
        <v>557</v>
      </c>
      <c r="I14" s="18">
        <v>200</v>
      </c>
      <c r="J14" s="24">
        <v>7460</v>
      </c>
    </row>
    <row r="15" spans="1:10" x14ac:dyDescent="0.2">
      <c r="B15" s="4" t="s">
        <v>556</v>
      </c>
      <c r="D15" s="62">
        <v>60</v>
      </c>
      <c r="E15" s="19">
        <v>1490</v>
      </c>
      <c r="G15" s="4" t="s">
        <v>556</v>
      </c>
      <c r="I15" s="62">
        <v>180</v>
      </c>
      <c r="J15" s="19">
        <v>7500</v>
      </c>
    </row>
    <row r="16" spans="1:10" x14ac:dyDescent="0.2">
      <c r="B16" s="4" t="s">
        <v>555</v>
      </c>
      <c r="D16" s="62">
        <v>60</v>
      </c>
      <c r="E16" s="19">
        <v>1390</v>
      </c>
      <c r="G16" s="4" t="s">
        <v>555</v>
      </c>
      <c r="I16" s="62">
        <v>180</v>
      </c>
      <c r="J16" s="19">
        <v>7260</v>
      </c>
    </row>
    <row r="17" spans="2:10" x14ac:dyDescent="0.2">
      <c r="B17" s="78"/>
      <c r="D17" s="9"/>
      <c r="G17" s="78"/>
      <c r="I17" s="9"/>
    </row>
    <row r="18" spans="2:10" x14ac:dyDescent="0.2">
      <c r="B18" s="4" t="s">
        <v>554</v>
      </c>
      <c r="D18" s="62">
        <v>50</v>
      </c>
      <c r="E18" s="19">
        <v>1320</v>
      </c>
      <c r="G18" s="4" t="s">
        <v>554</v>
      </c>
      <c r="I18" s="62">
        <v>170</v>
      </c>
      <c r="J18" s="19">
        <v>6730</v>
      </c>
    </row>
    <row r="19" spans="2:10" x14ac:dyDescent="0.2">
      <c r="B19" s="4" t="s">
        <v>553</v>
      </c>
      <c r="D19" s="62">
        <v>50</v>
      </c>
      <c r="E19" s="19">
        <v>1220</v>
      </c>
      <c r="G19" s="4" t="s">
        <v>553</v>
      </c>
      <c r="I19" s="62">
        <v>160</v>
      </c>
      <c r="J19" s="19">
        <v>6130</v>
      </c>
    </row>
    <row r="20" spans="2:10" x14ac:dyDescent="0.2">
      <c r="B20" s="4" t="s">
        <v>552</v>
      </c>
      <c r="D20" s="62">
        <v>40</v>
      </c>
      <c r="E20" s="19">
        <v>1150</v>
      </c>
      <c r="F20" s="2"/>
      <c r="G20" s="4" t="s">
        <v>552</v>
      </c>
      <c r="I20" s="62">
        <v>140</v>
      </c>
      <c r="J20" s="19">
        <v>6110</v>
      </c>
    </row>
    <row r="21" spans="2:10" x14ac:dyDescent="0.2">
      <c r="B21" s="1" t="s">
        <v>551</v>
      </c>
      <c r="C21" s="2"/>
      <c r="D21" s="61">
        <v>40</v>
      </c>
      <c r="E21" s="34">
        <v>1100</v>
      </c>
      <c r="F21" s="2"/>
      <c r="G21" s="1" t="s">
        <v>551</v>
      </c>
      <c r="I21" s="61">
        <v>130</v>
      </c>
      <c r="J21" s="34">
        <v>6040</v>
      </c>
    </row>
    <row r="22" spans="2:10" x14ac:dyDescent="0.2">
      <c r="D22" s="9"/>
      <c r="I22" s="9"/>
    </row>
    <row r="23" spans="2:10" x14ac:dyDescent="0.2">
      <c r="B23" s="4" t="s">
        <v>564</v>
      </c>
      <c r="D23" s="62">
        <v>9</v>
      </c>
      <c r="E23" s="19">
        <v>174</v>
      </c>
      <c r="G23" s="4" t="s">
        <v>579</v>
      </c>
      <c r="I23" s="62">
        <v>4</v>
      </c>
      <c r="J23" s="19">
        <v>503</v>
      </c>
    </row>
    <row r="24" spans="2:10" x14ac:dyDescent="0.2">
      <c r="B24" s="4" t="s">
        <v>578</v>
      </c>
      <c r="D24" s="62">
        <v>7</v>
      </c>
      <c r="E24" s="19">
        <v>138</v>
      </c>
      <c r="G24" s="4" t="s">
        <v>577</v>
      </c>
      <c r="I24" s="62">
        <v>3</v>
      </c>
      <c r="J24" s="19">
        <v>365</v>
      </c>
    </row>
    <row r="25" spans="2:10" x14ac:dyDescent="0.2">
      <c r="B25" s="4" t="s">
        <v>547</v>
      </c>
      <c r="D25" s="62">
        <v>4</v>
      </c>
      <c r="E25" s="19">
        <v>56</v>
      </c>
      <c r="G25" s="4" t="s">
        <v>576</v>
      </c>
      <c r="I25" s="62">
        <v>5</v>
      </c>
      <c r="J25" s="19">
        <v>329</v>
      </c>
    </row>
    <row r="26" spans="2:10" x14ac:dyDescent="0.2">
      <c r="B26" s="4" t="s">
        <v>576</v>
      </c>
      <c r="D26" s="62">
        <v>3</v>
      </c>
      <c r="E26" s="19">
        <v>56</v>
      </c>
      <c r="G26" s="4" t="s">
        <v>575</v>
      </c>
      <c r="I26" s="62">
        <v>3</v>
      </c>
      <c r="J26" s="19">
        <v>326</v>
      </c>
    </row>
    <row r="27" spans="2:10" x14ac:dyDescent="0.2">
      <c r="D27" s="62"/>
      <c r="E27" s="19"/>
      <c r="G27" s="4" t="s">
        <v>574</v>
      </c>
      <c r="I27" s="62">
        <v>11</v>
      </c>
      <c r="J27" s="19">
        <v>302</v>
      </c>
    </row>
    <row r="28" spans="2:10" ht="18" thickBot="1" x14ac:dyDescent="0.25">
      <c r="B28" s="6"/>
      <c r="C28" s="6"/>
      <c r="D28" s="33"/>
      <c r="E28" s="6"/>
      <c r="F28" s="43"/>
      <c r="G28" s="6"/>
      <c r="H28" s="6"/>
      <c r="I28" s="33"/>
      <c r="J28" s="6"/>
    </row>
    <row r="29" spans="2:10" x14ac:dyDescent="0.2">
      <c r="D29" s="43"/>
      <c r="I29" s="43"/>
    </row>
    <row r="30" spans="2:10" x14ac:dyDescent="0.2">
      <c r="D30" s="70" t="s">
        <v>573</v>
      </c>
      <c r="E30" s="2"/>
      <c r="I30" s="70" t="s">
        <v>464</v>
      </c>
      <c r="J30" s="2"/>
    </row>
    <row r="31" spans="2:10" ht="18" thickBot="1" x14ac:dyDescent="0.25">
      <c r="B31" s="6"/>
      <c r="C31" s="6"/>
      <c r="D31" s="6"/>
      <c r="E31" s="6"/>
      <c r="F31" s="43"/>
      <c r="G31" s="6"/>
      <c r="H31" s="6"/>
      <c r="I31" s="6"/>
      <c r="J31" s="6"/>
    </row>
    <row r="32" spans="2:10" x14ac:dyDescent="0.2">
      <c r="D32" s="9"/>
      <c r="E32" s="9"/>
      <c r="I32" s="11" t="s">
        <v>572</v>
      </c>
      <c r="J32" s="11" t="s">
        <v>571</v>
      </c>
    </row>
    <row r="33" spans="2:10" x14ac:dyDescent="0.2">
      <c r="B33" s="10"/>
      <c r="C33" s="10"/>
      <c r="D33" s="25" t="s">
        <v>435</v>
      </c>
      <c r="E33" s="25" t="s">
        <v>570</v>
      </c>
      <c r="F33" s="43"/>
      <c r="G33" s="10"/>
      <c r="H33" s="10"/>
      <c r="I33" s="25" t="s">
        <v>435</v>
      </c>
      <c r="J33" s="25" t="s">
        <v>569</v>
      </c>
    </row>
    <row r="34" spans="2:10" x14ac:dyDescent="0.2">
      <c r="D34" s="39" t="s">
        <v>433</v>
      </c>
      <c r="E34" s="41" t="s">
        <v>432</v>
      </c>
      <c r="I34" s="39" t="s">
        <v>433</v>
      </c>
      <c r="J34" s="4" t="s">
        <v>568</v>
      </c>
    </row>
    <row r="35" spans="2:10" x14ac:dyDescent="0.2">
      <c r="B35" s="52" t="s">
        <v>557</v>
      </c>
      <c r="C35" s="43"/>
      <c r="D35" s="62">
        <v>50</v>
      </c>
      <c r="E35" s="55">
        <v>14000</v>
      </c>
      <c r="G35" s="52" t="s">
        <v>557</v>
      </c>
      <c r="H35" s="43"/>
      <c r="I35" s="18">
        <v>80</v>
      </c>
      <c r="J35" s="48">
        <v>1082</v>
      </c>
    </row>
    <row r="36" spans="2:10" x14ac:dyDescent="0.2">
      <c r="B36" s="52" t="s">
        <v>556</v>
      </c>
      <c r="C36" s="43"/>
      <c r="D36" s="62">
        <v>40</v>
      </c>
      <c r="E36" s="55">
        <v>13800</v>
      </c>
      <c r="G36" s="4" t="s">
        <v>556</v>
      </c>
      <c r="I36" s="62">
        <v>80</v>
      </c>
      <c r="J36" s="19">
        <v>1008</v>
      </c>
    </row>
    <row r="37" spans="2:10" x14ac:dyDescent="0.2">
      <c r="B37" s="4" t="s">
        <v>555</v>
      </c>
      <c r="D37" s="62">
        <v>40</v>
      </c>
      <c r="E37" s="19">
        <v>10400</v>
      </c>
      <c r="F37" s="43"/>
      <c r="G37" s="4" t="s">
        <v>555</v>
      </c>
      <c r="I37" s="62">
        <v>80</v>
      </c>
      <c r="J37" s="19">
        <v>1060</v>
      </c>
    </row>
    <row r="38" spans="2:10" x14ac:dyDescent="0.2">
      <c r="B38" s="78"/>
      <c r="D38" s="9"/>
      <c r="F38" s="43"/>
      <c r="G38" s="78"/>
      <c r="I38" s="9"/>
    </row>
    <row r="39" spans="2:10" x14ac:dyDescent="0.2">
      <c r="B39" s="4" t="s">
        <v>554</v>
      </c>
      <c r="D39" s="62">
        <v>40</v>
      </c>
      <c r="E39" s="19">
        <v>8140</v>
      </c>
      <c r="F39" s="43"/>
      <c r="G39" s="4" t="s">
        <v>554</v>
      </c>
      <c r="I39" s="62">
        <v>80</v>
      </c>
      <c r="J39" s="19">
        <v>998</v>
      </c>
    </row>
    <row r="40" spans="2:10" x14ac:dyDescent="0.2">
      <c r="B40" s="4" t="s">
        <v>553</v>
      </c>
      <c r="D40" s="62">
        <v>30</v>
      </c>
      <c r="E40" s="19">
        <v>6930</v>
      </c>
      <c r="F40" s="43"/>
      <c r="G40" s="4" t="s">
        <v>553</v>
      </c>
      <c r="I40" s="62">
        <v>80</v>
      </c>
      <c r="J40" s="19">
        <v>1077</v>
      </c>
    </row>
    <row r="41" spans="2:10" x14ac:dyDescent="0.2">
      <c r="B41" s="4" t="s">
        <v>552</v>
      </c>
      <c r="D41" s="62">
        <v>20</v>
      </c>
      <c r="E41" s="19">
        <v>6840</v>
      </c>
      <c r="F41" s="46"/>
      <c r="G41" s="4" t="s">
        <v>552</v>
      </c>
      <c r="I41" s="62">
        <v>50</v>
      </c>
      <c r="J41" s="19">
        <v>1079</v>
      </c>
    </row>
    <row r="42" spans="2:10" x14ac:dyDescent="0.2">
      <c r="B42" s="1" t="s">
        <v>551</v>
      </c>
      <c r="C42" s="2"/>
      <c r="D42" s="61">
        <v>20</v>
      </c>
      <c r="E42" s="34">
        <v>5780</v>
      </c>
      <c r="F42" s="43"/>
      <c r="G42" s="1" t="s">
        <v>551</v>
      </c>
      <c r="I42" s="61">
        <v>50</v>
      </c>
      <c r="J42" s="75">
        <v>1145</v>
      </c>
    </row>
    <row r="43" spans="2:10" x14ac:dyDescent="0.2">
      <c r="D43" s="9"/>
      <c r="F43" s="43"/>
      <c r="I43" s="9"/>
    </row>
    <row r="44" spans="2:10" x14ac:dyDescent="0.2">
      <c r="B44" s="4" t="s">
        <v>567</v>
      </c>
      <c r="D44" s="62">
        <v>3</v>
      </c>
      <c r="E44" s="19">
        <v>978</v>
      </c>
      <c r="F44" s="43"/>
      <c r="G44" s="4" t="s">
        <v>566</v>
      </c>
      <c r="I44" s="62">
        <v>14</v>
      </c>
      <c r="J44" s="19">
        <v>627</v>
      </c>
    </row>
    <row r="45" spans="2:10" x14ac:dyDescent="0.2">
      <c r="B45" s="4" t="s">
        <v>565</v>
      </c>
      <c r="D45" s="62">
        <v>3</v>
      </c>
      <c r="E45" s="19">
        <v>814</v>
      </c>
      <c r="F45" s="43"/>
      <c r="G45" s="4" t="s">
        <v>564</v>
      </c>
      <c r="I45" s="62">
        <v>7</v>
      </c>
      <c r="J45" s="19">
        <v>83</v>
      </c>
    </row>
    <row r="46" spans="2:10" x14ac:dyDescent="0.2">
      <c r="D46" s="62"/>
      <c r="E46" s="19"/>
      <c r="F46" s="43"/>
      <c r="G46" s="4" t="s">
        <v>563</v>
      </c>
      <c r="I46" s="62">
        <v>5</v>
      </c>
      <c r="J46" s="19">
        <v>53</v>
      </c>
    </row>
    <row r="47" spans="2:10" x14ac:dyDescent="0.2">
      <c r="D47" s="62"/>
      <c r="E47" s="19"/>
      <c r="F47" s="43"/>
      <c r="G47" s="4" t="s">
        <v>562</v>
      </c>
      <c r="I47" s="62">
        <v>3</v>
      </c>
      <c r="J47" s="19">
        <v>49</v>
      </c>
    </row>
    <row r="48" spans="2:10" x14ac:dyDescent="0.2">
      <c r="D48" s="62"/>
      <c r="E48" s="19"/>
      <c r="F48" s="43"/>
      <c r="G48" s="4" t="s">
        <v>545</v>
      </c>
      <c r="I48" s="62">
        <v>3</v>
      </c>
      <c r="J48" s="19">
        <v>45</v>
      </c>
    </row>
    <row r="49" spans="2:10" ht="18" thickBot="1" x14ac:dyDescent="0.25">
      <c r="B49" s="6"/>
      <c r="C49" s="6"/>
      <c r="D49" s="33"/>
      <c r="E49" s="6"/>
      <c r="F49" s="43"/>
      <c r="G49" s="6"/>
      <c r="H49" s="6"/>
      <c r="I49" s="33"/>
      <c r="J49" s="6"/>
    </row>
    <row r="50" spans="2:10" x14ac:dyDescent="0.2">
      <c r="D50" s="43"/>
      <c r="F50" s="43"/>
      <c r="G50" s="4" t="s">
        <v>561</v>
      </c>
      <c r="I50" s="43"/>
    </row>
    <row r="51" spans="2:10" x14ac:dyDescent="0.2">
      <c r="D51" s="70" t="s">
        <v>560</v>
      </c>
      <c r="E51" s="19"/>
      <c r="G51" s="4" t="s">
        <v>559</v>
      </c>
      <c r="I51" s="19"/>
      <c r="J51" s="19"/>
    </row>
    <row r="52" spans="2:10" ht="18" thickBot="1" x14ac:dyDescent="0.25">
      <c r="B52" s="6"/>
      <c r="C52" s="6"/>
      <c r="D52" s="6"/>
      <c r="E52" s="23"/>
      <c r="I52" s="19"/>
      <c r="J52" s="19"/>
    </row>
    <row r="53" spans="2:10" x14ac:dyDescent="0.2">
      <c r="D53" s="9"/>
      <c r="E53" s="9"/>
      <c r="I53" s="19"/>
      <c r="J53" s="19"/>
    </row>
    <row r="54" spans="2:10" x14ac:dyDescent="0.2">
      <c r="B54" s="10"/>
      <c r="C54" s="10"/>
      <c r="D54" s="25" t="s">
        <v>435</v>
      </c>
      <c r="E54" s="25" t="s">
        <v>468</v>
      </c>
      <c r="F54" s="43"/>
      <c r="I54" s="19"/>
      <c r="J54" s="19"/>
    </row>
    <row r="55" spans="2:10" x14ac:dyDescent="0.2">
      <c r="D55" s="39" t="s">
        <v>433</v>
      </c>
      <c r="E55" s="4" t="s">
        <v>558</v>
      </c>
      <c r="I55" s="19"/>
      <c r="J55" s="19"/>
    </row>
    <row r="56" spans="2:10" x14ac:dyDescent="0.2">
      <c r="B56" s="4" t="s">
        <v>557</v>
      </c>
      <c r="D56" s="62">
        <v>127</v>
      </c>
      <c r="E56" s="19">
        <v>2650</v>
      </c>
      <c r="F56" s="19"/>
    </row>
    <row r="57" spans="2:10" x14ac:dyDescent="0.2">
      <c r="B57" s="4" t="s">
        <v>556</v>
      </c>
      <c r="D57" s="62">
        <v>109</v>
      </c>
      <c r="E57" s="19">
        <v>2192</v>
      </c>
    </row>
    <row r="58" spans="2:10" x14ac:dyDescent="0.2">
      <c r="B58" s="4" t="s">
        <v>555</v>
      </c>
      <c r="D58" s="62">
        <v>95</v>
      </c>
      <c r="E58" s="19">
        <v>1954</v>
      </c>
    </row>
    <row r="59" spans="2:10" x14ac:dyDescent="0.2">
      <c r="B59" s="78"/>
      <c r="D59" s="9"/>
    </row>
    <row r="60" spans="2:10" x14ac:dyDescent="0.2">
      <c r="B60" s="4" t="s">
        <v>554</v>
      </c>
      <c r="D60" s="62">
        <v>88</v>
      </c>
      <c r="E60" s="19">
        <v>1882</v>
      </c>
      <c r="I60" s="19"/>
      <c r="J60" s="19"/>
    </row>
    <row r="61" spans="2:10" x14ac:dyDescent="0.2">
      <c r="B61" s="4" t="s">
        <v>553</v>
      </c>
      <c r="D61" s="62">
        <v>94</v>
      </c>
      <c r="E61" s="19">
        <v>2036</v>
      </c>
    </row>
    <row r="62" spans="2:10" x14ac:dyDescent="0.2">
      <c r="B62" s="4" t="s">
        <v>552</v>
      </c>
      <c r="D62" s="62">
        <v>88</v>
      </c>
      <c r="E62" s="19">
        <v>1663</v>
      </c>
    </row>
    <row r="63" spans="2:10" x14ac:dyDescent="0.2">
      <c r="B63" s="1" t="s">
        <v>551</v>
      </c>
      <c r="C63" s="2"/>
      <c r="D63" s="61">
        <v>80</v>
      </c>
      <c r="E63" s="34">
        <v>1611</v>
      </c>
      <c r="F63" s="2"/>
    </row>
    <row r="64" spans="2:10" x14ac:dyDescent="0.2">
      <c r="D64" s="9"/>
    </row>
    <row r="65" spans="1:10" x14ac:dyDescent="0.2">
      <c r="B65" s="4" t="s">
        <v>550</v>
      </c>
      <c r="D65" s="62">
        <v>7</v>
      </c>
      <c r="E65" s="19">
        <v>388</v>
      </c>
      <c r="I65" s="19"/>
      <c r="J65" s="19"/>
    </row>
    <row r="66" spans="1:10" x14ac:dyDescent="0.2">
      <c r="B66" s="4" t="s">
        <v>549</v>
      </c>
      <c r="D66" s="62">
        <v>9</v>
      </c>
      <c r="E66" s="19">
        <v>280</v>
      </c>
      <c r="I66" s="19"/>
      <c r="J66" s="19"/>
    </row>
    <row r="67" spans="1:10" x14ac:dyDescent="0.2">
      <c r="B67" s="4" t="s">
        <v>548</v>
      </c>
      <c r="D67" s="62">
        <v>6</v>
      </c>
      <c r="E67" s="19">
        <v>200</v>
      </c>
      <c r="I67" s="19"/>
      <c r="J67" s="19"/>
    </row>
    <row r="68" spans="1:10" x14ac:dyDescent="0.2">
      <c r="B68" s="4" t="s">
        <v>547</v>
      </c>
      <c r="D68" s="62">
        <v>10</v>
      </c>
      <c r="E68" s="19">
        <v>130</v>
      </c>
      <c r="I68" s="19"/>
      <c r="J68" s="19"/>
    </row>
    <row r="69" spans="1:10" x14ac:dyDescent="0.2">
      <c r="B69" s="4" t="s">
        <v>546</v>
      </c>
      <c r="D69" s="62">
        <v>9</v>
      </c>
      <c r="E69" s="19">
        <v>126</v>
      </c>
      <c r="I69" s="19"/>
      <c r="J69" s="19"/>
    </row>
    <row r="70" spans="1:10" ht="18" thickBot="1" x14ac:dyDescent="0.25">
      <c r="B70" s="7" t="s">
        <v>545</v>
      </c>
      <c r="C70" s="6"/>
      <c r="D70" s="22">
        <v>10</v>
      </c>
      <c r="E70" s="23">
        <v>126</v>
      </c>
    </row>
    <row r="71" spans="1:10" x14ac:dyDescent="0.2">
      <c r="B71" s="4" t="s">
        <v>544</v>
      </c>
      <c r="E71" s="2"/>
      <c r="I71" s="2"/>
      <c r="J71" s="2"/>
    </row>
    <row r="72" spans="1:10" x14ac:dyDescent="0.2">
      <c r="B72" s="2"/>
      <c r="C72" s="4" t="s">
        <v>543</v>
      </c>
      <c r="D72" s="2"/>
      <c r="E72" s="2"/>
      <c r="I72" s="2"/>
      <c r="J72" s="2"/>
    </row>
    <row r="73" spans="1:10" x14ac:dyDescent="0.2">
      <c r="A73" s="4"/>
    </row>
  </sheetData>
  <phoneticPr fontId="4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0"/>
  <sheetViews>
    <sheetView showGridLines="0" zoomScale="75" workbookViewId="0"/>
  </sheetViews>
  <sheetFormatPr defaultColWidth="10.69921875" defaultRowHeight="17.25" x14ac:dyDescent="0.2"/>
  <cols>
    <col min="1" max="1" width="10.69921875" style="5" customWidth="1"/>
    <col min="2" max="2" width="2.69921875" style="5" customWidth="1"/>
    <col min="3" max="3" width="3.69921875" style="5" customWidth="1"/>
    <col min="4" max="4" width="2.69921875" style="5" customWidth="1"/>
    <col min="5" max="6" width="8.69921875" style="5" customWidth="1"/>
    <col min="7" max="7" width="3.69921875" style="5" customWidth="1"/>
    <col min="8" max="8" width="2.69921875" style="5" customWidth="1"/>
    <col min="9" max="9" width="11.69921875" style="5" customWidth="1"/>
    <col min="10" max="16384" width="10.69921875" style="5"/>
  </cols>
  <sheetData>
    <row r="1" spans="1:15" x14ac:dyDescent="0.2">
      <c r="A1" s="4"/>
    </row>
    <row r="6" spans="1:15" x14ac:dyDescent="0.2">
      <c r="J6" s="1" t="s">
        <v>636</v>
      </c>
    </row>
    <row r="7" spans="1:15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">
      <c r="I8" s="11" t="s">
        <v>635</v>
      </c>
      <c r="J8" s="31" t="s">
        <v>634</v>
      </c>
      <c r="K8" s="31" t="s">
        <v>633</v>
      </c>
      <c r="L8" s="31" t="s">
        <v>632</v>
      </c>
      <c r="M8" s="31" t="s">
        <v>631</v>
      </c>
      <c r="N8" s="31" t="s">
        <v>630</v>
      </c>
      <c r="O8" s="31" t="s">
        <v>629</v>
      </c>
    </row>
    <row r="9" spans="1:15" x14ac:dyDescent="0.2">
      <c r="B9" s="10"/>
      <c r="C9" s="10"/>
      <c r="D9" s="10"/>
      <c r="E9" s="10"/>
      <c r="F9" s="10"/>
      <c r="G9" s="10"/>
      <c r="H9" s="10"/>
      <c r="I9" s="25" t="s">
        <v>628</v>
      </c>
      <c r="J9" s="25" t="s">
        <v>627</v>
      </c>
      <c r="K9" s="25" t="s">
        <v>626</v>
      </c>
      <c r="L9" s="25" t="s">
        <v>625</v>
      </c>
      <c r="M9" s="25" t="s">
        <v>624</v>
      </c>
      <c r="N9" s="25" t="s">
        <v>623</v>
      </c>
      <c r="O9" s="25" t="s">
        <v>622</v>
      </c>
    </row>
    <row r="10" spans="1:15" x14ac:dyDescent="0.2">
      <c r="I10" s="9"/>
    </row>
    <row r="11" spans="1:15" x14ac:dyDescent="0.2">
      <c r="B11" s="4" t="s">
        <v>621</v>
      </c>
      <c r="G11" s="4" t="s">
        <v>620</v>
      </c>
      <c r="I11" s="90">
        <f>I12+I13</f>
        <v>3.88</v>
      </c>
      <c r="J11" s="89">
        <f>J12+J13</f>
        <v>3.8600000000000003</v>
      </c>
      <c r="K11" s="89">
        <f>K12+K13</f>
        <v>3.55</v>
      </c>
      <c r="L11" s="89">
        <f>L12+L13</f>
        <v>3.58</v>
      </c>
      <c r="M11" s="89">
        <f>M12+M13</f>
        <v>3.55</v>
      </c>
      <c r="N11" s="89">
        <f>N12+N13</f>
        <v>3.54</v>
      </c>
      <c r="O11" s="89">
        <f>O12+O13</f>
        <v>3.46</v>
      </c>
    </row>
    <row r="12" spans="1:15" x14ac:dyDescent="0.2">
      <c r="C12" s="4" t="s">
        <v>611</v>
      </c>
      <c r="D12" s="4" t="s">
        <v>619</v>
      </c>
      <c r="G12" s="4" t="s">
        <v>611</v>
      </c>
      <c r="I12" s="88">
        <v>2.35</v>
      </c>
      <c r="J12" s="87">
        <v>2.27</v>
      </c>
      <c r="K12" s="86">
        <v>2.06</v>
      </c>
      <c r="L12" s="86">
        <v>2.36</v>
      </c>
      <c r="M12" s="86">
        <v>2.34</v>
      </c>
      <c r="N12" s="86">
        <v>2.16</v>
      </c>
      <c r="O12" s="86">
        <v>2.2400000000000002</v>
      </c>
    </row>
    <row r="13" spans="1:15" x14ac:dyDescent="0.2">
      <c r="C13" s="4" t="s">
        <v>611</v>
      </c>
      <c r="D13" s="4" t="s">
        <v>618</v>
      </c>
      <c r="G13" s="4" t="s">
        <v>611</v>
      </c>
      <c r="I13" s="88">
        <v>1.53</v>
      </c>
      <c r="J13" s="87">
        <v>1.59</v>
      </c>
      <c r="K13" s="86">
        <v>1.49</v>
      </c>
      <c r="L13" s="86">
        <v>1.22</v>
      </c>
      <c r="M13" s="86">
        <v>1.21</v>
      </c>
      <c r="N13" s="86">
        <v>1.38</v>
      </c>
      <c r="O13" s="86">
        <v>1.22</v>
      </c>
    </row>
    <row r="14" spans="1:15" x14ac:dyDescent="0.2">
      <c r="I14" s="62"/>
      <c r="J14" s="19"/>
      <c r="K14" s="86"/>
      <c r="L14" s="86"/>
      <c r="M14" s="86"/>
      <c r="N14" s="86"/>
      <c r="O14" s="86"/>
    </row>
    <row r="15" spans="1:15" x14ac:dyDescent="0.2">
      <c r="B15" s="4" t="s">
        <v>617</v>
      </c>
      <c r="G15" s="4" t="s">
        <v>615</v>
      </c>
      <c r="I15" s="80">
        <f>I16+I22</f>
        <v>186.2</v>
      </c>
      <c r="J15" s="73">
        <f>J16+J22</f>
        <v>208.5</v>
      </c>
      <c r="K15" s="82">
        <f>K16+K22</f>
        <v>233.60000000000002</v>
      </c>
      <c r="L15" s="82">
        <f>L16+L22</f>
        <v>198.6</v>
      </c>
      <c r="M15" s="82">
        <f>M16+M22</f>
        <v>167</v>
      </c>
      <c r="N15" s="82">
        <f>N16+N22</f>
        <v>169.5</v>
      </c>
      <c r="O15" s="82">
        <f>O16+O22</f>
        <v>173.5</v>
      </c>
    </row>
    <row r="16" spans="1:15" x14ac:dyDescent="0.2">
      <c r="C16" s="4" t="s">
        <v>616</v>
      </c>
      <c r="G16" s="4" t="s">
        <v>611</v>
      </c>
      <c r="I16" s="80">
        <f>I17+I19</f>
        <v>92.199999999999989</v>
      </c>
      <c r="J16" s="73">
        <f>J17+J19</f>
        <v>96.100000000000009</v>
      </c>
      <c r="K16" s="82">
        <f>K17+K19</f>
        <v>94.7</v>
      </c>
      <c r="L16" s="82">
        <f>L17+L19</f>
        <v>97.8</v>
      </c>
      <c r="M16" s="82">
        <f>M17+M19</f>
        <v>98.4</v>
      </c>
      <c r="N16" s="82">
        <f>N17+N19</f>
        <v>93.300000000000011</v>
      </c>
      <c r="O16" s="82">
        <f>O17+O19</f>
        <v>93.9</v>
      </c>
    </row>
    <row r="17" spans="2:15" x14ac:dyDescent="0.2">
      <c r="D17" s="4" t="s">
        <v>256</v>
      </c>
      <c r="G17" s="4" t="s">
        <v>611</v>
      </c>
      <c r="I17" s="59">
        <v>40.6</v>
      </c>
      <c r="J17" s="64">
        <v>39.200000000000003</v>
      </c>
      <c r="K17" s="58">
        <v>41.5</v>
      </c>
      <c r="L17" s="58">
        <v>39.4</v>
      </c>
      <c r="M17" s="58">
        <v>40.700000000000003</v>
      </c>
      <c r="N17" s="58">
        <v>41.7</v>
      </c>
      <c r="O17" s="58">
        <v>36.299999999999997</v>
      </c>
    </row>
    <row r="18" spans="2:15" x14ac:dyDescent="0.2">
      <c r="I18" s="59"/>
      <c r="J18" s="64"/>
      <c r="K18" s="58"/>
      <c r="L18" s="58"/>
      <c r="M18" s="58"/>
      <c r="N18" s="58"/>
      <c r="O18" s="58"/>
    </row>
    <row r="19" spans="2:15" x14ac:dyDescent="0.2">
      <c r="D19" s="4" t="s">
        <v>255</v>
      </c>
      <c r="G19" s="4" t="s">
        <v>615</v>
      </c>
      <c r="I19" s="80">
        <f>I20+I21</f>
        <v>51.599999999999994</v>
      </c>
      <c r="J19" s="73">
        <f>J20+J21</f>
        <v>56.900000000000006</v>
      </c>
      <c r="K19" s="82">
        <f>K20+K21</f>
        <v>53.2</v>
      </c>
      <c r="L19" s="82">
        <f>L20+L21</f>
        <v>58.4</v>
      </c>
      <c r="M19" s="82">
        <f>M20+M21</f>
        <v>57.699999999999996</v>
      </c>
      <c r="N19" s="82">
        <f>N20+N21</f>
        <v>51.6</v>
      </c>
      <c r="O19" s="82">
        <f>O20+O21</f>
        <v>57.6</v>
      </c>
    </row>
    <row r="20" spans="2:15" x14ac:dyDescent="0.2">
      <c r="E20" s="4" t="s">
        <v>614</v>
      </c>
      <c r="G20" s="4" t="s">
        <v>611</v>
      </c>
      <c r="I20" s="59">
        <v>5.8</v>
      </c>
      <c r="J20" s="64">
        <v>6.2</v>
      </c>
      <c r="K20" s="58">
        <v>5.0999999999999996</v>
      </c>
      <c r="L20" s="58">
        <v>4.9000000000000004</v>
      </c>
      <c r="M20" s="58">
        <v>6.3</v>
      </c>
      <c r="N20" s="58">
        <v>5.7</v>
      </c>
      <c r="O20" s="58">
        <v>6.1</v>
      </c>
    </row>
    <row r="21" spans="2:15" x14ac:dyDescent="0.2">
      <c r="E21" s="4" t="s">
        <v>613</v>
      </c>
      <c r="G21" s="4" t="s">
        <v>611</v>
      </c>
      <c r="I21" s="59">
        <v>45.8</v>
      </c>
      <c r="J21" s="64">
        <v>50.7</v>
      </c>
      <c r="K21" s="58">
        <v>48.1</v>
      </c>
      <c r="L21" s="58">
        <v>53.5</v>
      </c>
      <c r="M21" s="58">
        <v>51.4</v>
      </c>
      <c r="N21" s="58">
        <v>45.9</v>
      </c>
      <c r="O21" s="58">
        <v>51.5</v>
      </c>
    </row>
    <row r="22" spans="2:15" x14ac:dyDescent="0.2">
      <c r="C22" s="4" t="s">
        <v>612</v>
      </c>
      <c r="G22" s="4" t="s">
        <v>611</v>
      </c>
      <c r="I22" s="59">
        <v>94</v>
      </c>
      <c r="J22" s="64">
        <v>112.4</v>
      </c>
      <c r="K22" s="58">
        <v>138.9</v>
      </c>
      <c r="L22" s="58">
        <v>100.8</v>
      </c>
      <c r="M22" s="58">
        <v>68.599999999999994</v>
      </c>
      <c r="N22" s="58">
        <v>76.2</v>
      </c>
      <c r="O22" s="58">
        <v>79.599999999999994</v>
      </c>
    </row>
    <row r="23" spans="2:15" x14ac:dyDescent="0.2">
      <c r="B23" s="10"/>
      <c r="C23" s="10"/>
      <c r="D23" s="10"/>
      <c r="E23" s="10"/>
      <c r="F23" s="10"/>
      <c r="G23" s="10"/>
      <c r="H23" s="10"/>
      <c r="I23" s="85"/>
      <c r="J23" s="84"/>
      <c r="K23" s="83"/>
      <c r="L23" s="83"/>
      <c r="M23" s="83"/>
      <c r="N23" s="83"/>
      <c r="O23" s="83"/>
    </row>
    <row r="24" spans="2:15" x14ac:dyDescent="0.2">
      <c r="I24" s="62"/>
      <c r="J24" s="19"/>
      <c r="K24" s="58"/>
      <c r="L24" s="58"/>
      <c r="M24" s="58"/>
      <c r="N24" s="58"/>
      <c r="O24" s="58"/>
    </row>
    <row r="25" spans="2:15" x14ac:dyDescent="0.2">
      <c r="B25" s="4" t="s">
        <v>610</v>
      </c>
      <c r="G25" s="4" t="s">
        <v>509</v>
      </c>
      <c r="I25" s="80">
        <f>I27+I41+I48</f>
        <v>9975.1</v>
      </c>
      <c r="J25" s="73">
        <f>J27+J41+J48</f>
        <v>9833.3000000000011</v>
      </c>
      <c r="K25" s="73">
        <f>K27+K41+K48</f>
        <v>10191.400000000001</v>
      </c>
      <c r="L25" s="73">
        <f>L27+L41+L48</f>
        <v>10005.1</v>
      </c>
      <c r="M25" s="73">
        <f>M27+M41+M48</f>
        <v>10390.1</v>
      </c>
      <c r="N25" s="73">
        <f>N27+N41+N48</f>
        <v>9712.4</v>
      </c>
      <c r="O25" s="73">
        <f>O27+O41+O48</f>
        <v>9827.4000000000015</v>
      </c>
    </row>
    <row r="26" spans="2:15" x14ac:dyDescent="0.2">
      <c r="I26" s="59"/>
      <c r="J26" s="64"/>
      <c r="K26" s="58"/>
      <c r="L26" s="58"/>
      <c r="M26" s="58"/>
      <c r="N26" s="58"/>
      <c r="O26" s="58"/>
    </row>
    <row r="27" spans="2:15" x14ac:dyDescent="0.2">
      <c r="C27" s="4" t="s">
        <v>609</v>
      </c>
      <c r="G27" s="4" t="s">
        <v>509</v>
      </c>
      <c r="I27" s="80">
        <f>SUM(I28:I39)</f>
        <v>3602.8000000000006</v>
      </c>
      <c r="J27" s="73">
        <f>SUM(J28:J39)</f>
        <v>3513.6</v>
      </c>
      <c r="K27" s="73">
        <f>SUM(K28:K39)</f>
        <v>3879.4000000000005</v>
      </c>
      <c r="L27" s="73">
        <f>SUM(L28:L39)</f>
        <v>3441.0000000000005</v>
      </c>
      <c r="M27" s="73">
        <f>SUM(M28:M39)</f>
        <v>3796.4</v>
      </c>
      <c r="N27" s="73">
        <f>SUM(N28:N39)</f>
        <v>3089.1</v>
      </c>
      <c r="O27" s="73">
        <f>SUM(O28:O39)</f>
        <v>3470.8000000000006</v>
      </c>
    </row>
    <row r="28" spans="2:15" x14ac:dyDescent="0.2">
      <c r="D28" s="4" t="s">
        <v>608</v>
      </c>
      <c r="G28" s="4" t="s">
        <v>582</v>
      </c>
      <c r="I28" s="59">
        <v>519.5</v>
      </c>
      <c r="J28" s="64">
        <v>556.1</v>
      </c>
      <c r="K28" s="58">
        <v>601.6</v>
      </c>
      <c r="L28" s="58">
        <v>541.6</v>
      </c>
      <c r="M28" s="58">
        <v>608.6</v>
      </c>
      <c r="N28" s="58">
        <v>501.9</v>
      </c>
      <c r="O28" s="58">
        <v>379.7</v>
      </c>
    </row>
    <row r="29" spans="2:15" x14ac:dyDescent="0.2">
      <c r="D29" s="4" t="s">
        <v>607</v>
      </c>
      <c r="G29" s="4" t="s">
        <v>582</v>
      </c>
      <c r="I29" s="59">
        <v>676.9</v>
      </c>
      <c r="J29" s="64">
        <v>700.3</v>
      </c>
      <c r="K29" s="58">
        <v>627.6</v>
      </c>
      <c r="L29" s="58">
        <v>616.70000000000005</v>
      </c>
      <c r="M29" s="58">
        <v>597.29999999999995</v>
      </c>
      <c r="N29" s="58">
        <v>619.29999999999995</v>
      </c>
      <c r="O29" s="58">
        <v>665.9</v>
      </c>
    </row>
    <row r="30" spans="2:15" x14ac:dyDescent="0.2">
      <c r="I30" s="9"/>
    </row>
    <row r="31" spans="2:15" x14ac:dyDescent="0.2">
      <c r="D31" s="4" t="s">
        <v>606</v>
      </c>
      <c r="G31" s="4" t="s">
        <v>582</v>
      </c>
      <c r="I31" s="59">
        <v>2014.7</v>
      </c>
      <c r="J31" s="64">
        <v>1875.8</v>
      </c>
      <c r="K31" s="64">
        <v>2246.1</v>
      </c>
      <c r="L31" s="64">
        <v>1948.8</v>
      </c>
      <c r="M31" s="64">
        <v>2258.1999999999998</v>
      </c>
      <c r="N31" s="64">
        <v>1671.6</v>
      </c>
      <c r="O31" s="64">
        <v>2072.3000000000002</v>
      </c>
    </row>
    <row r="32" spans="2:15" x14ac:dyDescent="0.2">
      <c r="D32" s="4" t="s">
        <v>605</v>
      </c>
      <c r="G32" s="4" t="s">
        <v>582</v>
      </c>
      <c r="I32" s="66" t="s">
        <v>124</v>
      </c>
      <c r="J32" s="64">
        <v>0.2</v>
      </c>
      <c r="K32" s="64">
        <v>0.4</v>
      </c>
      <c r="L32" s="64">
        <v>0.9</v>
      </c>
      <c r="M32" s="64">
        <v>0.5</v>
      </c>
      <c r="N32" s="64">
        <v>0.5</v>
      </c>
      <c r="O32" s="64">
        <v>0.4</v>
      </c>
    </row>
    <row r="33" spans="3:15" x14ac:dyDescent="0.2">
      <c r="D33" s="4" t="s">
        <v>604</v>
      </c>
      <c r="G33" s="4" t="s">
        <v>582</v>
      </c>
      <c r="I33" s="66" t="s">
        <v>124</v>
      </c>
      <c r="J33" s="64">
        <v>184.8</v>
      </c>
      <c r="K33" s="64">
        <v>194.8</v>
      </c>
      <c r="L33" s="64">
        <v>193.5</v>
      </c>
      <c r="M33" s="64">
        <v>199.9</v>
      </c>
      <c r="N33" s="64">
        <v>205.3</v>
      </c>
      <c r="O33" s="64">
        <v>248.1</v>
      </c>
    </row>
    <row r="34" spans="3:15" x14ac:dyDescent="0.2">
      <c r="D34" s="4" t="s">
        <v>603</v>
      </c>
      <c r="G34" s="4" t="s">
        <v>582</v>
      </c>
      <c r="I34" s="59">
        <v>214.5</v>
      </c>
      <c r="J34" s="64">
        <v>68.599999999999994</v>
      </c>
      <c r="K34" s="64">
        <v>68.099999999999994</v>
      </c>
      <c r="L34" s="64">
        <v>65.8</v>
      </c>
      <c r="M34" s="64">
        <v>66.3</v>
      </c>
      <c r="N34" s="64">
        <v>57.7</v>
      </c>
      <c r="O34" s="64">
        <v>66.900000000000006</v>
      </c>
    </row>
    <row r="35" spans="3:15" x14ac:dyDescent="0.2">
      <c r="I35" s="9"/>
    </row>
    <row r="36" spans="3:15" x14ac:dyDescent="0.2">
      <c r="D36" s="4" t="s">
        <v>602</v>
      </c>
      <c r="G36" s="4" t="s">
        <v>582</v>
      </c>
      <c r="I36" s="59">
        <v>139.80000000000001</v>
      </c>
      <c r="J36" s="64">
        <v>101.3</v>
      </c>
      <c r="K36" s="64">
        <v>95.8</v>
      </c>
      <c r="L36" s="64">
        <v>0.7</v>
      </c>
      <c r="M36" s="64">
        <v>0.3</v>
      </c>
      <c r="N36" s="64">
        <v>0.1</v>
      </c>
      <c r="O36" s="64">
        <v>0.3</v>
      </c>
    </row>
    <row r="37" spans="3:15" x14ac:dyDescent="0.2">
      <c r="D37" s="4" t="s">
        <v>601</v>
      </c>
      <c r="G37" s="4" t="s">
        <v>582</v>
      </c>
      <c r="I37" s="66" t="s">
        <v>124</v>
      </c>
      <c r="J37" s="64">
        <v>15.3</v>
      </c>
      <c r="K37" s="64">
        <v>29.6</v>
      </c>
      <c r="L37" s="64">
        <v>59.8</v>
      </c>
      <c r="M37" s="64">
        <v>53</v>
      </c>
      <c r="N37" s="64">
        <v>25</v>
      </c>
      <c r="O37" s="64">
        <v>25.9</v>
      </c>
    </row>
    <row r="38" spans="3:15" x14ac:dyDescent="0.2">
      <c r="D38" s="4" t="s">
        <v>600</v>
      </c>
      <c r="G38" s="4" t="s">
        <v>582</v>
      </c>
      <c r="I38" s="66" t="s">
        <v>124</v>
      </c>
      <c r="J38" s="64">
        <v>6.5</v>
      </c>
      <c r="K38" s="64">
        <v>12</v>
      </c>
      <c r="L38" s="64">
        <v>10.1</v>
      </c>
      <c r="M38" s="64">
        <v>9.1</v>
      </c>
      <c r="N38" s="64">
        <v>3.8</v>
      </c>
      <c r="O38" s="64">
        <v>8</v>
      </c>
    </row>
    <row r="39" spans="3:15" x14ac:dyDescent="0.2">
      <c r="D39" s="4" t="s">
        <v>477</v>
      </c>
      <c r="G39" s="4" t="s">
        <v>582</v>
      </c>
      <c r="I39" s="59">
        <v>37.4</v>
      </c>
      <c r="J39" s="64">
        <v>4.7</v>
      </c>
      <c r="K39" s="64">
        <v>3.4</v>
      </c>
      <c r="L39" s="64">
        <v>3.1</v>
      </c>
      <c r="M39" s="64">
        <v>3.2</v>
      </c>
      <c r="N39" s="64">
        <v>3.9000000000000909</v>
      </c>
      <c r="O39" s="64">
        <f>3470.8-3467.5</f>
        <v>3.3000000000001819</v>
      </c>
    </row>
    <row r="40" spans="3:15" x14ac:dyDescent="0.2">
      <c r="I40" s="9"/>
      <c r="J40" s="64"/>
      <c r="K40" s="58"/>
      <c r="L40" s="58"/>
      <c r="M40" s="58"/>
      <c r="N40" s="58"/>
      <c r="O40" s="58"/>
    </row>
    <row r="41" spans="3:15" x14ac:dyDescent="0.2">
      <c r="C41" s="4" t="s">
        <v>599</v>
      </c>
      <c r="G41" s="4" t="s">
        <v>509</v>
      </c>
      <c r="I41" s="80">
        <f>I42+I44</f>
        <v>4924.2999999999993</v>
      </c>
      <c r="J41" s="73">
        <f>J42+J44</f>
        <v>4849.6000000000004</v>
      </c>
      <c r="K41" s="73">
        <f>K42+K44</f>
        <v>4708.2999999999993</v>
      </c>
      <c r="L41" s="73">
        <f>L42+L44</f>
        <v>4784.2</v>
      </c>
      <c r="M41" s="73">
        <f>M42+M44</f>
        <v>4705</v>
      </c>
      <c r="N41" s="73">
        <f>N42+N44</f>
        <v>4656.3</v>
      </c>
      <c r="O41" s="73">
        <f>O42+O44</f>
        <v>4456.4000000000005</v>
      </c>
    </row>
    <row r="42" spans="3:15" x14ac:dyDescent="0.2">
      <c r="D42" s="4" t="s">
        <v>598</v>
      </c>
      <c r="G42" s="4" t="s">
        <v>582</v>
      </c>
      <c r="I42" s="59">
        <v>154.4</v>
      </c>
      <c r="J42" s="64">
        <v>185.3</v>
      </c>
      <c r="K42" s="58">
        <v>151.9</v>
      </c>
      <c r="L42" s="58">
        <v>150.4</v>
      </c>
      <c r="M42" s="58">
        <v>161.69999999999999</v>
      </c>
      <c r="N42" s="58">
        <v>90.6</v>
      </c>
      <c r="O42" s="58">
        <v>126.6</v>
      </c>
    </row>
    <row r="43" spans="3:15" x14ac:dyDescent="0.2">
      <c r="I43" s="80"/>
      <c r="K43" s="58"/>
      <c r="L43" s="58"/>
      <c r="M43" s="58"/>
      <c r="N43" s="58"/>
      <c r="O43" s="58"/>
    </row>
    <row r="44" spans="3:15" x14ac:dyDescent="0.2">
      <c r="D44" s="4" t="s">
        <v>597</v>
      </c>
      <c r="G44" s="4" t="s">
        <v>582</v>
      </c>
      <c r="I44" s="59">
        <v>4769.8999999999996</v>
      </c>
      <c r="J44" s="64">
        <v>4664.3</v>
      </c>
      <c r="K44" s="64">
        <v>4556.3999999999996</v>
      </c>
      <c r="L44" s="64">
        <v>4633.8</v>
      </c>
      <c r="M44" s="64">
        <v>4543.3</v>
      </c>
      <c r="N44" s="64">
        <v>4565.7</v>
      </c>
      <c r="O44" s="64">
        <v>4329.8</v>
      </c>
    </row>
    <row r="45" spans="3:15" x14ac:dyDescent="0.2">
      <c r="E45" s="4" t="s">
        <v>596</v>
      </c>
      <c r="G45" s="4" t="s">
        <v>582</v>
      </c>
      <c r="I45" s="59">
        <v>3732.8</v>
      </c>
      <c r="J45" s="64">
        <v>3861.9</v>
      </c>
      <c r="K45" s="64">
        <v>3930.7</v>
      </c>
      <c r="L45" s="64">
        <v>3962</v>
      </c>
      <c r="M45" s="64">
        <v>3998.9</v>
      </c>
      <c r="N45" s="64">
        <v>4023.5</v>
      </c>
      <c r="O45" s="64">
        <v>3852.9</v>
      </c>
    </row>
    <row r="46" spans="3:15" x14ac:dyDescent="0.2">
      <c r="E46" s="4" t="s">
        <v>477</v>
      </c>
      <c r="G46" s="4" t="s">
        <v>582</v>
      </c>
      <c r="I46" s="80">
        <f>I44-I45</f>
        <v>1037.0999999999995</v>
      </c>
      <c r="J46" s="73">
        <f>J44-J45</f>
        <v>802.40000000000009</v>
      </c>
      <c r="K46" s="82">
        <f>K44-K45</f>
        <v>625.69999999999982</v>
      </c>
      <c r="L46" s="82">
        <f>L44-L45</f>
        <v>671.80000000000018</v>
      </c>
      <c r="M46" s="82">
        <f>M44-M45</f>
        <v>544.40000000000009</v>
      </c>
      <c r="N46" s="82">
        <f>N44-N45</f>
        <v>542.19999999999982</v>
      </c>
      <c r="O46" s="82">
        <f>O44-O45</f>
        <v>476.90000000000009</v>
      </c>
    </row>
    <row r="47" spans="3:15" x14ac:dyDescent="0.2">
      <c r="I47" s="59"/>
      <c r="J47" s="64"/>
      <c r="K47" s="58"/>
      <c r="L47" s="58"/>
      <c r="M47" s="58"/>
      <c r="N47" s="58"/>
      <c r="O47" s="58"/>
    </row>
    <row r="48" spans="3:15" x14ac:dyDescent="0.2">
      <c r="C48" s="4" t="s">
        <v>595</v>
      </c>
      <c r="G48" s="4" t="s">
        <v>509</v>
      </c>
      <c r="I48" s="59">
        <v>1448</v>
      </c>
      <c r="J48" s="64">
        <v>1470.1</v>
      </c>
      <c r="K48" s="64">
        <v>1603.7</v>
      </c>
      <c r="L48" s="64">
        <v>1779.9</v>
      </c>
      <c r="M48" s="64">
        <v>1888.7</v>
      </c>
      <c r="N48" s="64">
        <v>1967</v>
      </c>
      <c r="O48" s="64">
        <v>1900.2</v>
      </c>
    </row>
    <row r="49" spans="2:15" x14ac:dyDescent="0.2">
      <c r="D49" s="4" t="s">
        <v>594</v>
      </c>
      <c r="G49" s="4" t="s">
        <v>582</v>
      </c>
      <c r="I49" s="59">
        <v>1006.1</v>
      </c>
      <c r="J49" s="64">
        <v>1016.7</v>
      </c>
      <c r="K49" s="64">
        <v>1135.9000000000001</v>
      </c>
      <c r="L49" s="64">
        <v>1231.3</v>
      </c>
      <c r="M49" s="64">
        <v>1260</v>
      </c>
      <c r="N49" s="64">
        <v>1252.2</v>
      </c>
      <c r="O49" s="64">
        <v>1241.7</v>
      </c>
    </row>
    <row r="50" spans="2:15" x14ac:dyDescent="0.2">
      <c r="D50" s="4" t="s">
        <v>477</v>
      </c>
      <c r="G50" s="4" t="s">
        <v>582</v>
      </c>
      <c r="I50" s="80">
        <f>I48-I49</f>
        <v>441.9</v>
      </c>
      <c r="J50" s="73">
        <f>J48-J49</f>
        <v>453.39999999999986</v>
      </c>
      <c r="K50" s="82">
        <f>K48-K49</f>
        <v>467.79999999999995</v>
      </c>
      <c r="L50" s="82">
        <f>L48-L49</f>
        <v>548.60000000000014</v>
      </c>
      <c r="M50" s="82">
        <f>M48-M49</f>
        <v>628.70000000000005</v>
      </c>
      <c r="N50" s="82">
        <f>N48-N49</f>
        <v>714.8</v>
      </c>
      <c r="O50" s="82">
        <f>O48-O49</f>
        <v>658.5</v>
      </c>
    </row>
    <row r="51" spans="2:15" x14ac:dyDescent="0.2">
      <c r="B51" s="10"/>
      <c r="C51" s="10"/>
      <c r="D51" s="10"/>
      <c r="E51" s="10"/>
      <c r="F51" s="10"/>
      <c r="G51" s="10"/>
      <c r="H51" s="10"/>
      <c r="I51" s="81"/>
      <c r="J51" s="10"/>
      <c r="K51" s="10"/>
      <c r="L51" s="10"/>
      <c r="M51" s="10"/>
      <c r="N51" s="10"/>
      <c r="O51" s="10"/>
    </row>
    <row r="52" spans="2:15" x14ac:dyDescent="0.2">
      <c r="I52" s="9"/>
      <c r="J52" s="64"/>
      <c r="K52" s="58"/>
      <c r="L52" s="58"/>
      <c r="M52" s="58"/>
      <c r="N52" s="58"/>
      <c r="O52" s="58"/>
    </row>
    <row r="53" spans="2:15" x14ac:dyDescent="0.2">
      <c r="B53" s="4" t="s">
        <v>593</v>
      </c>
      <c r="G53" s="4" t="s">
        <v>509</v>
      </c>
      <c r="I53" s="80">
        <f>SUM(I54:I58)</f>
        <v>8477.9</v>
      </c>
      <c r="J53" s="73">
        <f>SUM(J54:J58)</f>
        <v>8546.5999999999985</v>
      </c>
      <c r="K53" s="73">
        <f>SUM(K54:K58)</f>
        <v>8488.5</v>
      </c>
      <c r="L53" s="73">
        <f>SUM(L54:L58)</f>
        <v>8219</v>
      </c>
      <c r="M53" s="73">
        <f>SUM(M54:M58)</f>
        <v>8579.6</v>
      </c>
      <c r="N53" s="73">
        <f>SUM(N54:N58)</f>
        <v>9128.2000000000007</v>
      </c>
      <c r="O53" s="73">
        <f>SUM(O54:O58)</f>
        <v>8653.5</v>
      </c>
    </row>
    <row r="54" spans="2:15" x14ac:dyDescent="0.2">
      <c r="C54" s="4" t="s">
        <v>592</v>
      </c>
      <c r="G54" s="4" t="s">
        <v>509</v>
      </c>
      <c r="I54" s="59">
        <v>1851.8</v>
      </c>
      <c r="J54" s="64">
        <v>1880.5</v>
      </c>
      <c r="K54" s="64">
        <v>1917.5</v>
      </c>
      <c r="L54" s="64">
        <v>1733</v>
      </c>
      <c r="M54" s="64">
        <v>1789.3</v>
      </c>
      <c r="N54" s="64">
        <v>1793.4</v>
      </c>
      <c r="O54" s="64">
        <v>1845.1</v>
      </c>
    </row>
    <row r="55" spans="2:15" x14ac:dyDescent="0.2">
      <c r="C55" s="4" t="s">
        <v>591</v>
      </c>
      <c r="G55" s="4" t="s">
        <v>582</v>
      </c>
      <c r="I55" s="59">
        <v>128.1</v>
      </c>
      <c r="J55" s="64">
        <v>141.9</v>
      </c>
      <c r="K55" s="64">
        <v>166.7</v>
      </c>
      <c r="L55" s="64">
        <v>138.69999999999999</v>
      </c>
      <c r="M55" s="64">
        <v>121.9</v>
      </c>
      <c r="N55" s="64">
        <v>123.6</v>
      </c>
      <c r="O55" s="64">
        <v>107.4</v>
      </c>
    </row>
    <row r="56" spans="2:15" x14ac:dyDescent="0.2">
      <c r="I56" s="80"/>
      <c r="K56" s="64"/>
      <c r="L56" s="64"/>
      <c r="M56" s="64"/>
      <c r="N56" s="64"/>
      <c r="O56" s="64"/>
    </row>
    <row r="57" spans="2:15" x14ac:dyDescent="0.2">
      <c r="C57" s="4" t="s">
        <v>590</v>
      </c>
      <c r="G57" s="4" t="s">
        <v>582</v>
      </c>
      <c r="I57" s="59">
        <v>1207.5</v>
      </c>
      <c r="J57" s="64">
        <v>1122.3</v>
      </c>
      <c r="K57" s="64">
        <v>1268.3</v>
      </c>
      <c r="L57" s="64">
        <v>1306.4000000000001</v>
      </c>
      <c r="M57" s="64">
        <v>1336.9</v>
      </c>
      <c r="N57" s="64">
        <v>1403.1</v>
      </c>
      <c r="O57" s="64">
        <v>1287</v>
      </c>
    </row>
    <row r="58" spans="2:15" x14ac:dyDescent="0.2">
      <c r="C58" s="4" t="s">
        <v>589</v>
      </c>
      <c r="G58" s="4" t="s">
        <v>582</v>
      </c>
      <c r="I58" s="59">
        <v>5290.5</v>
      </c>
      <c r="J58" s="64">
        <v>5401.9</v>
      </c>
      <c r="K58" s="64">
        <v>5136</v>
      </c>
      <c r="L58" s="64">
        <v>5040.8999999999996</v>
      </c>
      <c r="M58" s="64">
        <v>5331.5</v>
      </c>
      <c r="N58" s="64">
        <v>5808.1</v>
      </c>
      <c r="O58" s="64">
        <v>5414</v>
      </c>
    </row>
    <row r="59" spans="2:15" x14ac:dyDescent="0.2">
      <c r="B59" s="10"/>
      <c r="C59" s="10"/>
      <c r="D59" s="10"/>
      <c r="E59" s="10"/>
      <c r="F59" s="10"/>
      <c r="G59" s="10"/>
      <c r="H59" s="10"/>
      <c r="I59" s="14"/>
      <c r="J59" s="10"/>
      <c r="K59" s="10"/>
      <c r="L59" s="10"/>
      <c r="M59" s="10"/>
      <c r="N59" s="10"/>
      <c r="O59" s="10"/>
    </row>
    <row r="60" spans="2:15" x14ac:dyDescent="0.2">
      <c r="I60" s="9"/>
      <c r="J60" s="64"/>
      <c r="K60" s="58"/>
      <c r="L60" s="58"/>
      <c r="M60" s="58"/>
      <c r="N60" s="58"/>
    </row>
    <row r="61" spans="2:15" x14ac:dyDescent="0.2">
      <c r="B61" s="4" t="s">
        <v>588</v>
      </c>
      <c r="G61" s="4" t="s">
        <v>509</v>
      </c>
      <c r="I61" s="80">
        <f>I62+I63</f>
        <v>6547.2</v>
      </c>
      <c r="J61" s="73">
        <f>J62+J63</f>
        <v>6340.8000000000011</v>
      </c>
      <c r="K61" s="73">
        <f>K62+K63</f>
        <v>6503.5</v>
      </c>
      <c r="L61" s="73">
        <f>L62+L63</f>
        <v>6353.5</v>
      </c>
      <c r="M61" s="73">
        <f>M62+M63</f>
        <v>6590.2000000000007</v>
      </c>
      <c r="N61" s="73">
        <f>N62+N63</f>
        <v>5828.4</v>
      </c>
      <c r="O61" s="73">
        <f>O62+O63</f>
        <v>5974.7000000000016</v>
      </c>
    </row>
    <row r="62" spans="2:15" x14ac:dyDescent="0.2">
      <c r="C62" s="4" t="s">
        <v>587</v>
      </c>
      <c r="G62" s="4" t="s">
        <v>582</v>
      </c>
      <c r="I62" s="80">
        <f>I27-I54</f>
        <v>1751.0000000000007</v>
      </c>
      <c r="J62" s="73">
        <f>J27-J54</f>
        <v>1633.1</v>
      </c>
      <c r="K62" s="73">
        <f>K27-K54</f>
        <v>1961.9000000000005</v>
      </c>
      <c r="L62" s="73">
        <f>L27-L54</f>
        <v>1708.0000000000005</v>
      </c>
      <c r="M62" s="73">
        <f>M27-M54</f>
        <v>2007.1000000000001</v>
      </c>
      <c r="N62" s="73">
        <f>N27-N54</f>
        <v>1295.6999999999998</v>
      </c>
      <c r="O62" s="73">
        <f>O27-O54</f>
        <v>1625.7000000000007</v>
      </c>
    </row>
    <row r="63" spans="2:15" x14ac:dyDescent="0.2">
      <c r="C63" s="4" t="s">
        <v>586</v>
      </c>
      <c r="G63" s="4" t="s">
        <v>582</v>
      </c>
      <c r="I63" s="80">
        <f>I41-I55</f>
        <v>4796.1999999999989</v>
      </c>
      <c r="J63" s="73">
        <f>J41-J55</f>
        <v>4707.7000000000007</v>
      </c>
      <c r="K63" s="73">
        <f>K41-K55</f>
        <v>4541.5999999999995</v>
      </c>
      <c r="L63" s="73">
        <f>L41-L55</f>
        <v>4645.5</v>
      </c>
      <c r="M63" s="73">
        <f>M41-M55</f>
        <v>4583.1000000000004</v>
      </c>
      <c r="N63" s="73">
        <f>N41-N55</f>
        <v>4532.7</v>
      </c>
      <c r="O63" s="73">
        <f>O41-O55</f>
        <v>4349.0000000000009</v>
      </c>
    </row>
    <row r="64" spans="2:15" x14ac:dyDescent="0.2">
      <c r="I64" s="59"/>
      <c r="J64" s="73"/>
      <c r="K64" s="73"/>
      <c r="L64" s="73"/>
      <c r="M64" s="73"/>
      <c r="N64" s="73"/>
      <c r="O64" s="73"/>
    </row>
    <row r="65" spans="1:15" x14ac:dyDescent="0.2">
      <c r="B65" s="4" t="s">
        <v>585</v>
      </c>
      <c r="G65" s="4" t="s">
        <v>509</v>
      </c>
      <c r="I65" s="80">
        <f>I61-I57</f>
        <v>5339.7</v>
      </c>
      <c r="J65" s="73">
        <f>J61-J57</f>
        <v>5218.5000000000009</v>
      </c>
      <c r="K65" s="73">
        <f>K61-K57</f>
        <v>5235.2</v>
      </c>
      <c r="L65" s="73">
        <f>L61-L57</f>
        <v>5047.1000000000004</v>
      </c>
      <c r="M65" s="73">
        <f>M61-M57</f>
        <v>5253.3000000000011</v>
      </c>
      <c r="N65" s="73">
        <f>N61-N57</f>
        <v>4425.2999999999993</v>
      </c>
      <c r="O65" s="73">
        <f>O61-O57</f>
        <v>4687.7000000000016</v>
      </c>
    </row>
    <row r="66" spans="1:15" x14ac:dyDescent="0.2">
      <c r="B66" s="4" t="s">
        <v>584</v>
      </c>
      <c r="G66" s="4" t="s">
        <v>582</v>
      </c>
      <c r="I66" s="80">
        <f>I65+I48</f>
        <v>6787.7</v>
      </c>
      <c r="J66" s="73">
        <f>J65+J48</f>
        <v>6688.6</v>
      </c>
      <c r="K66" s="73">
        <f>K65+K48</f>
        <v>6838.9</v>
      </c>
      <c r="L66" s="73">
        <f>L65+L48</f>
        <v>6827</v>
      </c>
      <c r="M66" s="73">
        <f>M65+M48</f>
        <v>7142.0000000000009</v>
      </c>
      <c r="N66" s="73">
        <f>N65+N48</f>
        <v>6392.2999999999993</v>
      </c>
      <c r="O66" s="73">
        <f>O65+O48</f>
        <v>6587.9000000000015</v>
      </c>
    </row>
    <row r="67" spans="1:15" x14ac:dyDescent="0.2">
      <c r="B67" s="4" t="s">
        <v>583</v>
      </c>
      <c r="G67" s="4" t="s">
        <v>582</v>
      </c>
      <c r="I67" s="80">
        <f>I66-I58</f>
        <v>1497.1999999999998</v>
      </c>
      <c r="J67" s="73">
        <f>J66-J58</f>
        <v>1286.7000000000007</v>
      </c>
      <c r="K67" s="73">
        <f>K66-K58</f>
        <v>1702.8999999999996</v>
      </c>
      <c r="L67" s="73">
        <f>L66-L58</f>
        <v>1786.1000000000004</v>
      </c>
      <c r="M67" s="73">
        <f>M66-M58</f>
        <v>1810.5000000000009</v>
      </c>
      <c r="N67" s="73">
        <f>N66-N58</f>
        <v>584.19999999999891</v>
      </c>
      <c r="O67" s="73">
        <f>O66-O58</f>
        <v>1173.9000000000015</v>
      </c>
    </row>
    <row r="68" spans="1:15" ht="18" thickBot="1" x14ac:dyDescent="0.25">
      <c r="B68" s="6"/>
      <c r="C68" s="6"/>
      <c r="D68" s="6"/>
      <c r="E68" s="6"/>
      <c r="F68" s="6"/>
      <c r="G68" s="6"/>
      <c r="H68" s="6"/>
      <c r="I68" s="33"/>
      <c r="J68" s="6"/>
      <c r="K68" s="79"/>
      <c r="L68" s="79"/>
      <c r="M68" s="79"/>
      <c r="N68" s="79"/>
      <c r="O68" s="79"/>
    </row>
    <row r="69" spans="1:15" x14ac:dyDescent="0.2">
      <c r="H69" s="4" t="s">
        <v>253</v>
      </c>
      <c r="O69" s="58"/>
    </row>
    <row r="70" spans="1:15" x14ac:dyDescent="0.2">
      <c r="A70" s="4"/>
      <c r="O70" s="58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69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144"/>
  <sheetViews>
    <sheetView showGridLines="0" zoomScale="75" workbookViewId="0"/>
  </sheetViews>
  <sheetFormatPr defaultColWidth="10.69921875" defaultRowHeight="17.25" x14ac:dyDescent="0.2"/>
  <cols>
    <col min="1" max="1" width="10.69921875" style="5" customWidth="1"/>
    <col min="2" max="2" width="3.69921875" style="5" customWidth="1"/>
    <col min="3" max="3" width="12.69921875" style="5" customWidth="1"/>
    <col min="4" max="4" width="10.69921875" style="5"/>
    <col min="5" max="5" width="8.69921875" style="5" customWidth="1"/>
    <col min="6" max="6" width="3.69921875" style="5" customWidth="1"/>
    <col min="7" max="7" width="12.69921875" style="5" customWidth="1"/>
    <col min="8" max="8" width="10.69921875" style="5"/>
    <col min="9" max="9" width="8.69921875" style="5" customWidth="1"/>
    <col min="10" max="10" width="3.69921875" style="5" customWidth="1"/>
    <col min="11" max="11" width="12.69921875" style="5" customWidth="1"/>
    <col min="12" max="12" width="10.69921875" style="5"/>
    <col min="13" max="13" width="8.69921875" style="5" customWidth="1"/>
    <col min="14" max="16384" width="10.69921875" style="5"/>
  </cols>
  <sheetData>
    <row r="1" spans="1:13" x14ac:dyDescent="0.2">
      <c r="A1" s="4"/>
    </row>
    <row r="6" spans="1:13" x14ac:dyDescent="0.2">
      <c r="F6" s="1" t="s">
        <v>744</v>
      </c>
    </row>
    <row r="7" spans="1:13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">
      <c r="C8" s="4" t="s">
        <v>743</v>
      </c>
      <c r="F8" s="9"/>
      <c r="G8" s="4" t="s">
        <v>742</v>
      </c>
      <c r="J8" s="9"/>
      <c r="K8" s="4" t="s">
        <v>741</v>
      </c>
    </row>
    <row r="9" spans="1:13" x14ac:dyDescent="0.2">
      <c r="B9" s="10"/>
      <c r="C9" s="28" t="s">
        <v>740</v>
      </c>
      <c r="D9" s="10"/>
      <c r="E9" s="10"/>
      <c r="F9" s="14"/>
      <c r="G9" s="28" t="s">
        <v>739</v>
      </c>
      <c r="H9" s="10"/>
      <c r="I9" s="10"/>
      <c r="J9" s="14"/>
      <c r="K9" s="28" t="s">
        <v>738</v>
      </c>
      <c r="L9" s="10"/>
      <c r="M9" s="10"/>
    </row>
    <row r="10" spans="1:13" x14ac:dyDescent="0.2">
      <c r="D10" s="9"/>
      <c r="E10" s="9"/>
      <c r="F10" s="9"/>
      <c r="G10" s="43"/>
      <c r="H10" s="9"/>
      <c r="I10" s="9"/>
      <c r="J10" s="9"/>
      <c r="K10" s="43"/>
      <c r="L10" s="9"/>
      <c r="M10" s="9"/>
    </row>
    <row r="11" spans="1:13" x14ac:dyDescent="0.2">
      <c r="B11" s="10"/>
      <c r="C11" s="28" t="s">
        <v>693</v>
      </c>
      <c r="D11" s="15" t="s">
        <v>692</v>
      </c>
      <c r="E11" s="15" t="s">
        <v>691</v>
      </c>
      <c r="F11" s="14"/>
      <c r="G11" s="28" t="s">
        <v>693</v>
      </c>
      <c r="H11" s="15" t="s">
        <v>692</v>
      </c>
      <c r="I11" s="15" t="s">
        <v>691</v>
      </c>
      <c r="J11" s="14"/>
      <c r="K11" s="28" t="s">
        <v>693</v>
      </c>
      <c r="L11" s="15" t="s">
        <v>692</v>
      </c>
      <c r="M11" s="15" t="s">
        <v>691</v>
      </c>
    </row>
    <row r="12" spans="1:13" x14ac:dyDescent="0.2">
      <c r="D12" s="41" t="s">
        <v>510</v>
      </c>
      <c r="E12" s="41" t="s">
        <v>262</v>
      </c>
      <c r="F12" s="9"/>
      <c r="H12" s="41" t="s">
        <v>510</v>
      </c>
      <c r="I12" s="41" t="s">
        <v>262</v>
      </c>
      <c r="J12" s="9"/>
      <c r="L12" s="41" t="s">
        <v>510</v>
      </c>
      <c r="M12" s="41" t="s">
        <v>262</v>
      </c>
    </row>
    <row r="13" spans="1:13" x14ac:dyDescent="0.2">
      <c r="B13" s="2"/>
      <c r="C13" s="1" t="s">
        <v>690</v>
      </c>
      <c r="D13" s="94">
        <v>149289</v>
      </c>
      <c r="E13" s="93">
        <v>100</v>
      </c>
      <c r="F13" s="3"/>
      <c r="G13" s="1" t="s">
        <v>690</v>
      </c>
      <c r="H13" s="94">
        <v>158395</v>
      </c>
      <c r="I13" s="93">
        <v>100</v>
      </c>
      <c r="J13" s="3"/>
      <c r="K13" s="1" t="s">
        <v>690</v>
      </c>
      <c r="L13" s="94">
        <f>SUM(L15:L69)</f>
        <v>145969</v>
      </c>
      <c r="M13" s="93">
        <f>L13/L$13*100</f>
        <v>100</v>
      </c>
    </row>
    <row r="14" spans="1:13" x14ac:dyDescent="0.2">
      <c r="F14" s="9"/>
      <c r="J14" s="9"/>
    </row>
    <row r="15" spans="1:13" x14ac:dyDescent="0.2">
      <c r="C15" s="92" t="s">
        <v>737</v>
      </c>
      <c r="D15" s="19">
        <v>26571</v>
      </c>
      <c r="E15" s="82">
        <v>17.798364246528546</v>
      </c>
      <c r="F15" s="9"/>
      <c r="G15" s="92" t="s">
        <v>737</v>
      </c>
      <c r="H15" s="19">
        <v>34492</v>
      </c>
      <c r="I15" s="73">
        <v>21.775939897092712</v>
      </c>
      <c r="J15" s="9"/>
      <c r="K15" s="92" t="s">
        <v>737</v>
      </c>
      <c r="L15" s="19">
        <v>27436</v>
      </c>
      <c r="M15" s="73">
        <f>L15/L$13*100</f>
        <v>18.795771704951051</v>
      </c>
    </row>
    <row r="16" spans="1:13" x14ac:dyDescent="0.2">
      <c r="C16" s="92" t="s">
        <v>736</v>
      </c>
      <c r="D16" s="19">
        <v>18536</v>
      </c>
      <c r="E16" s="73">
        <v>12.416186055235148</v>
      </c>
      <c r="F16" s="9"/>
      <c r="G16" s="92" t="s">
        <v>736</v>
      </c>
      <c r="H16" s="19">
        <v>17190</v>
      </c>
      <c r="I16" s="73">
        <v>10.852615297200037</v>
      </c>
      <c r="J16" s="9"/>
      <c r="K16" s="92" t="s">
        <v>736</v>
      </c>
      <c r="L16" s="19">
        <v>18544</v>
      </c>
      <c r="M16" s="73">
        <f>L16/L$13*100</f>
        <v>12.704067301961375</v>
      </c>
    </row>
    <row r="17" spans="3:13" x14ac:dyDescent="0.2">
      <c r="C17" s="95" t="s">
        <v>532</v>
      </c>
      <c r="D17" s="19">
        <v>14666</v>
      </c>
      <c r="E17" s="73">
        <v>9.8238986127578052</v>
      </c>
      <c r="F17" s="9"/>
      <c r="G17" s="95" t="s">
        <v>532</v>
      </c>
      <c r="H17" s="19">
        <v>15567</v>
      </c>
      <c r="I17" s="73">
        <v>9.8279617412165781</v>
      </c>
      <c r="J17" s="9"/>
      <c r="K17" s="95" t="s">
        <v>532</v>
      </c>
      <c r="L17" s="19">
        <v>13820</v>
      </c>
      <c r="M17" s="73">
        <f>L17/L$13*100</f>
        <v>9.4677637032520607</v>
      </c>
    </row>
    <row r="18" spans="3:13" x14ac:dyDescent="0.2">
      <c r="C18" s="92" t="s">
        <v>735</v>
      </c>
      <c r="D18" s="19">
        <v>13901</v>
      </c>
      <c r="E18" s="73">
        <v>9.3114696997099582</v>
      </c>
      <c r="F18" s="9"/>
      <c r="G18" s="92" t="s">
        <v>735</v>
      </c>
      <c r="H18" s="19">
        <v>13291</v>
      </c>
      <c r="I18" s="73">
        <v>8.3910476972126649</v>
      </c>
      <c r="J18" s="9"/>
      <c r="K18" s="92" t="s">
        <v>735</v>
      </c>
      <c r="L18" s="19">
        <v>13109</v>
      </c>
      <c r="M18" s="73">
        <f>L18/L$13*100</f>
        <v>8.9806739787215086</v>
      </c>
    </row>
    <row r="19" spans="3:13" x14ac:dyDescent="0.2">
      <c r="C19" s="92" t="s">
        <v>733</v>
      </c>
      <c r="D19" s="19">
        <v>5820</v>
      </c>
      <c r="E19" s="73">
        <v>3.8984787894620503</v>
      </c>
      <c r="F19" s="9"/>
      <c r="G19" s="92" t="s">
        <v>733</v>
      </c>
      <c r="H19" s="19">
        <v>6931</v>
      </c>
      <c r="I19" s="73">
        <v>4.3757694371665776</v>
      </c>
      <c r="J19" s="9"/>
      <c r="K19" s="92" t="s">
        <v>734</v>
      </c>
      <c r="L19" s="19">
        <v>5208</v>
      </c>
      <c r="M19" s="73">
        <f>L19/L$13*100</f>
        <v>3.5678808514136566</v>
      </c>
    </row>
    <row r="20" spans="3:13" x14ac:dyDescent="0.2">
      <c r="C20" s="92" t="s">
        <v>734</v>
      </c>
      <c r="D20" s="19">
        <v>5736</v>
      </c>
      <c r="E20" s="73">
        <v>3.8422120852842472</v>
      </c>
      <c r="F20" s="9"/>
      <c r="G20" s="92" t="s">
        <v>734</v>
      </c>
      <c r="H20" s="19">
        <v>6107</v>
      </c>
      <c r="I20" s="73">
        <v>3.855550995927902</v>
      </c>
      <c r="J20" s="9"/>
      <c r="K20" s="92" t="s">
        <v>733</v>
      </c>
      <c r="L20" s="19">
        <v>5178</v>
      </c>
      <c r="M20" s="73">
        <f>L20/L$13*100</f>
        <v>3.5473285423617344</v>
      </c>
    </row>
    <row r="21" spans="3:13" x14ac:dyDescent="0.2">
      <c r="C21" s="92" t="s">
        <v>732</v>
      </c>
      <c r="D21" s="19">
        <v>3956</v>
      </c>
      <c r="E21" s="73">
        <v>2.6498938300879504</v>
      </c>
      <c r="F21" s="9"/>
      <c r="G21" s="92" t="s">
        <v>732</v>
      </c>
      <c r="H21" s="19">
        <v>5823</v>
      </c>
      <c r="I21" s="73">
        <v>3.6762524069572904</v>
      </c>
      <c r="J21" s="9"/>
      <c r="K21" s="92" t="s">
        <v>732</v>
      </c>
      <c r="L21" s="19">
        <v>5135</v>
      </c>
      <c r="M21" s="73">
        <f>L21/L$13*100</f>
        <v>3.5178702327206461</v>
      </c>
    </row>
    <row r="22" spans="3:13" x14ac:dyDescent="0.2">
      <c r="C22" s="92" t="s">
        <v>560</v>
      </c>
      <c r="D22" s="19">
        <v>3887</v>
      </c>
      <c r="E22" s="73">
        <v>2.6036747516561838</v>
      </c>
      <c r="F22" s="9"/>
      <c r="G22" s="92" t="s">
        <v>560</v>
      </c>
      <c r="H22" s="19">
        <v>3551</v>
      </c>
      <c r="I22" s="73">
        <v>2.2418636951923987</v>
      </c>
      <c r="J22" s="9"/>
      <c r="K22" s="92" t="s">
        <v>683</v>
      </c>
      <c r="L22" s="19">
        <v>3675</v>
      </c>
      <c r="M22" s="73">
        <f>L22/L$13*100</f>
        <v>2.517657858860443</v>
      </c>
    </row>
    <row r="23" spans="3:13" x14ac:dyDescent="0.2">
      <c r="C23" s="92" t="s">
        <v>683</v>
      </c>
      <c r="D23" s="19">
        <v>3669</v>
      </c>
      <c r="E23" s="73">
        <v>2.4576492574804574</v>
      </c>
      <c r="F23" s="9"/>
      <c r="G23" s="92" t="s">
        <v>683</v>
      </c>
      <c r="H23" s="19">
        <v>3143</v>
      </c>
      <c r="I23" s="73">
        <v>1.9842798068120837</v>
      </c>
      <c r="J23" s="9"/>
      <c r="K23" s="92" t="s">
        <v>560</v>
      </c>
      <c r="L23" s="19">
        <v>3121</v>
      </c>
      <c r="M23" s="73">
        <f>L23/L$13*100</f>
        <v>2.1381252183682835</v>
      </c>
    </row>
    <row r="24" spans="3:13" x14ac:dyDescent="0.2">
      <c r="C24" s="92" t="s">
        <v>731</v>
      </c>
      <c r="D24" s="19">
        <v>2411</v>
      </c>
      <c r="E24" s="73">
        <v>1.6149883782462204</v>
      </c>
      <c r="F24" s="9"/>
      <c r="G24" s="92" t="s">
        <v>731</v>
      </c>
      <c r="H24" s="19">
        <v>1993</v>
      </c>
      <c r="I24" s="73">
        <v>1.2582467880930586</v>
      </c>
      <c r="J24" s="9"/>
      <c r="K24" s="92" t="s">
        <v>731</v>
      </c>
      <c r="L24" s="19">
        <v>2517</v>
      </c>
      <c r="M24" s="73">
        <f>L24/L$13*100</f>
        <v>1.7243387294562544</v>
      </c>
    </row>
    <row r="25" spans="3:13" x14ac:dyDescent="0.2">
      <c r="F25" s="9"/>
      <c r="J25" s="9"/>
      <c r="L25" s="19"/>
      <c r="M25" s="73"/>
    </row>
    <row r="26" spans="3:13" x14ac:dyDescent="0.2">
      <c r="C26" s="92" t="s">
        <v>728</v>
      </c>
      <c r="D26" s="19">
        <v>1998</v>
      </c>
      <c r="E26" s="73">
        <v>1.3383437493720234</v>
      </c>
      <c r="F26" s="9"/>
      <c r="G26" s="92" t="s">
        <v>730</v>
      </c>
      <c r="H26" s="19">
        <v>1916</v>
      </c>
      <c r="I26" s="73">
        <v>1.2096341424918715</v>
      </c>
      <c r="J26" s="9"/>
      <c r="K26" s="92" t="s">
        <v>730</v>
      </c>
      <c r="L26" s="19">
        <v>1781</v>
      </c>
      <c r="M26" s="73">
        <f>L26/L$13*100</f>
        <v>1.2201220807157684</v>
      </c>
    </row>
    <row r="27" spans="3:13" x14ac:dyDescent="0.2">
      <c r="C27" s="92" t="s">
        <v>730</v>
      </c>
      <c r="D27" s="19">
        <v>1919</v>
      </c>
      <c r="E27" s="73">
        <v>1.2854262537762327</v>
      </c>
      <c r="F27" s="9"/>
      <c r="G27" s="92" t="s">
        <v>729</v>
      </c>
      <c r="H27" s="19">
        <v>1882</v>
      </c>
      <c r="I27" s="73">
        <v>1.1881688184601786</v>
      </c>
      <c r="J27" s="9"/>
      <c r="K27" s="92" t="s">
        <v>729</v>
      </c>
      <c r="L27" s="19">
        <v>1756</v>
      </c>
      <c r="M27" s="73">
        <f>L27/L$13*100</f>
        <v>1.2029951565058334</v>
      </c>
    </row>
    <row r="28" spans="3:13" x14ac:dyDescent="0.2">
      <c r="C28" s="92" t="s">
        <v>729</v>
      </c>
      <c r="D28" s="19">
        <v>1803</v>
      </c>
      <c r="E28" s="73">
        <v>1.2077246146735527</v>
      </c>
      <c r="F28" s="9"/>
      <c r="G28" s="92" t="s">
        <v>677</v>
      </c>
      <c r="H28" s="19">
        <v>1773</v>
      </c>
      <c r="I28" s="73">
        <v>1.1193535149468101</v>
      </c>
      <c r="J28" s="9"/>
      <c r="K28" s="92" t="s">
        <v>679</v>
      </c>
      <c r="L28" s="19">
        <v>1684</v>
      </c>
      <c r="M28" s="73">
        <f>L28/L$13*100</f>
        <v>1.1536696147812207</v>
      </c>
    </row>
    <row r="29" spans="3:13" x14ac:dyDescent="0.2">
      <c r="C29" s="92" t="s">
        <v>677</v>
      </c>
      <c r="D29" s="19">
        <v>1585</v>
      </c>
      <c r="E29" s="73">
        <v>1.0616991204978263</v>
      </c>
      <c r="F29" s="9"/>
      <c r="G29" s="92" t="s">
        <v>727</v>
      </c>
      <c r="H29" s="19">
        <v>1662</v>
      </c>
      <c r="I29" s="73">
        <v>1.0492755453139304</v>
      </c>
      <c r="J29" s="9"/>
      <c r="K29" s="92" t="s">
        <v>728</v>
      </c>
      <c r="L29" s="19">
        <v>1646</v>
      </c>
      <c r="M29" s="73">
        <f>L29/L$13*100</f>
        <v>1.1276366899821195</v>
      </c>
    </row>
    <row r="30" spans="3:13" x14ac:dyDescent="0.2">
      <c r="C30" s="92" t="s">
        <v>715</v>
      </c>
      <c r="D30" s="19">
        <v>1570</v>
      </c>
      <c r="E30" s="73">
        <v>1.0516514947517901</v>
      </c>
      <c r="F30" s="9"/>
      <c r="G30" s="92" t="s">
        <v>728</v>
      </c>
      <c r="H30" s="19">
        <v>1630</v>
      </c>
      <c r="I30" s="73">
        <v>1.0290728874017487</v>
      </c>
      <c r="J30" s="9"/>
      <c r="K30" s="92" t="s">
        <v>677</v>
      </c>
      <c r="L30" s="19">
        <v>1560</v>
      </c>
      <c r="M30" s="73">
        <f>L30/L$13*100</f>
        <v>1.0687200706999431</v>
      </c>
    </row>
    <row r="31" spans="3:13" x14ac:dyDescent="0.2">
      <c r="C31" s="92" t="s">
        <v>727</v>
      </c>
      <c r="D31" s="19">
        <v>1533</v>
      </c>
      <c r="E31" s="73">
        <v>1.0268673512449009</v>
      </c>
      <c r="F31" s="9"/>
      <c r="G31" s="92" t="s">
        <v>679</v>
      </c>
      <c r="H31" s="19">
        <v>1505</v>
      </c>
      <c r="I31" s="73">
        <v>0.9501562549322895</v>
      </c>
      <c r="J31" s="9"/>
      <c r="K31" s="92" t="s">
        <v>727</v>
      </c>
      <c r="L31" s="19">
        <v>1521</v>
      </c>
      <c r="M31" s="73">
        <f>L31/L$13*100</f>
        <v>1.0420020689324445</v>
      </c>
    </row>
    <row r="32" spans="3:13" x14ac:dyDescent="0.2">
      <c r="C32" s="92" t="s">
        <v>679</v>
      </c>
      <c r="D32" s="19">
        <v>1476</v>
      </c>
      <c r="E32" s="73">
        <v>0.98868637340996324</v>
      </c>
      <c r="F32" s="9"/>
      <c r="G32" s="92" t="s">
        <v>726</v>
      </c>
      <c r="H32" s="19">
        <v>1425</v>
      </c>
      <c r="I32" s="73">
        <v>0.89964961015183564</v>
      </c>
      <c r="J32" s="9"/>
      <c r="K32" s="92" t="s">
        <v>726</v>
      </c>
      <c r="L32" s="19">
        <v>1450</v>
      </c>
      <c r="M32" s="73">
        <f>L32/L$13*100</f>
        <v>0.99336160417622921</v>
      </c>
    </row>
    <row r="33" spans="3:13" x14ac:dyDescent="0.2">
      <c r="C33" s="92" t="s">
        <v>725</v>
      </c>
      <c r="D33" s="19">
        <v>1370</v>
      </c>
      <c r="E33" s="73">
        <v>0.9176831514713073</v>
      </c>
      <c r="F33" s="9"/>
      <c r="G33" s="92" t="s">
        <v>651</v>
      </c>
      <c r="H33" s="19">
        <v>1331</v>
      </c>
      <c r="I33" s="73">
        <v>0.84030430253480226</v>
      </c>
      <c r="J33" s="9"/>
      <c r="K33" s="92" t="s">
        <v>725</v>
      </c>
      <c r="L33" s="19">
        <v>1284</v>
      </c>
      <c r="M33" s="73">
        <f>L33/L$13*100</f>
        <v>0.87963882742226085</v>
      </c>
    </row>
    <row r="34" spans="3:13" x14ac:dyDescent="0.2">
      <c r="C34" s="92" t="s">
        <v>721</v>
      </c>
      <c r="D34" s="19">
        <v>1352</v>
      </c>
      <c r="E34" s="73">
        <v>0.90562600057606391</v>
      </c>
      <c r="F34" s="9"/>
      <c r="G34" s="92" t="s">
        <v>724</v>
      </c>
      <c r="H34" s="19">
        <v>1289</v>
      </c>
      <c r="I34" s="73">
        <v>0.81378831402506391</v>
      </c>
      <c r="J34" s="9"/>
      <c r="K34" s="92" t="s">
        <v>724</v>
      </c>
      <c r="L34" s="19">
        <v>1162</v>
      </c>
      <c r="M34" s="73">
        <f>L34/L$13*100</f>
        <v>0.79605943727777828</v>
      </c>
    </row>
    <row r="35" spans="3:13" x14ac:dyDescent="0.2">
      <c r="C35" s="92" t="s">
        <v>726</v>
      </c>
      <c r="D35" s="19">
        <v>1272</v>
      </c>
      <c r="E35" s="73">
        <v>0.85203866326387079</v>
      </c>
      <c r="F35" s="9"/>
      <c r="G35" s="92" t="s">
        <v>718</v>
      </c>
      <c r="H35" s="19">
        <v>1192</v>
      </c>
      <c r="I35" s="73">
        <v>0.7525490072287635</v>
      </c>
      <c r="J35" s="9"/>
      <c r="K35" s="92" t="s">
        <v>718</v>
      </c>
      <c r="L35" s="19">
        <v>1156</v>
      </c>
      <c r="M35" s="73">
        <f>L35/L$13*100</f>
        <v>0.79194897546739385</v>
      </c>
    </row>
    <row r="36" spans="3:13" x14ac:dyDescent="0.2">
      <c r="F36" s="9"/>
      <c r="J36" s="9"/>
      <c r="L36" s="19"/>
      <c r="M36" s="73"/>
    </row>
    <row r="37" spans="3:13" x14ac:dyDescent="0.2">
      <c r="C37" s="92" t="s">
        <v>722</v>
      </c>
      <c r="D37" s="19">
        <v>1163</v>
      </c>
      <c r="E37" s="73">
        <v>0.77902591617600758</v>
      </c>
      <c r="F37" s="9"/>
      <c r="G37" s="92" t="s">
        <v>725</v>
      </c>
      <c r="H37" s="19">
        <v>1162</v>
      </c>
      <c r="I37" s="73">
        <v>0.73360901543609336</v>
      </c>
      <c r="J37" s="9"/>
      <c r="K37" s="92" t="s">
        <v>722</v>
      </c>
      <c r="L37" s="19">
        <v>1118</v>
      </c>
      <c r="M37" s="73">
        <f>L37/L$13*100</f>
        <v>0.7659160506682926</v>
      </c>
    </row>
    <row r="38" spans="3:13" x14ac:dyDescent="0.2">
      <c r="C38" s="92" t="s">
        <v>651</v>
      </c>
      <c r="D38" s="19">
        <v>1134</v>
      </c>
      <c r="E38" s="73">
        <v>0.75960050640033761</v>
      </c>
      <c r="F38" s="9"/>
      <c r="G38" s="92" t="s">
        <v>723</v>
      </c>
      <c r="H38" s="19">
        <v>1136</v>
      </c>
      <c r="I38" s="73">
        <v>0.71719435588244573</v>
      </c>
      <c r="J38" s="9"/>
      <c r="K38" s="92" t="s">
        <v>723</v>
      </c>
      <c r="L38" s="19">
        <v>1096</v>
      </c>
      <c r="M38" s="73">
        <f>L38/L$13*100</f>
        <v>0.75084435736354982</v>
      </c>
    </row>
    <row r="39" spans="3:13" x14ac:dyDescent="0.2">
      <c r="C39" s="92" t="s">
        <v>724</v>
      </c>
      <c r="D39" s="19">
        <v>1106</v>
      </c>
      <c r="E39" s="73">
        <v>0.74084493834107001</v>
      </c>
      <c r="F39" s="9"/>
      <c r="G39" s="92" t="s">
        <v>715</v>
      </c>
      <c r="H39" s="19">
        <v>1100</v>
      </c>
      <c r="I39" s="73">
        <v>0.69446636573124154</v>
      </c>
      <c r="J39" s="9"/>
      <c r="K39" s="92" t="s">
        <v>651</v>
      </c>
      <c r="L39" s="19">
        <v>993</v>
      </c>
      <c r="M39" s="73">
        <f>L39/L$13*100</f>
        <v>0.68028142961861759</v>
      </c>
    </row>
    <row r="40" spans="3:13" x14ac:dyDescent="0.2">
      <c r="C40" s="92" t="s">
        <v>723</v>
      </c>
      <c r="D40" s="19">
        <v>1077</v>
      </c>
      <c r="E40" s="73">
        <v>0.72141952856540004</v>
      </c>
      <c r="F40" s="9"/>
      <c r="G40" s="92" t="s">
        <v>722</v>
      </c>
      <c r="H40" s="19">
        <v>1051</v>
      </c>
      <c r="I40" s="73">
        <v>0.66353104580321354</v>
      </c>
      <c r="J40" s="9"/>
      <c r="K40" s="92" t="s">
        <v>671</v>
      </c>
      <c r="L40" s="19">
        <v>988</v>
      </c>
      <c r="M40" s="73">
        <f>L40/L$13*100</f>
        <v>0.67685604477663064</v>
      </c>
    </row>
    <row r="41" spans="3:13" x14ac:dyDescent="0.2">
      <c r="C41" s="92" t="s">
        <v>671</v>
      </c>
      <c r="D41" s="19">
        <v>1074</v>
      </c>
      <c r="E41" s="73">
        <v>0.71941000341619277</v>
      </c>
      <c r="F41" s="9"/>
      <c r="G41" s="92" t="s">
        <v>721</v>
      </c>
      <c r="H41" s="19">
        <v>1040</v>
      </c>
      <c r="I41" s="73">
        <v>0.65658638214590104</v>
      </c>
      <c r="J41" s="9"/>
      <c r="K41" s="92" t="s">
        <v>720</v>
      </c>
      <c r="L41" s="19">
        <v>986</v>
      </c>
      <c r="M41" s="73">
        <f>L41/L$13*100</f>
        <v>0.67548589083983579</v>
      </c>
    </row>
    <row r="42" spans="3:13" x14ac:dyDescent="0.2">
      <c r="C42" s="92" t="s">
        <v>717</v>
      </c>
      <c r="D42" s="19">
        <v>1011</v>
      </c>
      <c r="E42" s="73">
        <v>0.67720997528284066</v>
      </c>
      <c r="F42" s="9"/>
      <c r="G42" s="92" t="s">
        <v>714</v>
      </c>
      <c r="H42" s="19">
        <v>1034</v>
      </c>
      <c r="I42" s="73">
        <v>0.65279838378736699</v>
      </c>
      <c r="J42" s="9"/>
      <c r="K42" s="92" t="s">
        <v>721</v>
      </c>
      <c r="L42" s="19">
        <v>909</v>
      </c>
      <c r="M42" s="73">
        <f>L42/L$13*100</f>
        <v>0.62273496427323616</v>
      </c>
    </row>
    <row r="43" spans="3:13" x14ac:dyDescent="0.2">
      <c r="C43" s="92" t="s">
        <v>714</v>
      </c>
      <c r="D43" s="19">
        <v>911</v>
      </c>
      <c r="E43" s="73">
        <v>0.61022580364259926</v>
      </c>
      <c r="F43" s="9"/>
      <c r="G43" s="92" t="s">
        <v>671</v>
      </c>
      <c r="H43" s="19">
        <v>1009</v>
      </c>
      <c r="I43" s="73">
        <v>0.63701505729347518</v>
      </c>
      <c r="J43" s="9"/>
      <c r="K43" s="92" t="s">
        <v>711</v>
      </c>
      <c r="L43" s="19">
        <v>890</v>
      </c>
      <c r="M43" s="73">
        <f>L43/L$13*100</f>
        <v>0.60971850187368548</v>
      </c>
    </row>
    <row r="44" spans="3:13" x14ac:dyDescent="0.2">
      <c r="C44" s="92" t="s">
        <v>719</v>
      </c>
      <c r="D44" s="19">
        <v>899</v>
      </c>
      <c r="E44" s="73">
        <v>0.6021877030457703</v>
      </c>
      <c r="F44" s="9"/>
      <c r="G44" s="92" t="s">
        <v>720</v>
      </c>
      <c r="H44" s="19">
        <v>951</v>
      </c>
      <c r="I44" s="73">
        <v>0.6003977398276461</v>
      </c>
      <c r="J44" s="9"/>
      <c r="K44" s="92" t="s">
        <v>717</v>
      </c>
      <c r="L44" s="19">
        <v>875</v>
      </c>
      <c r="M44" s="73">
        <f>L44/L$13*100</f>
        <v>0.5994423473477245</v>
      </c>
    </row>
    <row r="45" spans="3:13" x14ac:dyDescent="0.2">
      <c r="C45" s="92" t="s">
        <v>720</v>
      </c>
      <c r="D45" s="19">
        <v>875</v>
      </c>
      <c r="E45" s="73">
        <v>0.58611150185211236</v>
      </c>
      <c r="F45" s="9"/>
      <c r="G45" s="92" t="s">
        <v>719</v>
      </c>
      <c r="H45" s="19">
        <v>923</v>
      </c>
      <c r="I45" s="73">
        <v>0.58272041415448717</v>
      </c>
      <c r="J45" s="9"/>
      <c r="K45" s="92" t="s">
        <v>719</v>
      </c>
      <c r="L45" s="19">
        <v>873</v>
      </c>
      <c r="M45" s="73">
        <f>L45/L$13*100</f>
        <v>0.59807219341092976</v>
      </c>
    </row>
    <row r="46" spans="3:13" x14ac:dyDescent="0.2">
      <c r="C46" s="92" t="s">
        <v>718</v>
      </c>
      <c r="D46" s="19">
        <v>842</v>
      </c>
      <c r="E46" s="73">
        <v>0.56400672521083273</v>
      </c>
      <c r="F46" s="9"/>
      <c r="G46" s="92" t="s">
        <v>717</v>
      </c>
      <c r="H46" s="19">
        <v>829</v>
      </c>
      <c r="I46" s="73">
        <v>0.52337510653745378</v>
      </c>
      <c r="J46" s="9"/>
      <c r="K46" s="92" t="s">
        <v>716</v>
      </c>
      <c r="L46" s="19">
        <v>873</v>
      </c>
      <c r="M46" s="73">
        <f>L46/L$13*100</f>
        <v>0.59807219341092976</v>
      </c>
    </row>
    <row r="47" spans="3:13" x14ac:dyDescent="0.2">
      <c r="F47" s="9"/>
      <c r="J47" s="9"/>
      <c r="L47" s="19"/>
      <c r="M47" s="73"/>
    </row>
    <row r="48" spans="3:13" x14ac:dyDescent="0.2">
      <c r="C48" s="92" t="s">
        <v>716</v>
      </c>
      <c r="D48" s="19">
        <v>806</v>
      </c>
      <c r="E48" s="73">
        <v>0.53989242342034582</v>
      </c>
      <c r="F48" s="9"/>
      <c r="G48" s="92" t="s">
        <v>716</v>
      </c>
      <c r="H48" s="19">
        <v>792</v>
      </c>
      <c r="I48" s="73">
        <v>0.50001578332649388</v>
      </c>
      <c r="J48" s="9"/>
      <c r="K48" s="92" t="s">
        <v>715</v>
      </c>
      <c r="L48" s="19">
        <v>869</v>
      </c>
      <c r="M48" s="73">
        <f>L48/L$13*100</f>
        <v>0.59533188553734018</v>
      </c>
    </row>
    <row r="49" spans="3:13" x14ac:dyDescent="0.2">
      <c r="C49" s="92" t="s">
        <v>712</v>
      </c>
      <c r="D49" s="19">
        <v>778</v>
      </c>
      <c r="E49" s="73">
        <v>0.52113685536107812</v>
      </c>
      <c r="F49" s="9"/>
      <c r="G49" s="92" t="s">
        <v>713</v>
      </c>
      <c r="H49" s="19">
        <v>783</v>
      </c>
      <c r="I49" s="73">
        <v>0.4943337857886928</v>
      </c>
      <c r="J49" s="9"/>
      <c r="K49" s="92" t="s">
        <v>714</v>
      </c>
      <c r="L49" s="19">
        <v>860</v>
      </c>
      <c r="M49" s="73">
        <f>L49/L$13*100</f>
        <v>0.58916619282176352</v>
      </c>
    </row>
    <row r="50" spans="3:13" x14ac:dyDescent="0.2">
      <c r="C50" s="95" t="s">
        <v>573</v>
      </c>
      <c r="D50" s="19">
        <v>766</v>
      </c>
      <c r="E50" s="73">
        <v>0.51309875476424915</v>
      </c>
      <c r="F50" s="9"/>
      <c r="G50" s="92" t="s">
        <v>711</v>
      </c>
      <c r="H50" s="19">
        <v>756</v>
      </c>
      <c r="I50" s="73">
        <v>0.47728779317528963</v>
      </c>
      <c r="J50" s="9"/>
      <c r="K50" s="92" t="s">
        <v>710</v>
      </c>
      <c r="L50" s="19">
        <v>814</v>
      </c>
      <c r="M50" s="73">
        <f>L50/L$13*100</f>
        <v>0.55765265227548322</v>
      </c>
    </row>
    <row r="51" spans="3:13" x14ac:dyDescent="0.2">
      <c r="C51" s="92" t="s">
        <v>710</v>
      </c>
      <c r="D51" s="19">
        <v>762</v>
      </c>
      <c r="E51" s="73">
        <v>0.5104193878986395</v>
      </c>
      <c r="F51" s="9"/>
      <c r="G51" s="92" t="s">
        <v>709</v>
      </c>
      <c r="H51" s="19">
        <v>731</v>
      </c>
      <c r="I51" s="73">
        <v>0.46150446668139777</v>
      </c>
      <c r="J51" s="9"/>
      <c r="K51" s="92" t="s">
        <v>654</v>
      </c>
      <c r="L51" s="19">
        <v>777</v>
      </c>
      <c r="M51" s="73">
        <f>L51/L$13*100</f>
        <v>0.53230480444477934</v>
      </c>
    </row>
    <row r="52" spans="3:13" x14ac:dyDescent="0.2">
      <c r="C52" s="92" t="s">
        <v>654</v>
      </c>
      <c r="D52" s="19">
        <v>762</v>
      </c>
      <c r="E52" s="73">
        <v>0.5104193878986395</v>
      </c>
      <c r="F52" s="9"/>
      <c r="G52" s="92" t="s">
        <v>712</v>
      </c>
      <c r="H52" s="19">
        <v>730</v>
      </c>
      <c r="I52" s="73">
        <v>0.46087313362164212</v>
      </c>
      <c r="J52" s="9"/>
      <c r="K52" s="92" t="s">
        <v>713</v>
      </c>
      <c r="L52" s="19">
        <v>746</v>
      </c>
      <c r="M52" s="73">
        <f>L52/L$13*100</f>
        <v>0.51106741842445991</v>
      </c>
    </row>
    <row r="53" spans="3:13" x14ac:dyDescent="0.2">
      <c r="C53" s="92" t="s">
        <v>658</v>
      </c>
      <c r="D53" s="19">
        <v>753</v>
      </c>
      <c r="E53" s="73">
        <v>0.5043908124510178</v>
      </c>
      <c r="F53" s="9"/>
      <c r="G53" s="92" t="s">
        <v>658</v>
      </c>
      <c r="H53" s="19">
        <v>713</v>
      </c>
      <c r="I53" s="73">
        <v>0.45014047160579562</v>
      </c>
      <c r="J53" s="9"/>
      <c r="K53" s="92" t="s">
        <v>712</v>
      </c>
      <c r="L53" s="19">
        <v>673</v>
      </c>
      <c r="M53" s="73">
        <f>L53/L$13*100</f>
        <v>0.46105679973144986</v>
      </c>
    </row>
    <row r="54" spans="3:13" x14ac:dyDescent="0.2">
      <c r="C54" s="92" t="s">
        <v>652</v>
      </c>
      <c r="D54" s="19">
        <v>747</v>
      </c>
      <c r="E54" s="73">
        <v>0.50037176215260337</v>
      </c>
      <c r="F54" s="9"/>
      <c r="G54" s="92" t="s">
        <v>652</v>
      </c>
      <c r="H54" s="19">
        <v>712</v>
      </c>
      <c r="I54" s="73">
        <v>0.44950913854603997</v>
      </c>
      <c r="J54" s="9"/>
      <c r="K54" s="92" t="s">
        <v>650</v>
      </c>
      <c r="L54" s="19">
        <v>660</v>
      </c>
      <c r="M54" s="73">
        <f>L54/L$13*100</f>
        <v>0.45215079914228362</v>
      </c>
    </row>
    <row r="55" spans="3:13" x14ac:dyDescent="0.2">
      <c r="C55" s="92" t="s">
        <v>711</v>
      </c>
      <c r="D55" s="19">
        <v>706</v>
      </c>
      <c r="E55" s="73">
        <v>0.47290825178010437</v>
      </c>
      <c r="F55" s="9"/>
      <c r="G55" s="95" t="s">
        <v>573</v>
      </c>
      <c r="H55" s="19">
        <v>705</v>
      </c>
      <c r="I55" s="73">
        <v>0.44508980712775026</v>
      </c>
      <c r="J55" s="9"/>
      <c r="K55" s="92" t="s">
        <v>658</v>
      </c>
      <c r="L55" s="19">
        <v>645</v>
      </c>
      <c r="M55" s="73">
        <f>L55/L$13*100</f>
        <v>0.44187464461632264</v>
      </c>
    </row>
    <row r="56" spans="3:13" x14ac:dyDescent="0.2">
      <c r="C56" s="92" t="s">
        <v>650</v>
      </c>
      <c r="D56" s="19">
        <v>703</v>
      </c>
      <c r="E56" s="73">
        <v>0.4708987266308971</v>
      </c>
      <c r="F56" s="9"/>
      <c r="G56" s="92" t="s">
        <v>650</v>
      </c>
      <c r="H56" s="19">
        <v>682</v>
      </c>
      <c r="I56" s="73">
        <v>0.43056914675336971</v>
      </c>
      <c r="J56" s="9"/>
      <c r="K56" s="92" t="s">
        <v>652</v>
      </c>
      <c r="L56" s="19">
        <v>635</v>
      </c>
      <c r="M56" s="73">
        <f>L56/L$13*100</f>
        <v>0.43502387493234862</v>
      </c>
    </row>
    <row r="57" spans="3:13" x14ac:dyDescent="0.2">
      <c r="C57" s="92" t="s">
        <v>707</v>
      </c>
      <c r="D57" s="19">
        <v>658</v>
      </c>
      <c r="E57" s="73">
        <v>0.4407558493927885</v>
      </c>
      <c r="F57" s="9"/>
      <c r="G57" s="92" t="s">
        <v>654</v>
      </c>
      <c r="H57" s="19">
        <v>680</v>
      </c>
      <c r="I57" s="73">
        <v>0.4293064806338584</v>
      </c>
      <c r="J57" s="9"/>
      <c r="K57" s="92" t="s">
        <v>709</v>
      </c>
      <c r="L57" s="19">
        <v>564</v>
      </c>
      <c r="M57" s="73">
        <f>L57/L$13*100</f>
        <v>0.38638341017613331</v>
      </c>
    </row>
    <row r="58" spans="3:13" x14ac:dyDescent="0.2">
      <c r="F58" s="9"/>
      <c r="J58" s="9"/>
      <c r="L58" s="19"/>
      <c r="M58" s="73"/>
    </row>
    <row r="59" spans="3:13" x14ac:dyDescent="0.2">
      <c r="C59" s="92" t="s">
        <v>708</v>
      </c>
      <c r="D59" s="19">
        <v>651</v>
      </c>
      <c r="E59" s="73">
        <v>0.43606695737797158</v>
      </c>
      <c r="F59" s="9"/>
      <c r="G59" s="92" t="s">
        <v>710</v>
      </c>
      <c r="H59" s="19">
        <v>639</v>
      </c>
      <c r="I59" s="73">
        <v>0.40342182518387576</v>
      </c>
      <c r="J59" s="9"/>
      <c r="K59" s="92" t="s">
        <v>707</v>
      </c>
      <c r="L59" s="19">
        <v>562</v>
      </c>
      <c r="M59" s="73">
        <f>L59/L$13*100</f>
        <v>0.38501325623933852</v>
      </c>
    </row>
    <row r="60" spans="3:13" x14ac:dyDescent="0.2">
      <c r="C60" s="92" t="s">
        <v>709</v>
      </c>
      <c r="D60" s="19">
        <v>611</v>
      </c>
      <c r="E60" s="73">
        <v>0.40927328872187502</v>
      </c>
      <c r="F60" s="9"/>
      <c r="G60" s="92" t="s">
        <v>703</v>
      </c>
      <c r="H60" s="19">
        <v>625</v>
      </c>
      <c r="I60" s="73">
        <v>0.39458316234729629</v>
      </c>
      <c r="J60" s="9"/>
      <c r="K60" s="92" t="s">
        <v>708</v>
      </c>
      <c r="L60" s="19">
        <v>531</v>
      </c>
      <c r="M60" s="73">
        <f>L60/L$13*100</f>
        <v>0.36377587021901908</v>
      </c>
    </row>
    <row r="61" spans="3:13" x14ac:dyDescent="0.2">
      <c r="C61" s="92" t="s">
        <v>644</v>
      </c>
      <c r="D61" s="19">
        <v>602</v>
      </c>
      <c r="E61" s="73">
        <v>0.40324471327425332</v>
      </c>
      <c r="F61" s="9"/>
      <c r="G61" s="92" t="s">
        <v>705</v>
      </c>
      <c r="H61" s="19">
        <v>577</v>
      </c>
      <c r="I61" s="73">
        <v>0.36427917547902394</v>
      </c>
      <c r="J61" s="9"/>
      <c r="K61" s="95" t="s">
        <v>573</v>
      </c>
      <c r="L61" s="19">
        <v>529</v>
      </c>
      <c r="M61" s="73">
        <f>L61/L$13*100</f>
        <v>0.36240571628222429</v>
      </c>
    </row>
    <row r="62" spans="3:13" x14ac:dyDescent="0.2">
      <c r="C62" s="92" t="s">
        <v>705</v>
      </c>
      <c r="D62" s="19">
        <v>589</v>
      </c>
      <c r="E62" s="73">
        <v>0.39453677096102191</v>
      </c>
      <c r="F62" s="9"/>
      <c r="G62" s="92" t="s">
        <v>708</v>
      </c>
      <c r="H62" s="19">
        <v>565</v>
      </c>
      <c r="I62" s="73">
        <v>0.3567031787619559</v>
      </c>
      <c r="J62" s="9"/>
      <c r="K62" s="92" t="s">
        <v>644</v>
      </c>
      <c r="L62" s="19">
        <v>527</v>
      </c>
      <c r="M62" s="73">
        <f>L62/L$13*100</f>
        <v>0.36103556234542949</v>
      </c>
    </row>
    <row r="63" spans="3:13" x14ac:dyDescent="0.2">
      <c r="C63" s="92" t="s">
        <v>703</v>
      </c>
      <c r="D63" s="19">
        <v>587</v>
      </c>
      <c r="E63" s="73">
        <v>0.39319708752821708</v>
      </c>
      <c r="F63" s="9"/>
      <c r="G63" s="92" t="s">
        <v>707</v>
      </c>
      <c r="H63" s="19">
        <v>553</v>
      </c>
      <c r="I63" s="73">
        <v>0.3491271820448878</v>
      </c>
      <c r="J63" s="9"/>
      <c r="K63" s="92" t="s">
        <v>706</v>
      </c>
      <c r="L63" s="19">
        <v>525</v>
      </c>
      <c r="M63" s="73">
        <f>L63/L$13*100</f>
        <v>0.3596654084086347</v>
      </c>
    </row>
    <row r="64" spans="3:13" x14ac:dyDescent="0.2">
      <c r="C64" s="92" t="s">
        <v>655</v>
      </c>
      <c r="D64" s="19">
        <v>560</v>
      </c>
      <c r="E64" s="73">
        <v>0.37511136118535188</v>
      </c>
      <c r="F64" s="9"/>
      <c r="G64" s="92" t="s">
        <v>644</v>
      </c>
      <c r="H64" s="19">
        <v>484</v>
      </c>
      <c r="I64" s="73">
        <v>0.30556520092174627</v>
      </c>
      <c r="J64" s="9"/>
      <c r="K64" s="92" t="s">
        <v>655</v>
      </c>
      <c r="L64" s="19">
        <v>518</v>
      </c>
      <c r="M64" s="73">
        <f>L64/L$13*100</f>
        <v>0.3548698696298529</v>
      </c>
    </row>
    <row r="65" spans="1:13" x14ac:dyDescent="0.2">
      <c r="C65" s="92" t="s">
        <v>701</v>
      </c>
      <c r="D65" s="19">
        <v>462</v>
      </c>
      <c r="E65" s="73">
        <v>0.30946687297791531</v>
      </c>
      <c r="F65" s="9"/>
      <c r="G65" s="92" t="s">
        <v>655</v>
      </c>
      <c r="H65" s="19">
        <v>482</v>
      </c>
      <c r="I65" s="73">
        <v>0.3043025348022349</v>
      </c>
      <c r="J65" s="9"/>
      <c r="K65" s="92" t="s">
        <v>701</v>
      </c>
      <c r="L65" s="19">
        <v>511</v>
      </c>
      <c r="M65" s="73">
        <f>L65/L$13*100</f>
        <v>0.35007433085107109</v>
      </c>
    </row>
    <row r="66" spans="1:13" x14ac:dyDescent="0.2">
      <c r="C66" s="92" t="s">
        <v>643</v>
      </c>
      <c r="D66" s="19">
        <v>435</v>
      </c>
      <c r="E66" s="73">
        <v>0.29138114663505016</v>
      </c>
      <c r="F66" s="9"/>
      <c r="G66" s="92" t="s">
        <v>706</v>
      </c>
      <c r="H66" s="19">
        <v>456</v>
      </c>
      <c r="I66" s="73">
        <v>0.28788787524858739</v>
      </c>
      <c r="J66" s="9"/>
      <c r="K66" s="92" t="s">
        <v>705</v>
      </c>
      <c r="L66" s="19">
        <v>506</v>
      </c>
      <c r="M66" s="73">
        <f>L66/L$13*100</f>
        <v>0.34664894600908414</v>
      </c>
    </row>
    <row r="67" spans="1:13" x14ac:dyDescent="0.2">
      <c r="C67" s="92" t="s">
        <v>704</v>
      </c>
      <c r="D67" s="19">
        <v>408</v>
      </c>
      <c r="E67" s="73">
        <v>0.27329542029218495</v>
      </c>
      <c r="F67" s="9"/>
      <c r="G67" s="92" t="s">
        <v>704</v>
      </c>
      <c r="H67" s="19">
        <v>452</v>
      </c>
      <c r="I67" s="73">
        <v>0.28536254300956471</v>
      </c>
      <c r="J67" s="9"/>
      <c r="K67" s="92" t="s">
        <v>703</v>
      </c>
      <c r="L67" s="19">
        <v>400</v>
      </c>
      <c r="M67" s="73">
        <f>L67/L$13*100</f>
        <v>0.2740307873589598</v>
      </c>
    </row>
    <row r="68" spans="1:13" x14ac:dyDescent="0.2">
      <c r="C68" s="92" t="s">
        <v>702</v>
      </c>
      <c r="D68" s="19">
        <v>377</v>
      </c>
      <c r="E68" s="73">
        <v>0.25253032708371009</v>
      </c>
      <c r="F68" s="9"/>
      <c r="G68" s="92" t="s">
        <v>701</v>
      </c>
      <c r="H68" s="19">
        <v>444</v>
      </c>
      <c r="I68" s="73">
        <v>0.28031187853151929</v>
      </c>
      <c r="J68" s="9"/>
      <c r="K68" s="92" t="s">
        <v>643</v>
      </c>
      <c r="L68" s="19">
        <v>366</v>
      </c>
      <c r="M68" s="73">
        <f>L68/L$13*100</f>
        <v>0.2507381704334482</v>
      </c>
    </row>
    <row r="69" spans="1:13" x14ac:dyDescent="0.2">
      <c r="C69" s="92" t="s">
        <v>637</v>
      </c>
      <c r="D69" s="19">
        <v>11434</v>
      </c>
      <c r="E69" s="73">
        <v>7.6589701853452032</v>
      </c>
      <c r="F69" s="9"/>
      <c r="G69" s="92" t="s">
        <v>637</v>
      </c>
      <c r="H69" s="19">
        <v>11906</v>
      </c>
      <c r="I69" s="73">
        <v>7.5166514094510557</v>
      </c>
      <c r="J69" s="9"/>
      <c r="K69" s="92" t="s">
        <v>637</v>
      </c>
      <c r="L69" s="19">
        <v>11407</v>
      </c>
      <c r="M69" s="73">
        <f>L69/L$13*100</f>
        <v>7.8146729785091349</v>
      </c>
    </row>
    <row r="70" spans="1:13" ht="18" thickBot="1" x14ac:dyDescent="0.25">
      <c r="B70" s="6"/>
      <c r="C70" s="6"/>
      <c r="D70" s="6"/>
      <c r="E70" s="6"/>
      <c r="F70" s="33"/>
      <c r="G70" s="6"/>
      <c r="H70" s="6"/>
      <c r="I70" s="6"/>
      <c r="J70" s="33"/>
      <c r="K70" s="6"/>
      <c r="L70" s="6"/>
      <c r="M70" s="6"/>
    </row>
    <row r="71" spans="1:13" x14ac:dyDescent="0.2">
      <c r="D71" s="4" t="s">
        <v>253</v>
      </c>
    </row>
    <row r="72" spans="1:13" x14ac:dyDescent="0.2">
      <c r="A72" s="4"/>
    </row>
    <row r="73" spans="1:13" x14ac:dyDescent="0.2">
      <c r="A73" s="4"/>
    </row>
    <row r="78" spans="1:13" x14ac:dyDescent="0.2">
      <c r="F78" s="1" t="s">
        <v>700</v>
      </c>
    </row>
    <row r="79" spans="1:13" ht="18" thickBot="1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x14ac:dyDescent="0.2">
      <c r="C80" s="4" t="s">
        <v>699</v>
      </c>
      <c r="F80" s="9"/>
      <c r="G80" s="4" t="s">
        <v>698</v>
      </c>
      <c r="J80" s="9"/>
      <c r="K80" s="4" t="s">
        <v>697</v>
      </c>
    </row>
    <row r="81" spans="2:13" x14ac:dyDescent="0.2">
      <c r="B81" s="10"/>
      <c r="C81" s="28" t="s">
        <v>696</v>
      </c>
      <c r="D81" s="10"/>
      <c r="E81" s="10"/>
      <c r="F81" s="14"/>
      <c r="G81" s="28" t="s">
        <v>695</v>
      </c>
      <c r="H81" s="10"/>
      <c r="I81" s="10"/>
      <c r="J81" s="14"/>
      <c r="K81" s="28" t="s">
        <v>694</v>
      </c>
      <c r="L81" s="10"/>
      <c r="M81" s="10"/>
    </row>
    <row r="82" spans="2:13" x14ac:dyDescent="0.2">
      <c r="D82" s="9"/>
      <c r="E82" s="9"/>
      <c r="F82" s="9"/>
      <c r="G82" s="43"/>
      <c r="H82" s="9"/>
      <c r="I82" s="9"/>
      <c r="J82" s="9"/>
      <c r="K82" s="43"/>
      <c r="L82" s="9"/>
      <c r="M82" s="9"/>
    </row>
    <row r="83" spans="2:13" x14ac:dyDescent="0.2">
      <c r="B83" s="10"/>
      <c r="C83" s="28" t="s">
        <v>693</v>
      </c>
      <c r="D83" s="15" t="s">
        <v>692</v>
      </c>
      <c r="E83" s="15" t="s">
        <v>691</v>
      </c>
      <c r="F83" s="14"/>
      <c r="G83" s="28" t="s">
        <v>693</v>
      </c>
      <c r="H83" s="15" t="s">
        <v>692</v>
      </c>
      <c r="I83" s="15" t="s">
        <v>691</v>
      </c>
      <c r="J83" s="14"/>
      <c r="K83" s="28" t="s">
        <v>693</v>
      </c>
      <c r="L83" s="15" t="s">
        <v>692</v>
      </c>
      <c r="M83" s="15" t="s">
        <v>691</v>
      </c>
    </row>
    <row r="84" spans="2:13" x14ac:dyDescent="0.2">
      <c r="D84" s="41" t="s">
        <v>510</v>
      </c>
      <c r="E84" s="41" t="s">
        <v>262</v>
      </c>
      <c r="F84" s="9"/>
      <c r="H84" s="41" t="s">
        <v>510</v>
      </c>
      <c r="I84" s="41" t="s">
        <v>262</v>
      </c>
      <c r="J84" s="9"/>
      <c r="L84" s="41" t="s">
        <v>510</v>
      </c>
      <c r="M84" s="41" t="s">
        <v>262</v>
      </c>
    </row>
    <row r="85" spans="2:13" x14ac:dyDescent="0.2">
      <c r="B85" s="2"/>
      <c r="C85" s="1" t="s">
        <v>690</v>
      </c>
      <c r="D85" s="94">
        <f>SUM(D87:D141)</f>
        <v>156283</v>
      </c>
      <c r="E85" s="93">
        <f>D85/D$85*100</f>
        <v>100</v>
      </c>
      <c r="F85" s="3"/>
      <c r="G85" s="1" t="s">
        <v>690</v>
      </c>
      <c r="H85" s="94">
        <f>SUM(H87:H141)</f>
        <v>134339</v>
      </c>
      <c r="I85" s="93">
        <f>H85/H$85*100</f>
        <v>100</v>
      </c>
      <c r="J85" s="3"/>
      <c r="K85" s="1" t="s">
        <v>690</v>
      </c>
      <c r="L85" s="45">
        <v>137405</v>
      </c>
      <c r="M85" s="93">
        <f>SUM(M87:M141)</f>
        <v>100.00000000000006</v>
      </c>
    </row>
    <row r="86" spans="2:13" x14ac:dyDescent="0.2">
      <c r="F86" s="9"/>
      <c r="J86" s="9"/>
    </row>
    <row r="87" spans="2:13" x14ac:dyDescent="0.2">
      <c r="C87" s="92" t="s">
        <v>689</v>
      </c>
      <c r="D87" s="19">
        <v>36344</v>
      </c>
      <c r="E87" s="73">
        <f>D87/D$85*100</f>
        <v>23.255248491518589</v>
      </c>
      <c r="F87" s="9"/>
      <c r="G87" s="92" t="s">
        <v>688</v>
      </c>
      <c r="H87" s="19">
        <v>25961</v>
      </c>
      <c r="I87" s="73">
        <f>H87/H$85*100</f>
        <v>19.324991253470696</v>
      </c>
      <c r="J87" s="9"/>
      <c r="K87" s="92" t="s">
        <v>689</v>
      </c>
      <c r="L87" s="19">
        <v>30509</v>
      </c>
      <c r="M87" s="73">
        <f>L87/L$85*100</f>
        <v>22.203704377569959</v>
      </c>
    </row>
    <row r="88" spans="2:13" x14ac:dyDescent="0.2">
      <c r="C88" s="92" t="s">
        <v>688</v>
      </c>
      <c r="D88" s="19">
        <v>18425</v>
      </c>
      <c r="E88" s="73">
        <f>D88/D$85*100</f>
        <v>11.789510055476283</v>
      </c>
      <c r="F88" s="9"/>
      <c r="G88" s="92" t="s">
        <v>689</v>
      </c>
      <c r="H88" s="19">
        <v>20871</v>
      </c>
      <c r="I88" s="73">
        <f>H88/H$85*100</f>
        <v>15.536069198073529</v>
      </c>
      <c r="J88" s="9"/>
      <c r="K88" s="92" t="s">
        <v>688</v>
      </c>
      <c r="L88" s="19">
        <v>23490</v>
      </c>
      <c r="M88" s="73">
        <f>L88/L$85*100</f>
        <v>17.095447763909611</v>
      </c>
    </row>
    <row r="89" spans="2:13" x14ac:dyDescent="0.2">
      <c r="C89" s="92" t="s">
        <v>687</v>
      </c>
      <c r="D89" s="19">
        <v>13493</v>
      </c>
      <c r="E89" s="73">
        <f>D89/D$85*100</f>
        <v>8.6336965632858345</v>
      </c>
      <c r="F89" s="9"/>
      <c r="G89" s="92" t="s">
        <v>532</v>
      </c>
      <c r="H89" s="19">
        <v>11168</v>
      </c>
      <c r="I89" s="73">
        <f>H89/H$85*100</f>
        <v>8.3132969576965738</v>
      </c>
      <c r="J89" s="9"/>
      <c r="K89" s="92" t="s">
        <v>532</v>
      </c>
      <c r="L89" s="19">
        <v>9820</v>
      </c>
      <c r="M89" s="73">
        <f>L89/L$85*100</f>
        <v>7.1467559404679593</v>
      </c>
    </row>
    <row r="90" spans="2:13" x14ac:dyDescent="0.2">
      <c r="C90" s="92" t="s">
        <v>532</v>
      </c>
      <c r="D90" s="19">
        <v>12947</v>
      </c>
      <c r="E90" s="73">
        <f>D90/D$85*100</f>
        <v>8.284330349430201</v>
      </c>
      <c r="F90" s="9"/>
      <c r="G90" s="92" t="s">
        <v>687</v>
      </c>
      <c r="H90" s="19">
        <v>7883</v>
      </c>
      <c r="I90" s="73">
        <f>H90/H$85*100</f>
        <v>5.8679906802938833</v>
      </c>
      <c r="J90" s="9"/>
      <c r="K90" s="92" t="s">
        <v>687</v>
      </c>
      <c r="L90" s="19">
        <v>8648</v>
      </c>
      <c r="M90" s="73">
        <f>L90/L$85*100</f>
        <v>6.2938029911575271</v>
      </c>
    </row>
    <row r="91" spans="2:13" x14ac:dyDescent="0.2">
      <c r="C91" s="92" t="s">
        <v>686</v>
      </c>
      <c r="D91" s="19">
        <v>6710</v>
      </c>
      <c r="E91" s="73">
        <f>D91/D$85*100</f>
        <v>4.2934932142331537</v>
      </c>
      <c r="F91" s="9"/>
      <c r="G91" s="92" t="s">
        <v>686</v>
      </c>
      <c r="H91" s="19">
        <v>7161</v>
      </c>
      <c r="I91" s="73">
        <f>H91/H$85*100</f>
        <v>5.330544369096093</v>
      </c>
      <c r="J91" s="9"/>
      <c r="K91" s="92" t="s">
        <v>686</v>
      </c>
      <c r="L91" s="19">
        <v>4308</v>
      </c>
      <c r="M91" s="73">
        <f>L91/L$85*100</f>
        <v>3.1352570867144576</v>
      </c>
    </row>
    <row r="92" spans="2:13" x14ac:dyDescent="0.2">
      <c r="C92" s="92" t="s">
        <v>685</v>
      </c>
      <c r="D92" s="19">
        <v>6362</v>
      </c>
      <c r="E92" s="73">
        <f>D92/D$85*100</f>
        <v>4.0708202427647278</v>
      </c>
      <c r="F92" s="9"/>
      <c r="G92" s="92" t="s">
        <v>684</v>
      </c>
      <c r="H92" s="19">
        <v>5191</v>
      </c>
      <c r="I92" s="73">
        <f>H92/H$85*100</f>
        <v>3.8641049881270519</v>
      </c>
      <c r="J92" s="9"/>
      <c r="K92" s="92" t="s">
        <v>684</v>
      </c>
      <c r="L92" s="19">
        <v>3969</v>
      </c>
      <c r="M92" s="73">
        <f>L92/L$85*100</f>
        <v>2.8885411739019684</v>
      </c>
    </row>
    <row r="93" spans="2:13" x14ac:dyDescent="0.2">
      <c r="C93" s="92" t="s">
        <v>682</v>
      </c>
      <c r="D93" s="19">
        <v>5858</v>
      </c>
      <c r="E93" s="73">
        <f>D93/D$85*100</f>
        <v>3.7483283530518356</v>
      </c>
      <c r="F93" s="9"/>
      <c r="G93" s="92" t="s">
        <v>560</v>
      </c>
      <c r="H93" s="19">
        <v>3495</v>
      </c>
      <c r="I93" s="73">
        <f>H93/H$85*100</f>
        <v>2.6016272266430449</v>
      </c>
      <c r="J93" s="9"/>
      <c r="K93" s="92" t="s">
        <v>682</v>
      </c>
      <c r="L93" s="19">
        <v>3840</v>
      </c>
      <c r="M93" s="73">
        <f>L93/L$85*100</f>
        <v>2.7946581274334994</v>
      </c>
    </row>
    <row r="94" spans="2:13" x14ac:dyDescent="0.2">
      <c r="C94" s="92" t="s">
        <v>560</v>
      </c>
      <c r="D94" s="19">
        <v>3655</v>
      </c>
      <c r="E94" s="73">
        <f>D94/D$85*100</f>
        <v>2.338706065279013</v>
      </c>
      <c r="F94" s="9"/>
      <c r="G94" s="92" t="s">
        <v>683</v>
      </c>
      <c r="H94" s="19">
        <v>3402</v>
      </c>
      <c r="I94" s="73">
        <f>H94/H$85*100</f>
        <v>2.5323993776937446</v>
      </c>
      <c r="J94" s="9"/>
      <c r="K94" s="92" t="s">
        <v>683</v>
      </c>
      <c r="L94" s="19">
        <v>3500</v>
      </c>
      <c r="M94" s="73">
        <f>L94/L$85*100</f>
        <v>2.547214439066992</v>
      </c>
    </row>
    <row r="95" spans="2:13" x14ac:dyDescent="0.2">
      <c r="C95" s="92" t="s">
        <v>683</v>
      </c>
      <c r="D95" s="19">
        <v>3460</v>
      </c>
      <c r="E95" s="73">
        <f>D95/D$85*100</f>
        <v>2.2139324174734294</v>
      </c>
      <c r="F95" s="9"/>
      <c r="G95" s="92" t="s">
        <v>682</v>
      </c>
      <c r="H95" s="19">
        <v>2942</v>
      </c>
      <c r="I95" s="73">
        <f>H95/H$85*100</f>
        <v>2.1899820603101112</v>
      </c>
      <c r="J95" s="9"/>
      <c r="K95" s="92" t="s">
        <v>560</v>
      </c>
      <c r="L95" s="19">
        <v>3218</v>
      </c>
      <c r="M95" s="73">
        <f>L95/L$85*100</f>
        <v>2.3419817328335939</v>
      </c>
    </row>
    <row r="96" spans="2:13" x14ac:dyDescent="0.2">
      <c r="C96" s="92" t="s">
        <v>680</v>
      </c>
      <c r="D96" s="19">
        <v>2538</v>
      </c>
      <c r="E96" s="73">
        <f>D96/D$85*100</f>
        <v>1.6239770160542095</v>
      </c>
      <c r="F96" s="9"/>
      <c r="G96" s="92" t="s">
        <v>680</v>
      </c>
      <c r="H96" s="19">
        <v>2663</v>
      </c>
      <c r="I96" s="73">
        <f>H96/H$85*100</f>
        <v>1.9822985134622113</v>
      </c>
      <c r="J96" s="9"/>
      <c r="K96" s="92" t="s">
        <v>681</v>
      </c>
      <c r="L96" s="19">
        <v>2478</v>
      </c>
      <c r="M96" s="73">
        <f>L96/L$85*100</f>
        <v>1.80342782285943</v>
      </c>
    </row>
    <row r="97" spans="3:13" x14ac:dyDescent="0.2">
      <c r="D97" s="19"/>
      <c r="E97" s="73"/>
      <c r="F97" s="9"/>
      <c r="H97" s="19"/>
      <c r="I97" s="73"/>
      <c r="J97" s="9"/>
      <c r="L97" s="19"/>
      <c r="M97" s="73"/>
    </row>
    <row r="98" spans="3:13" x14ac:dyDescent="0.2">
      <c r="C98" s="92" t="s">
        <v>681</v>
      </c>
      <c r="D98" s="19">
        <v>1806</v>
      </c>
      <c r="E98" s="73">
        <f>D98/D$85*100</f>
        <v>1.1555959381378653</v>
      </c>
      <c r="F98" s="9"/>
      <c r="G98" s="92" t="s">
        <v>681</v>
      </c>
      <c r="H98" s="19">
        <v>2079</v>
      </c>
      <c r="I98" s="73">
        <f>H98/H$85*100</f>
        <v>1.5475773974795108</v>
      </c>
      <c r="J98" s="9"/>
      <c r="K98" s="92" t="s">
        <v>680</v>
      </c>
      <c r="L98" s="19">
        <v>2246</v>
      </c>
      <c r="M98" s="73">
        <f>L98/L$85*100</f>
        <v>1.6345838943269895</v>
      </c>
    </row>
    <row r="99" spans="3:13" x14ac:dyDescent="0.2">
      <c r="C99" s="92" t="s">
        <v>679</v>
      </c>
      <c r="D99" s="19">
        <v>1660</v>
      </c>
      <c r="E99" s="73">
        <f>D99/D$85*100</f>
        <v>1.0621756684988131</v>
      </c>
      <c r="F99" s="9"/>
      <c r="G99" s="92" t="s">
        <v>679</v>
      </c>
      <c r="H99" s="19">
        <v>1710</v>
      </c>
      <c r="I99" s="73">
        <f>H99/H$85*100</f>
        <v>1.2728991581000306</v>
      </c>
      <c r="J99" s="9"/>
      <c r="K99" s="92" t="s">
        <v>679</v>
      </c>
      <c r="L99" s="19">
        <v>1719</v>
      </c>
      <c r="M99" s="73">
        <f>L99/L$85*100</f>
        <v>1.2510461773589026</v>
      </c>
    </row>
    <row r="100" spans="3:13" x14ac:dyDescent="0.2">
      <c r="C100" s="92" t="s">
        <v>674</v>
      </c>
      <c r="D100" s="19">
        <v>1626</v>
      </c>
      <c r="E100" s="73">
        <f>D100/D$85*100</f>
        <v>1.0404202632404036</v>
      </c>
      <c r="F100" s="9"/>
      <c r="G100" s="92" t="s">
        <v>678</v>
      </c>
      <c r="H100" s="19">
        <v>1421</v>
      </c>
      <c r="I100" s="73">
        <f>H100/H$85*100</f>
        <v>1.0577717565263995</v>
      </c>
      <c r="J100" s="9"/>
      <c r="K100" s="92" t="s">
        <v>675</v>
      </c>
      <c r="L100" s="19">
        <v>1477</v>
      </c>
      <c r="M100" s="73">
        <f>L100/L$85*100</f>
        <v>1.0749244932862705</v>
      </c>
    </row>
    <row r="101" spans="3:13" x14ac:dyDescent="0.2">
      <c r="C101" s="92" t="s">
        <v>677</v>
      </c>
      <c r="D101" s="19">
        <v>1482</v>
      </c>
      <c r="E101" s="73">
        <f>D101/D$85*100</f>
        <v>0.94827972332243438</v>
      </c>
      <c r="F101" s="9"/>
      <c r="G101" s="92" t="s">
        <v>674</v>
      </c>
      <c r="H101" s="19">
        <v>1409</v>
      </c>
      <c r="I101" s="73">
        <f>H101/H$85*100</f>
        <v>1.0488391308555223</v>
      </c>
      <c r="J101" s="9"/>
      <c r="K101" s="92" t="s">
        <v>678</v>
      </c>
      <c r="L101" s="19">
        <v>1419</v>
      </c>
      <c r="M101" s="73">
        <f>L101/L$85*100</f>
        <v>1.0327135111531602</v>
      </c>
    </row>
    <row r="102" spans="3:13" x14ac:dyDescent="0.2">
      <c r="C102" s="92" t="s">
        <v>672</v>
      </c>
      <c r="D102" s="19">
        <v>1414</v>
      </c>
      <c r="E102" s="73">
        <f>D102/D$85*100</f>
        <v>0.90476891280561555</v>
      </c>
      <c r="F102" s="9"/>
      <c r="G102" s="92" t="s">
        <v>677</v>
      </c>
      <c r="H102" s="19">
        <v>1281</v>
      </c>
      <c r="I102" s="73">
        <f>H102/H$85*100</f>
        <v>0.95355779036616317</v>
      </c>
      <c r="J102" s="9"/>
      <c r="K102" s="92" t="s">
        <v>676</v>
      </c>
      <c r="L102" s="19">
        <v>1346</v>
      </c>
      <c r="M102" s="73">
        <f>L102/L$85*100</f>
        <v>0.97958589570976318</v>
      </c>
    </row>
    <row r="103" spans="3:13" x14ac:dyDescent="0.2">
      <c r="C103" s="92" t="s">
        <v>678</v>
      </c>
      <c r="D103" s="19">
        <v>1384</v>
      </c>
      <c r="E103" s="73">
        <f>D103/D$85*100</f>
        <v>0.88557296698937182</v>
      </c>
      <c r="F103" s="9"/>
      <c r="G103" s="92" t="s">
        <v>676</v>
      </c>
      <c r="H103" s="19">
        <v>1267</v>
      </c>
      <c r="I103" s="73">
        <f>H103/H$85*100</f>
        <v>0.94313639375013958</v>
      </c>
      <c r="J103" s="9"/>
      <c r="K103" s="92" t="s">
        <v>677</v>
      </c>
      <c r="L103" s="19">
        <v>1189</v>
      </c>
      <c r="M103" s="73">
        <f>L103/L$85*100</f>
        <v>0.86532513372875808</v>
      </c>
    </row>
    <row r="104" spans="3:13" x14ac:dyDescent="0.2">
      <c r="C104" s="92" t="s">
        <v>675</v>
      </c>
      <c r="D104" s="19">
        <v>1189</v>
      </c>
      <c r="E104" s="73">
        <f>D104/D$85*100</f>
        <v>0.7607993191837884</v>
      </c>
      <c r="F104" s="9"/>
      <c r="G104" s="92" t="s">
        <v>673</v>
      </c>
      <c r="H104" s="19">
        <v>1159</v>
      </c>
      <c r="I104" s="73">
        <f>H104/H$85*100</f>
        <v>0.86274276271224282</v>
      </c>
      <c r="J104" s="9"/>
      <c r="K104" s="92" t="s">
        <v>673</v>
      </c>
      <c r="L104" s="19">
        <v>1183</v>
      </c>
      <c r="M104" s="73">
        <f>L104/L$85*100</f>
        <v>0.86095848040464318</v>
      </c>
    </row>
    <row r="105" spans="3:13" x14ac:dyDescent="0.2">
      <c r="C105" s="92" t="s">
        <v>666</v>
      </c>
      <c r="D105" s="19">
        <v>1186</v>
      </c>
      <c r="E105" s="73">
        <f>D105/D$85*100</f>
        <v>0.75887972460216402</v>
      </c>
      <c r="F105" s="9"/>
      <c r="G105" s="92" t="s">
        <v>672</v>
      </c>
      <c r="H105" s="19">
        <v>1157</v>
      </c>
      <c r="I105" s="73">
        <f>H105/H$85*100</f>
        <v>0.8612539917670966</v>
      </c>
      <c r="J105" s="9"/>
      <c r="K105" s="92" t="s">
        <v>666</v>
      </c>
      <c r="L105" s="19">
        <v>1180</v>
      </c>
      <c r="M105" s="73">
        <f>L105/L$85*100</f>
        <v>0.85877515374258584</v>
      </c>
    </row>
    <row r="106" spans="3:13" x14ac:dyDescent="0.2">
      <c r="C106" s="92" t="s">
        <v>676</v>
      </c>
      <c r="D106" s="19">
        <v>1183</v>
      </c>
      <c r="E106" s="73">
        <f>D106/D$85*100</f>
        <v>0.75696013002053963</v>
      </c>
      <c r="F106" s="9"/>
      <c r="G106" s="92" t="s">
        <v>675</v>
      </c>
      <c r="H106" s="19">
        <v>1156</v>
      </c>
      <c r="I106" s="73">
        <f>H106/H$85*100</f>
        <v>0.86050960629452355</v>
      </c>
      <c r="J106" s="9"/>
      <c r="K106" s="92" t="s">
        <v>674</v>
      </c>
      <c r="L106" s="19">
        <v>1138</v>
      </c>
      <c r="M106" s="73">
        <f>L106/L$85*100</f>
        <v>0.82820858047378199</v>
      </c>
    </row>
    <row r="107" spans="3:13" x14ac:dyDescent="0.2">
      <c r="C107" s="92" t="s">
        <v>669</v>
      </c>
      <c r="D107" s="19">
        <v>1108</v>
      </c>
      <c r="E107" s="73">
        <f>D107/D$85*100</f>
        <v>0.70897026547993069</v>
      </c>
      <c r="F107" s="9"/>
      <c r="G107" s="92" t="s">
        <v>671</v>
      </c>
      <c r="H107" s="19">
        <v>1070</v>
      </c>
      <c r="I107" s="73">
        <f>H107/H$85*100</f>
        <v>0.79649245565323545</v>
      </c>
      <c r="J107" s="9"/>
      <c r="K107" s="92" t="s">
        <v>664</v>
      </c>
      <c r="L107" s="19">
        <v>1115</v>
      </c>
      <c r="M107" s="73">
        <f>L107/L$85*100</f>
        <v>0.81146974273134165</v>
      </c>
    </row>
    <row r="108" spans="3:13" x14ac:dyDescent="0.2">
      <c r="D108" s="19"/>
      <c r="E108" s="73"/>
      <c r="F108" s="9"/>
      <c r="G108" s="19"/>
      <c r="H108" s="19"/>
      <c r="I108" s="73"/>
      <c r="J108" s="9"/>
      <c r="K108" s="19"/>
      <c r="L108" s="19"/>
      <c r="M108" s="73"/>
    </row>
    <row r="109" spans="3:13" x14ac:dyDescent="0.2">
      <c r="C109" s="92" t="s">
        <v>673</v>
      </c>
      <c r="D109" s="19">
        <v>1072</v>
      </c>
      <c r="E109" s="73">
        <f>D109/D$85*100</f>
        <v>0.68593513050043831</v>
      </c>
      <c r="F109" s="9"/>
      <c r="G109" s="92" t="s">
        <v>670</v>
      </c>
      <c r="H109" s="19">
        <v>1039</v>
      </c>
      <c r="I109" s="73">
        <f>H109/H$85*100</f>
        <v>0.7734165060034689</v>
      </c>
      <c r="J109" s="9"/>
      <c r="K109" s="92" t="s">
        <v>672</v>
      </c>
      <c r="L109" s="19">
        <v>1106</v>
      </c>
      <c r="M109" s="73">
        <f>L109/L$85*100</f>
        <v>0.80491976274516941</v>
      </c>
    </row>
    <row r="110" spans="3:13" x14ac:dyDescent="0.2">
      <c r="C110" s="92" t="s">
        <v>671</v>
      </c>
      <c r="D110" s="19">
        <v>1045</v>
      </c>
      <c r="E110" s="73">
        <f>D110/D$85*100</f>
        <v>0.66865877926581907</v>
      </c>
      <c r="F110" s="9"/>
      <c r="G110" s="92" t="s">
        <v>669</v>
      </c>
      <c r="H110" s="19">
        <v>1007</v>
      </c>
      <c r="I110" s="73">
        <f>H110/H$85*100</f>
        <v>0.74959617088112906</v>
      </c>
      <c r="J110" s="9"/>
      <c r="K110" s="92" t="s">
        <v>670</v>
      </c>
      <c r="L110" s="19">
        <v>1059</v>
      </c>
      <c r="M110" s="73">
        <f>L110/L$85*100</f>
        <v>0.77071431170626981</v>
      </c>
    </row>
    <row r="111" spans="3:13" x14ac:dyDescent="0.2">
      <c r="C111" s="92" t="s">
        <v>651</v>
      </c>
      <c r="D111" s="19">
        <v>1031</v>
      </c>
      <c r="E111" s="73">
        <f>D111/D$85*100</f>
        <v>0.65970067121823872</v>
      </c>
      <c r="F111" s="9"/>
      <c r="G111" s="92" t="s">
        <v>668</v>
      </c>
      <c r="H111" s="19">
        <v>879</v>
      </c>
      <c r="I111" s="73">
        <f>H111/H$85*100</f>
        <v>0.65431483039177007</v>
      </c>
      <c r="J111" s="9"/>
      <c r="K111" s="92" t="s">
        <v>671</v>
      </c>
      <c r="L111" s="19">
        <v>917</v>
      </c>
      <c r="M111" s="73">
        <f>L111/L$85*100</f>
        <v>0.66737018303555184</v>
      </c>
    </row>
    <row r="112" spans="3:13" x14ac:dyDescent="0.2">
      <c r="C112" s="92" t="s">
        <v>670</v>
      </c>
      <c r="D112" s="19">
        <v>1020</v>
      </c>
      <c r="E112" s="73">
        <f>D112/D$85*100</f>
        <v>0.65266215775228276</v>
      </c>
      <c r="F112" s="9"/>
      <c r="G112" s="92" t="s">
        <v>665</v>
      </c>
      <c r="H112" s="19">
        <v>860</v>
      </c>
      <c r="I112" s="73">
        <f>H112/H$85*100</f>
        <v>0.6401715064128809</v>
      </c>
      <c r="J112" s="9"/>
      <c r="K112" s="92" t="s">
        <v>660</v>
      </c>
      <c r="L112" s="19">
        <v>875</v>
      </c>
      <c r="M112" s="73">
        <f>L112/L$85*100</f>
        <v>0.63680360976674799</v>
      </c>
    </row>
    <row r="113" spans="3:13" x14ac:dyDescent="0.2">
      <c r="C113" s="92" t="s">
        <v>661</v>
      </c>
      <c r="D113" s="19">
        <v>950</v>
      </c>
      <c r="E113" s="73">
        <f>D113/D$85*100</f>
        <v>0.60787161751438101</v>
      </c>
      <c r="F113" s="9"/>
      <c r="G113" s="92" t="s">
        <v>664</v>
      </c>
      <c r="H113" s="19">
        <v>853</v>
      </c>
      <c r="I113" s="73">
        <f>H113/H$85*100</f>
        <v>0.63496080810486899</v>
      </c>
      <c r="J113" s="9"/>
      <c r="K113" s="92" t="s">
        <v>669</v>
      </c>
      <c r="L113" s="19">
        <v>874</v>
      </c>
      <c r="M113" s="73">
        <f>L113/L$85*100</f>
        <v>0.63607583421272873</v>
      </c>
    </row>
    <row r="114" spans="3:13" x14ac:dyDescent="0.2">
      <c r="C114" s="92" t="s">
        <v>665</v>
      </c>
      <c r="D114" s="19">
        <v>887</v>
      </c>
      <c r="E114" s="73">
        <f>D114/D$85*100</f>
        <v>0.56756013130026939</v>
      </c>
      <c r="F114" s="9"/>
      <c r="G114" s="92" t="s">
        <v>661</v>
      </c>
      <c r="H114" s="19">
        <v>851</v>
      </c>
      <c r="I114" s="73">
        <f>H114/H$85*100</f>
        <v>0.63347203715972278</v>
      </c>
      <c r="J114" s="9"/>
      <c r="K114" s="92" t="s">
        <v>668</v>
      </c>
      <c r="L114" s="19">
        <v>872</v>
      </c>
      <c r="M114" s="73">
        <f>L114/L$85*100</f>
        <v>0.63462028310469054</v>
      </c>
    </row>
    <row r="115" spans="3:13" x14ac:dyDescent="0.2">
      <c r="C115" s="92" t="s">
        <v>668</v>
      </c>
      <c r="D115" s="19">
        <v>884</v>
      </c>
      <c r="E115" s="73">
        <f>D115/D$85*100</f>
        <v>0.565640536718645</v>
      </c>
      <c r="F115" s="9"/>
      <c r="G115" s="92" t="s">
        <v>662</v>
      </c>
      <c r="H115" s="19">
        <v>800</v>
      </c>
      <c r="I115" s="73">
        <f>H115/H$85*100</f>
        <v>0.59550837805849377</v>
      </c>
      <c r="J115" s="9"/>
      <c r="K115" s="92" t="s">
        <v>662</v>
      </c>
      <c r="L115" s="19">
        <v>812</v>
      </c>
      <c r="M115" s="73">
        <f>L115/L$85*100</f>
        <v>0.5909537498635421</v>
      </c>
    </row>
    <row r="116" spans="3:13" x14ac:dyDescent="0.2">
      <c r="C116" s="92" t="s">
        <v>667</v>
      </c>
      <c r="D116" s="19">
        <v>867</v>
      </c>
      <c r="E116" s="73">
        <f>D116/D$85*100</f>
        <v>0.55476283408944027</v>
      </c>
      <c r="F116" s="9"/>
      <c r="G116" s="92" t="s">
        <v>515</v>
      </c>
      <c r="H116" s="19">
        <v>768</v>
      </c>
      <c r="I116" s="73">
        <f>H116/H$85*100</f>
        <v>0.57168804293615405</v>
      </c>
      <c r="J116" s="9"/>
      <c r="K116" s="92" t="s">
        <v>515</v>
      </c>
      <c r="L116" s="19">
        <v>797</v>
      </c>
      <c r="M116" s="73">
        <f>L116/L$85*100</f>
        <v>0.58003711655325496</v>
      </c>
    </row>
    <row r="117" spans="3:13" x14ac:dyDescent="0.2">
      <c r="C117" s="92" t="s">
        <v>515</v>
      </c>
      <c r="D117" s="19">
        <v>831</v>
      </c>
      <c r="E117" s="73">
        <f>D117/D$85*100</f>
        <v>0.53172769910994799</v>
      </c>
      <c r="F117" s="9"/>
      <c r="G117" s="92" t="s">
        <v>666</v>
      </c>
      <c r="H117" s="19">
        <v>765</v>
      </c>
      <c r="I117" s="73">
        <f>H117/H$85*100</f>
        <v>0.56945488651843468</v>
      </c>
      <c r="J117" s="9"/>
      <c r="K117" s="92" t="s">
        <v>665</v>
      </c>
      <c r="L117" s="19">
        <v>762</v>
      </c>
      <c r="M117" s="73">
        <f>L117/L$85*100</f>
        <v>0.55456497216258505</v>
      </c>
    </row>
    <row r="118" spans="3:13" x14ac:dyDescent="0.2">
      <c r="C118" s="92" t="s">
        <v>663</v>
      </c>
      <c r="D118" s="19">
        <v>827</v>
      </c>
      <c r="E118" s="73">
        <f>D118/D$85*100</f>
        <v>0.52916823966778215</v>
      </c>
      <c r="F118" s="9"/>
      <c r="G118" s="92" t="s">
        <v>660</v>
      </c>
      <c r="H118" s="19">
        <v>732</v>
      </c>
      <c r="I118" s="73">
        <f>H118/H$85*100</f>
        <v>0.5448901659235218</v>
      </c>
      <c r="J118" s="9"/>
      <c r="K118" s="92" t="s">
        <v>663</v>
      </c>
      <c r="L118" s="19">
        <v>739</v>
      </c>
      <c r="M118" s="73">
        <f>L118/L$85*100</f>
        <v>0.53782613442014482</v>
      </c>
    </row>
    <row r="119" spans="3:13" x14ac:dyDescent="0.2">
      <c r="D119" s="19"/>
      <c r="E119" s="73"/>
      <c r="F119" s="9"/>
      <c r="G119" s="19"/>
      <c r="H119" s="19"/>
      <c r="I119" s="73"/>
      <c r="J119" s="9"/>
      <c r="K119" s="19"/>
      <c r="L119" s="19"/>
      <c r="M119" s="73"/>
    </row>
    <row r="120" spans="3:13" x14ac:dyDescent="0.2">
      <c r="C120" s="92" t="s">
        <v>647</v>
      </c>
      <c r="D120" s="19">
        <v>808</v>
      </c>
      <c r="E120" s="73">
        <f>D120/D$85*100</f>
        <v>0.5170108073174946</v>
      </c>
      <c r="F120" s="9"/>
      <c r="G120" s="92" t="s">
        <v>654</v>
      </c>
      <c r="H120" s="19">
        <v>723</v>
      </c>
      <c r="I120" s="73">
        <f>H120/H$85*100</f>
        <v>0.53819069667036379</v>
      </c>
      <c r="J120" s="9"/>
      <c r="K120" s="92" t="s">
        <v>653</v>
      </c>
      <c r="L120" s="19">
        <v>729</v>
      </c>
      <c r="M120" s="73">
        <f>L120/L$85*100</f>
        <v>0.53054837887995343</v>
      </c>
    </row>
    <row r="121" spans="3:13" x14ac:dyDescent="0.2">
      <c r="C121" s="92" t="s">
        <v>664</v>
      </c>
      <c r="D121" s="19">
        <v>798</v>
      </c>
      <c r="E121" s="73">
        <f>D121/D$85*100</f>
        <v>0.51061215871207999</v>
      </c>
      <c r="F121" s="9"/>
      <c r="G121" s="92" t="s">
        <v>663</v>
      </c>
      <c r="H121" s="19">
        <v>697</v>
      </c>
      <c r="I121" s="73">
        <f>H121/H$85*100</f>
        <v>0.5188366743834627</v>
      </c>
      <c r="J121" s="9"/>
      <c r="K121" s="92" t="s">
        <v>651</v>
      </c>
      <c r="L121" s="19">
        <v>702</v>
      </c>
      <c r="M121" s="73">
        <f>L121/L$85*100</f>
        <v>0.5108984389214366</v>
      </c>
    </row>
    <row r="122" spans="3:13" x14ac:dyDescent="0.2">
      <c r="C122" s="92" t="s">
        <v>662</v>
      </c>
      <c r="D122" s="19">
        <v>790</v>
      </c>
      <c r="E122" s="73">
        <f>D122/D$85*100</f>
        <v>0.50549323982774841</v>
      </c>
      <c r="F122" s="9"/>
      <c r="G122" s="92" t="s">
        <v>650</v>
      </c>
      <c r="H122" s="19">
        <v>673</v>
      </c>
      <c r="I122" s="73">
        <f>H122/H$85*100</f>
        <v>0.50097142304170783</v>
      </c>
      <c r="J122" s="9"/>
      <c r="K122" s="92" t="s">
        <v>658</v>
      </c>
      <c r="L122" s="19">
        <v>693</v>
      </c>
      <c r="M122" s="73">
        <f>L122/L$85*100</f>
        <v>0.50434845893526437</v>
      </c>
    </row>
    <row r="123" spans="3:13" x14ac:dyDescent="0.2">
      <c r="C123" s="92" t="s">
        <v>654</v>
      </c>
      <c r="D123" s="19">
        <v>770</v>
      </c>
      <c r="E123" s="73">
        <f>D123/D$85*100</f>
        <v>0.49269594261691929</v>
      </c>
      <c r="F123" s="9"/>
      <c r="G123" s="92" t="s">
        <v>659</v>
      </c>
      <c r="H123" s="19">
        <v>672</v>
      </c>
      <c r="I123" s="73">
        <f>H123/H$85*100</f>
        <v>0.50022703756913478</v>
      </c>
      <c r="J123" s="9"/>
      <c r="K123" s="92" t="s">
        <v>661</v>
      </c>
      <c r="L123" s="19">
        <v>684</v>
      </c>
      <c r="M123" s="73">
        <f>L123/L$85*100</f>
        <v>0.49779847894909207</v>
      </c>
    </row>
    <row r="124" spans="3:13" x14ac:dyDescent="0.2">
      <c r="C124" s="92" t="s">
        <v>659</v>
      </c>
      <c r="D124" s="19">
        <v>705</v>
      </c>
      <c r="E124" s="73">
        <f>D124/D$85*100</f>
        <v>0.4511047266817248</v>
      </c>
      <c r="F124" s="9"/>
      <c r="G124" s="92" t="s">
        <v>658</v>
      </c>
      <c r="H124" s="19">
        <v>651</v>
      </c>
      <c r="I124" s="73">
        <f>H124/H$85*100</f>
        <v>0.48459494264509928</v>
      </c>
      <c r="J124" s="9"/>
      <c r="K124" s="92" t="s">
        <v>648</v>
      </c>
      <c r="L124" s="19">
        <v>676</v>
      </c>
      <c r="M124" s="73">
        <f>L124/L$85*100</f>
        <v>0.49197627451693898</v>
      </c>
    </row>
    <row r="125" spans="3:13" x14ac:dyDescent="0.2">
      <c r="C125" s="92" t="s">
        <v>660</v>
      </c>
      <c r="D125" s="19">
        <v>665</v>
      </c>
      <c r="E125" s="73">
        <f>D125/D$85*100</f>
        <v>0.42551013226006668</v>
      </c>
      <c r="F125" s="9"/>
      <c r="G125" s="92" t="s">
        <v>653</v>
      </c>
      <c r="H125" s="19">
        <v>624</v>
      </c>
      <c r="I125" s="73">
        <f>H125/H$85*100</f>
        <v>0.4644965348856252</v>
      </c>
      <c r="J125" s="9"/>
      <c r="K125" s="92" t="s">
        <v>659</v>
      </c>
      <c r="L125" s="19">
        <v>599</v>
      </c>
      <c r="M125" s="73">
        <f>L125/L$85*100</f>
        <v>0.43593755685746516</v>
      </c>
    </row>
    <row r="126" spans="3:13" x14ac:dyDescent="0.2">
      <c r="C126" s="92" t="s">
        <v>642</v>
      </c>
      <c r="D126" s="19">
        <v>655</v>
      </c>
      <c r="E126" s="73">
        <f>D126/D$85*100</f>
        <v>0.41911148365465212</v>
      </c>
      <c r="F126" s="9"/>
      <c r="G126" s="92" t="s">
        <v>573</v>
      </c>
      <c r="H126" s="19">
        <v>617</v>
      </c>
      <c r="I126" s="73">
        <f>H126/H$85*100</f>
        <v>0.45928583657761335</v>
      </c>
      <c r="J126" s="9"/>
      <c r="K126" s="92" t="s">
        <v>657</v>
      </c>
      <c r="L126" s="19">
        <v>591</v>
      </c>
      <c r="M126" s="73">
        <f>L126/L$85*100</f>
        <v>0.43011535242531201</v>
      </c>
    </row>
    <row r="127" spans="3:13" x14ac:dyDescent="0.2">
      <c r="C127" s="92" t="s">
        <v>658</v>
      </c>
      <c r="D127" s="19">
        <v>653</v>
      </c>
      <c r="E127" s="73">
        <f>D127/D$85*100</f>
        <v>0.41783175393356925</v>
      </c>
      <c r="F127" s="9"/>
      <c r="G127" s="92" t="s">
        <v>657</v>
      </c>
      <c r="H127" s="19">
        <v>611</v>
      </c>
      <c r="I127" s="73">
        <f>H127/H$85*100</f>
        <v>0.45481952374217471</v>
      </c>
      <c r="J127" s="9"/>
      <c r="K127" s="92" t="s">
        <v>656</v>
      </c>
      <c r="L127" s="19">
        <v>556</v>
      </c>
      <c r="M127" s="73">
        <f>L127/L$85*100</f>
        <v>0.40464320803464215</v>
      </c>
    </row>
    <row r="128" spans="3:13" x14ac:dyDescent="0.2">
      <c r="C128" s="92" t="s">
        <v>656</v>
      </c>
      <c r="D128" s="19">
        <v>641</v>
      </c>
      <c r="E128" s="73">
        <f>D128/D$85*100</f>
        <v>0.41015337560707182</v>
      </c>
      <c r="F128" s="9"/>
      <c r="G128" s="92" t="s">
        <v>656</v>
      </c>
      <c r="H128" s="19">
        <v>587</v>
      </c>
      <c r="I128" s="73">
        <f>H128/H$85*100</f>
        <v>0.43695427240041984</v>
      </c>
      <c r="J128" s="9"/>
      <c r="K128" s="92" t="s">
        <v>573</v>
      </c>
      <c r="L128" s="19">
        <v>523</v>
      </c>
      <c r="M128" s="73">
        <f>L128/L$85*100</f>
        <v>0.38062661475201048</v>
      </c>
    </row>
    <row r="129" spans="1:13" x14ac:dyDescent="0.2">
      <c r="C129" s="92" t="s">
        <v>648</v>
      </c>
      <c r="D129" s="19">
        <v>600</v>
      </c>
      <c r="E129" s="73">
        <f>D129/D$85*100</f>
        <v>0.38391891632487218</v>
      </c>
      <c r="F129" s="9"/>
      <c r="G129" s="92" t="s">
        <v>647</v>
      </c>
      <c r="H129" s="19">
        <v>544</v>
      </c>
      <c r="I129" s="73">
        <f>H129/H$85*100</f>
        <v>0.40494569707977579</v>
      </c>
      <c r="J129" s="9"/>
      <c r="K129" s="92" t="s">
        <v>643</v>
      </c>
      <c r="L129" s="19">
        <v>521</v>
      </c>
      <c r="M129" s="73">
        <f>L129/L$85*100</f>
        <v>0.37917106364397218</v>
      </c>
    </row>
    <row r="130" spans="1:13" x14ac:dyDescent="0.2">
      <c r="D130" s="19"/>
      <c r="E130" s="73"/>
      <c r="F130" s="9"/>
      <c r="G130" s="19"/>
      <c r="H130" s="19"/>
      <c r="I130" s="73"/>
      <c r="J130" s="9"/>
      <c r="K130" s="19"/>
      <c r="L130" s="19"/>
      <c r="M130" s="73"/>
    </row>
    <row r="131" spans="1:13" x14ac:dyDescent="0.2">
      <c r="C131" s="92" t="s">
        <v>655</v>
      </c>
      <c r="D131" s="19">
        <v>595</v>
      </c>
      <c r="E131" s="73">
        <f>D131/D$85*100</f>
        <v>0.38071959202216493</v>
      </c>
      <c r="F131" s="9"/>
      <c r="G131" s="92" t="s">
        <v>652</v>
      </c>
      <c r="H131" s="19">
        <v>529</v>
      </c>
      <c r="I131" s="73">
        <f>H131/H$85*100</f>
        <v>0.39377991499117904</v>
      </c>
      <c r="J131" s="9"/>
      <c r="K131" s="92" t="s">
        <v>645</v>
      </c>
      <c r="L131" s="19">
        <v>520</v>
      </c>
      <c r="M131" s="73">
        <f>L131/L$85*100</f>
        <v>0.37844328808995309</v>
      </c>
    </row>
    <row r="132" spans="1:13" x14ac:dyDescent="0.2">
      <c r="C132" s="92" t="s">
        <v>652</v>
      </c>
      <c r="D132" s="19">
        <v>586</v>
      </c>
      <c r="E132" s="73">
        <f>D132/D$85*100</f>
        <v>0.37496080827729183</v>
      </c>
      <c r="F132" s="9"/>
      <c r="G132" s="92" t="s">
        <v>655</v>
      </c>
      <c r="H132" s="19">
        <v>522</v>
      </c>
      <c r="I132" s="73">
        <f>H132/H$85*100</f>
        <v>0.38856921668316724</v>
      </c>
      <c r="J132" s="9"/>
      <c r="K132" s="92" t="s">
        <v>654</v>
      </c>
      <c r="L132" s="19">
        <v>473</v>
      </c>
      <c r="M132" s="73">
        <f>L132/L$85*100</f>
        <v>0.34423783705105343</v>
      </c>
    </row>
    <row r="133" spans="1:13" x14ac:dyDescent="0.2">
      <c r="C133" s="92" t="s">
        <v>653</v>
      </c>
      <c r="D133" s="19">
        <v>576</v>
      </c>
      <c r="E133" s="73">
        <f>D133/D$85*100</f>
        <v>0.36856215967187728</v>
      </c>
      <c r="F133" s="9"/>
      <c r="G133" s="92" t="s">
        <v>646</v>
      </c>
      <c r="H133" s="19">
        <v>470</v>
      </c>
      <c r="I133" s="73">
        <f>H133/H$85*100</f>
        <v>0.34986117210936507</v>
      </c>
      <c r="J133" s="9"/>
      <c r="K133" s="92" t="s">
        <v>652</v>
      </c>
      <c r="L133" s="19">
        <v>452</v>
      </c>
      <c r="M133" s="73">
        <f>L133/L$85*100</f>
        <v>0.3289545504166515</v>
      </c>
    </row>
    <row r="134" spans="1:13" x14ac:dyDescent="0.2">
      <c r="C134" s="92" t="s">
        <v>650</v>
      </c>
      <c r="D134" s="19">
        <v>570</v>
      </c>
      <c r="E134" s="73">
        <f>D134/D$85*100</f>
        <v>0.36472297050862856</v>
      </c>
      <c r="F134" s="9"/>
      <c r="G134" s="92" t="s">
        <v>651</v>
      </c>
      <c r="H134" s="19">
        <v>469</v>
      </c>
      <c r="I134" s="73">
        <f>H134/H$85*100</f>
        <v>0.34911678663679202</v>
      </c>
      <c r="J134" s="9"/>
      <c r="K134" s="92" t="s">
        <v>650</v>
      </c>
      <c r="L134" s="19">
        <v>441</v>
      </c>
      <c r="M134" s="73">
        <f>L134/L$85*100</f>
        <v>0.32094901932244096</v>
      </c>
    </row>
    <row r="135" spans="1:13" x14ac:dyDescent="0.2">
      <c r="C135" s="92" t="s">
        <v>646</v>
      </c>
      <c r="D135" s="19">
        <v>510</v>
      </c>
      <c r="E135" s="73">
        <f>D135/D$85*100</f>
        <v>0.32633107887614138</v>
      </c>
      <c r="F135" s="9"/>
      <c r="G135" s="92" t="s">
        <v>643</v>
      </c>
      <c r="H135" s="19">
        <v>460</v>
      </c>
      <c r="I135" s="73">
        <f>H135/H$85*100</f>
        <v>0.34241731738363396</v>
      </c>
      <c r="J135" s="9"/>
      <c r="K135" s="92" t="s">
        <v>649</v>
      </c>
      <c r="L135" s="19">
        <v>431</v>
      </c>
      <c r="M135" s="73">
        <f>L135/L$85*100</f>
        <v>0.31367126378224958</v>
      </c>
    </row>
    <row r="136" spans="1:13" x14ac:dyDescent="0.2">
      <c r="C136" s="92" t="s">
        <v>573</v>
      </c>
      <c r="D136" s="19">
        <v>486</v>
      </c>
      <c r="E136" s="73">
        <f>D136/D$85*100</f>
        <v>0.31097432222314647</v>
      </c>
      <c r="F136" s="9"/>
      <c r="G136" s="92" t="s">
        <v>648</v>
      </c>
      <c r="H136" s="19">
        <v>426</v>
      </c>
      <c r="I136" s="73">
        <f>H136/H$85*100</f>
        <v>0.31710821131614797</v>
      </c>
      <c r="J136" s="9"/>
      <c r="K136" s="92" t="s">
        <v>647</v>
      </c>
      <c r="L136" s="19">
        <v>409</v>
      </c>
      <c r="M136" s="73">
        <f>L136/L$85*100</f>
        <v>0.29766020159382844</v>
      </c>
    </row>
    <row r="137" spans="1:13" x14ac:dyDescent="0.2">
      <c r="C137" s="92" t="s">
        <v>644</v>
      </c>
      <c r="D137" s="19">
        <v>445</v>
      </c>
      <c r="E137" s="73">
        <f>D137/D$85*100</f>
        <v>0.28473986294094689</v>
      </c>
      <c r="F137" s="9"/>
      <c r="G137" s="92" t="s">
        <v>644</v>
      </c>
      <c r="H137" s="19">
        <v>423</v>
      </c>
      <c r="I137" s="73">
        <f>H137/H$85*100</f>
        <v>0.3148750548984286</v>
      </c>
      <c r="J137" s="9"/>
      <c r="K137" s="92" t="s">
        <v>646</v>
      </c>
      <c r="L137" s="19">
        <v>407</v>
      </c>
      <c r="M137" s="73">
        <f>L137/L$85*100</f>
        <v>0.2962046504857902</v>
      </c>
    </row>
    <row r="138" spans="1:13" x14ac:dyDescent="0.2">
      <c r="C138" s="92" t="s">
        <v>645</v>
      </c>
      <c r="D138" s="19">
        <v>430</v>
      </c>
      <c r="E138" s="73">
        <f>D138/D$85*100</f>
        <v>0.27514189003282508</v>
      </c>
      <c r="F138" s="9"/>
      <c r="G138" s="92" t="s">
        <v>645</v>
      </c>
      <c r="H138" s="19">
        <v>358</v>
      </c>
      <c r="I138" s="73">
        <f>H138/H$85*100</f>
        <v>0.266489999181176</v>
      </c>
      <c r="J138" s="9"/>
      <c r="K138" s="92" t="s">
        <v>644</v>
      </c>
      <c r="L138" s="19">
        <v>400</v>
      </c>
      <c r="M138" s="73">
        <f>L138/L$85*100</f>
        <v>0.29111022160765621</v>
      </c>
    </row>
    <row r="139" spans="1:13" x14ac:dyDescent="0.2">
      <c r="C139" s="92" t="s">
        <v>643</v>
      </c>
      <c r="D139" s="19">
        <v>378</v>
      </c>
      <c r="E139" s="73">
        <f>D139/D$85*100</f>
        <v>0.24186891728466947</v>
      </c>
      <c r="F139" s="9"/>
      <c r="G139" s="92" t="s">
        <v>642</v>
      </c>
      <c r="H139" s="19">
        <v>357</v>
      </c>
      <c r="I139" s="73">
        <f>H139/H$85*100</f>
        <v>0.26574561370860283</v>
      </c>
      <c r="J139" s="9"/>
      <c r="K139" s="92" t="s">
        <v>641</v>
      </c>
      <c r="L139" s="19">
        <v>376</v>
      </c>
      <c r="M139" s="73">
        <f>L139/L$85*100</f>
        <v>0.27364360831119683</v>
      </c>
    </row>
    <row r="140" spans="1:13" x14ac:dyDescent="0.2">
      <c r="C140" s="92" t="s">
        <v>640</v>
      </c>
      <c r="D140" s="19">
        <v>373</v>
      </c>
      <c r="E140" s="73">
        <f>D140/D$85*100</f>
        <v>0.23866959298196222</v>
      </c>
      <c r="F140" s="9"/>
      <c r="G140" s="92" t="s">
        <v>639</v>
      </c>
      <c r="H140" s="19">
        <v>355</v>
      </c>
      <c r="I140" s="73">
        <f>H140/H$85*100</f>
        <v>0.26425684276345662</v>
      </c>
      <c r="J140" s="9"/>
      <c r="K140" s="92" t="s">
        <v>638</v>
      </c>
      <c r="L140" s="19">
        <v>328</v>
      </c>
      <c r="M140" s="73">
        <f>L140/L$85*100</f>
        <v>0.23871038171827808</v>
      </c>
    </row>
    <row r="141" spans="1:13" x14ac:dyDescent="0.2">
      <c r="C141" s="92" t="s">
        <v>637</v>
      </c>
      <c r="D141" s="19">
        <v>11005</v>
      </c>
      <c r="E141" s="73">
        <f>D141/D$85*100</f>
        <v>7.0417127902586971</v>
      </c>
      <c r="F141" s="9"/>
      <c r="G141" s="92" t="s">
        <v>637</v>
      </c>
      <c r="H141" s="19">
        <v>10571</v>
      </c>
      <c r="I141" s="73">
        <f>H141/H$85*100</f>
        <v>7.8688988305704228</v>
      </c>
      <c r="J141" s="9"/>
      <c r="K141" s="92" t="s">
        <v>637</v>
      </c>
      <c r="L141" s="24">
        <f>L85-SUM(L87:L140)</f>
        <v>10289</v>
      </c>
      <c r="M141" s="73">
        <f>L141/L$85*100</f>
        <v>7.4880826753029375</v>
      </c>
    </row>
    <row r="142" spans="1:13" ht="18" thickBot="1" x14ac:dyDescent="0.25">
      <c r="B142" s="6"/>
      <c r="C142" s="6"/>
      <c r="D142" s="6"/>
      <c r="E142" s="6"/>
      <c r="F142" s="33"/>
      <c r="G142" s="6"/>
      <c r="H142" s="6"/>
      <c r="I142" s="6"/>
      <c r="J142" s="33"/>
      <c r="K142" s="23"/>
      <c r="L142" s="6"/>
      <c r="M142" s="91"/>
    </row>
    <row r="143" spans="1:13" x14ac:dyDescent="0.2">
      <c r="D143" s="4" t="s">
        <v>253</v>
      </c>
    </row>
    <row r="144" spans="1:13" x14ac:dyDescent="0.2">
      <c r="A144" s="4"/>
    </row>
  </sheetData>
  <phoneticPr fontId="4"/>
  <pageMargins left="0.23000000000000004" right="0.23000000000000004" top="0.56999999999999995" bottom="0.55000000000000004" header="0.51200000000000001" footer="0.51200000000000001"/>
  <pageSetup paperSize="12" scale="75" orientation="portrait" verticalDpi="0" r:id="rId1"/>
  <headerFooter alignWithMargins="0"/>
  <rowBreaks count="2" manualBreakCount="2">
    <brk id="71" max="16383" man="1"/>
    <brk id="144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46"/>
  <sheetViews>
    <sheetView showGridLines="0" zoomScale="75" workbookViewId="0"/>
  </sheetViews>
  <sheetFormatPr defaultColWidth="8.69921875" defaultRowHeight="17.25" x14ac:dyDescent="0.2"/>
  <cols>
    <col min="1" max="1" width="10.69921875" style="5" customWidth="1"/>
    <col min="2" max="2" width="13.69921875" style="5" customWidth="1"/>
    <col min="3" max="3" width="10.69921875" style="5" customWidth="1"/>
    <col min="4" max="5" width="9.69921875" style="5" customWidth="1"/>
    <col min="6" max="7" width="7.69921875" style="5" customWidth="1"/>
    <col min="8" max="9" width="9.69921875" style="5" customWidth="1"/>
    <col min="10" max="10" width="8.69921875" style="5"/>
    <col min="11" max="12" width="9.69921875" style="5" customWidth="1"/>
    <col min="13" max="16384" width="8.69921875" style="5"/>
  </cols>
  <sheetData>
    <row r="1" spans="1:12" x14ac:dyDescent="0.2">
      <c r="A1" s="4"/>
    </row>
    <row r="6" spans="1:12" x14ac:dyDescent="0.2">
      <c r="E6" s="1" t="s">
        <v>762</v>
      </c>
    </row>
    <row r="7" spans="1:12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97" t="s">
        <v>755</v>
      </c>
      <c r="L7" s="6"/>
    </row>
    <row r="8" spans="1:12" x14ac:dyDescent="0.2">
      <c r="C8" s="9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2">
      <c r="C9" s="31" t="s">
        <v>539</v>
      </c>
      <c r="D9" s="9"/>
      <c r="E9" s="10"/>
      <c r="F9" s="10"/>
      <c r="G9" s="10"/>
      <c r="H9" s="42" t="s">
        <v>538</v>
      </c>
      <c r="I9" s="10"/>
      <c r="J9" s="10"/>
      <c r="K9" s="10"/>
      <c r="L9" s="10"/>
    </row>
    <row r="10" spans="1:12" x14ac:dyDescent="0.2">
      <c r="C10" s="31" t="s">
        <v>537</v>
      </c>
      <c r="D10" s="31" t="s">
        <v>536</v>
      </c>
      <c r="E10" s="9"/>
      <c r="F10" s="31" t="s">
        <v>761</v>
      </c>
      <c r="G10" s="9"/>
      <c r="H10" s="9"/>
      <c r="I10" s="9"/>
      <c r="J10" s="9"/>
      <c r="K10" s="11" t="s">
        <v>534</v>
      </c>
      <c r="L10" s="31" t="s">
        <v>760</v>
      </c>
    </row>
    <row r="11" spans="1:12" x14ac:dyDescent="0.2">
      <c r="B11" s="10"/>
      <c r="C11" s="14"/>
      <c r="D11" s="14"/>
      <c r="E11" s="25" t="s">
        <v>759</v>
      </c>
      <c r="F11" s="15" t="s">
        <v>531</v>
      </c>
      <c r="G11" s="25" t="s">
        <v>530</v>
      </c>
      <c r="H11" s="25" t="s">
        <v>758</v>
      </c>
      <c r="I11" s="25" t="s">
        <v>757</v>
      </c>
      <c r="J11" s="25" t="s">
        <v>528</v>
      </c>
      <c r="K11" s="25" t="s">
        <v>264</v>
      </c>
      <c r="L11" s="25" t="s">
        <v>477</v>
      </c>
    </row>
    <row r="12" spans="1:12" x14ac:dyDescent="0.2">
      <c r="C12" s="16"/>
      <c r="D12" s="17"/>
      <c r="E12" s="17"/>
      <c r="F12" s="17"/>
      <c r="G12" s="17"/>
      <c r="H12" s="17"/>
      <c r="I12" s="17"/>
      <c r="J12" s="17"/>
      <c r="K12" s="17"/>
      <c r="L12" s="17"/>
    </row>
    <row r="13" spans="1:12" x14ac:dyDescent="0.2">
      <c r="B13" s="4" t="s">
        <v>165</v>
      </c>
      <c r="C13" s="62">
        <v>134339.46</v>
      </c>
      <c r="D13" s="19">
        <v>118248.46</v>
      </c>
      <c r="E13" s="19">
        <v>11168.1</v>
      </c>
      <c r="F13" s="19">
        <v>49.12</v>
      </c>
      <c r="G13" s="19">
        <v>438</v>
      </c>
      <c r="H13" s="19">
        <v>20126</v>
      </c>
      <c r="I13" s="19">
        <v>71024</v>
      </c>
      <c r="J13" s="19">
        <v>10454.1</v>
      </c>
      <c r="K13" s="19">
        <v>362.04</v>
      </c>
      <c r="L13" s="19">
        <v>4627.1000000000004</v>
      </c>
    </row>
    <row r="14" spans="1:12" x14ac:dyDescent="0.2">
      <c r="B14" s="1" t="s">
        <v>747</v>
      </c>
      <c r="C14" s="3">
        <f>D14+D87+J87</f>
        <v>137405.21999999994</v>
      </c>
      <c r="D14" s="2">
        <f>SUM(D16:D70)</f>
        <v>125071.19999999994</v>
      </c>
      <c r="E14" s="2">
        <f>SUM(E16:E70)</f>
        <v>9820.01</v>
      </c>
      <c r="F14" s="2">
        <f>SUM(F16:F70)</f>
        <v>37.11</v>
      </c>
      <c r="G14" s="2">
        <f>SUM(G16:G70)</f>
        <v>397</v>
      </c>
      <c r="H14" s="2">
        <f>SUM(H16:H70)</f>
        <v>21341</v>
      </c>
      <c r="I14" s="2">
        <f>SUM(I16:I70)</f>
        <v>79127</v>
      </c>
      <c r="J14" s="2">
        <f>SUM(J16:J70)</f>
        <v>9970</v>
      </c>
      <c r="K14" s="2">
        <f>SUM(K16:K70)</f>
        <v>431.03999999999996</v>
      </c>
      <c r="L14" s="2">
        <f>SUM(L16:L70)</f>
        <v>3948.0400000000009</v>
      </c>
    </row>
    <row r="15" spans="1:12" x14ac:dyDescent="0.2">
      <c r="C15" s="62"/>
      <c r="E15" s="19"/>
      <c r="F15" s="19"/>
      <c r="G15" s="19"/>
      <c r="H15" s="19"/>
      <c r="I15" s="19"/>
      <c r="J15" s="19"/>
      <c r="K15" s="19"/>
      <c r="L15" s="19"/>
    </row>
    <row r="16" spans="1:12" x14ac:dyDescent="0.2">
      <c r="B16" s="4" t="s">
        <v>13</v>
      </c>
      <c r="C16" s="62">
        <v>10948</v>
      </c>
      <c r="D16" s="24">
        <f>SUM(E16:L16)</f>
        <v>10599</v>
      </c>
      <c r="E16" s="20">
        <v>2191</v>
      </c>
      <c r="F16" s="20">
        <v>4</v>
      </c>
      <c r="G16" s="20">
        <v>61</v>
      </c>
      <c r="H16" s="20">
        <v>5946</v>
      </c>
      <c r="I16" s="20">
        <v>2036</v>
      </c>
      <c r="J16" s="20">
        <v>297</v>
      </c>
      <c r="K16" s="21" t="s">
        <v>745</v>
      </c>
      <c r="L16" s="19">
        <v>64</v>
      </c>
    </row>
    <row r="17" spans="2:12" x14ac:dyDescent="0.2">
      <c r="B17" s="4" t="s">
        <v>14</v>
      </c>
      <c r="C17" s="62">
        <v>2069</v>
      </c>
      <c r="D17" s="24">
        <f>SUM(E17:L17)</f>
        <v>1997</v>
      </c>
      <c r="E17" s="20">
        <v>411</v>
      </c>
      <c r="F17" s="20">
        <v>3</v>
      </c>
      <c r="G17" s="20">
        <v>7</v>
      </c>
      <c r="H17" s="20">
        <v>242</v>
      </c>
      <c r="I17" s="20">
        <v>1226</v>
      </c>
      <c r="J17" s="20">
        <v>54</v>
      </c>
      <c r="K17" s="19">
        <v>5</v>
      </c>
      <c r="L17" s="19">
        <v>49</v>
      </c>
    </row>
    <row r="18" spans="2:12" x14ac:dyDescent="0.2">
      <c r="B18" s="4" t="s">
        <v>15</v>
      </c>
      <c r="C18" s="62">
        <v>3933</v>
      </c>
      <c r="D18" s="24">
        <f>SUM(E18:L18)</f>
        <v>2697</v>
      </c>
      <c r="E18" s="20">
        <v>396</v>
      </c>
      <c r="F18" s="20">
        <v>4</v>
      </c>
      <c r="G18" s="20">
        <v>17</v>
      </c>
      <c r="H18" s="20">
        <v>218</v>
      </c>
      <c r="I18" s="20">
        <v>1918</v>
      </c>
      <c r="J18" s="20">
        <v>110</v>
      </c>
      <c r="K18" s="19">
        <v>2</v>
      </c>
      <c r="L18" s="19">
        <v>32</v>
      </c>
    </row>
    <row r="19" spans="2:12" x14ac:dyDescent="0.2">
      <c r="B19" s="4" t="s">
        <v>16</v>
      </c>
      <c r="C19" s="62">
        <v>6623</v>
      </c>
      <c r="D19" s="24">
        <f>SUM(E19:L19)</f>
        <v>6582</v>
      </c>
      <c r="E19" s="20">
        <v>36</v>
      </c>
      <c r="F19" s="21" t="s">
        <v>745</v>
      </c>
      <c r="G19" s="20">
        <v>5</v>
      </c>
      <c r="H19" s="20">
        <v>147</v>
      </c>
      <c r="I19" s="20">
        <v>5853</v>
      </c>
      <c r="J19" s="20">
        <v>83</v>
      </c>
      <c r="K19" s="21" t="s">
        <v>745</v>
      </c>
      <c r="L19" s="19">
        <v>458</v>
      </c>
    </row>
    <row r="20" spans="2:12" x14ac:dyDescent="0.2">
      <c r="B20" s="4" t="s">
        <v>17</v>
      </c>
      <c r="C20" s="62">
        <v>5958</v>
      </c>
      <c r="D20" s="24">
        <f>SUM(E20:L20)</f>
        <v>5352</v>
      </c>
      <c r="E20" s="20">
        <v>510</v>
      </c>
      <c r="F20" s="20">
        <v>2</v>
      </c>
      <c r="G20" s="20">
        <v>18</v>
      </c>
      <c r="H20" s="20">
        <v>1879</v>
      </c>
      <c r="I20" s="20">
        <v>314</v>
      </c>
      <c r="J20" s="20">
        <v>2589</v>
      </c>
      <c r="K20" s="21" t="s">
        <v>745</v>
      </c>
      <c r="L20" s="19">
        <v>40</v>
      </c>
    </row>
    <row r="21" spans="2:12" x14ac:dyDescent="0.2">
      <c r="B21" s="4" t="s">
        <v>18</v>
      </c>
      <c r="C21" s="62">
        <v>14304</v>
      </c>
      <c r="D21" s="24">
        <f>SUM(E21:L21)</f>
        <v>12184</v>
      </c>
      <c r="E21" s="20">
        <v>289</v>
      </c>
      <c r="F21" s="21" t="s">
        <v>745</v>
      </c>
      <c r="G21" s="20">
        <v>14</v>
      </c>
      <c r="H21" s="20">
        <v>183</v>
      </c>
      <c r="I21" s="20">
        <v>11058</v>
      </c>
      <c r="J21" s="20">
        <v>371</v>
      </c>
      <c r="K21" s="19">
        <v>1</v>
      </c>
      <c r="L21" s="19">
        <v>268</v>
      </c>
    </row>
    <row r="22" spans="2:12" x14ac:dyDescent="0.2">
      <c r="B22" s="4" t="s">
        <v>19</v>
      </c>
      <c r="C22" s="62">
        <v>379</v>
      </c>
      <c r="D22" s="24">
        <f>SUM(E22:L22)</f>
        <v>268</v>
      </c>
      <c r="E22" s="20">
        <v>90</v>
      </c>
      <c r="F22" s="21" t="s">
        <v>745</v>
      </c>
      <c r="G22" s="20">
        <v>12</v>
      </c>
      <c r="H22" s="20">
        <v>137</v>
      </c>
      <c r="I22" s="20">
        <v>18</v>
      </c>
      <c r="J22" s="20">
        <v>10</v>
      </c>
      <c r="K22" s="19">
        <v>1</v>
      </c>
      <c r="L22" s="21" t="s">
        <v>745</v>
      </c>
    </row>
    <row r="23" spans="2:12" x14ac:dyDescent="0.2">
      <c r="C23" s="62"/>
      <c r="E23" s="20"/>
      <c r="F23" s="20"/>
      <c r="G23" s="20"/>
      <c r="H23" s="20"/>
      <c r="I23" s="20"/>
      <c r="J23" s="20"/>
      <c r="K23" s="19"/>
      <c r="L23" s="19"/>
    </row>
    <row r="24" spans="2:12" x14ac:dyDescent="0.2">
      <c r="B24" s="4" t="s">
        <v>20</v>
      </c>
      <c r="C24" s="62">
        <v>5343</v>
      </c>
      <c r="D24" s="24">
        <f>SUM(E24:L24)</f>
        <v>5301</v>
      </c>
      <c r="E24" s="20">
        <v>10</v>
      </c>
      <c r="F24" s="21" t="s">
        <v>745</v>
      </c>
      <c r="G24" s="20">
        <v>3</v>
      </c>
      <c r="H24" s="20">
        <v>45</v>
      </c>
      <c r="I24" s="20">
        <v>5085</v>
      </c>
      <c r="J24" s="20">
        <v>94</v>
      </c>
      <c r="K24" s="21" t="s">
        <v>745</v>
      </c>
      <c r="L24" s="19">
        <v>64</v>
      </c>
    </row>
    <row r="25" spans="2:12" x14ac:dyDescent="0.2">
      <c r="B25" s="4" t="s">
        <v>21</v>
      </c>
      <c r="C25" s="62">
        <v>1687</v>
      </c>
      <c r="D25" s="24">
        <f>SUM(E25:L25)</f>
        <v>891</v>
      </c>
      <c r="E25" s="20">
        <v>74</v>
      </c>
      <c r="F25" s="20">
        <v>1</v>
      </c>
      <c r="G25" s="20">
        <v>5</v>
      </c>
      <c r="H25" s="20">
        <v>87</v>
      </c>
      <c r="I25" s="20">
        <v>685</v>
      </c>
      <c r="J25" s="20">
        <v>10</v>
      </c>
      <c r="K25" s="19">
        <v>12</v>
      </c>
      <c r="L25" s="19">
        <v>17</v>
      </c>
    </row>
    <row r="26" spans="2:12" x14ac:dyDescent="0.2">
      <c r="B26" s="4" t="s">
        <v>22</v>
      </c>
      <c r="C26" s="62">
        <v>1449</v>
      </c>
      <c r="D26" s="24">
        <f>SUM(E26:L26)</f>
        <v>981</v>
      </c>
      <c r="E26" s="20">
        <v>98</v>
      </c>
      <c r="F26" s="20">
        <v>1</v>
      </c>
      <c r="G26" s="20">
        <v>4</v>
      </c>
      <c r="H26" s="20">
        <v>99</v>
      </c>
      <c r="I26" s="20">
        <v>645</v>
      </c>
      <c r="J26" s="20">
        <v>20</v>
      </c>
      <c r="K26" s="19">
        <v>82</v>
      </c>
      <c r="L26" s="19">
        <v>32</v>
      </c>
    </row>
    <row r="27" spans="2:12" x14ac:dyDescent="0.2">
      <c r="B27" s="4" t="s">
        <v>23</v>
      </c>
      <c r="C27" s="62">
        <v>4284</v>
      </c>
      <c r="D27" s="24">
        <f>SUM(E27:L27)</f>
        <v>4279</v>
      </c>
      <c r="E27" s="20">
        <v>533</v>
      </c>
      <c r="F27" s="20">
        <v>1</v>
      </c>
      <c r="G27" s="20">
        <v>9</v>
      </c>
      <c r="H27" s="20">
        <v>1235</v>
      </c>
      <c r="I27" s="20">
        <v>1549</v>
      </c>
      <c r="J27" s="20">
        <v>669</v>
      </c>
      <c r="K27" s="19">
        <v>20</v>
      </c>
      <c r="L27" s="19">
        <v>263</v>
      </c>
    </row>
    <row r="28" spans="2:12" x14ac:dyDescent="0.2">
      <c r="B28" s="4" t="s">
        <v>24</v>
      </c>
      <c r="C28" s="62">
        <v>6473</v>
      </c>
      <c r="D28" s="24">
        <f>SUM(E28:L28)</f>
        <v>6344</v>
      </c>
      <c r="E28" s="20">
        <v>131</v>
      </c>
      <c r="F28" s="20">
        <v>1</v>
      </c>
      <c r="G28" s="20">
        <v>5</v>
      </c>
      <c r="H28" s="20">
        <v>729</v>
      </c>
      <c r="I28" s="20">
        <v>4945</v>
      </c>
      <c r="J28" s="20">
        <v>195</v>
      </c>
      <c r="K28" s="19">
        <v>2</v>
      </c>
      <c r="L28" s="19">
        <v>336</v>
      </c>
    </row>
    <row r="29" spans="2:12" x14ac:dyDescent="0.2">
      <c r="B29" s="4" t="s">
        <v>25</v>
      </c>
      <c r="C29" s="62">
        <v>2763</v>
      </c>
      <c r="D29" s="24">
        <f>SUM(E29:L29)</f>
        <v>2644.01</v>
      </c>
      <c r="E29" s="20">
        <v>45</v>
      </c>
      <c r="F29" s="20">
        <v>0.01</v>
      </c>
      <c r="G29" s="20">
        <v>4</v>
      </c>
      <c r="H29" s="20">
        <v>276</v>
      </c>
      <c r="I29" s="20">
        <v>2081</v>
      </c>
      <c r="J29" s="20">
        <v>116</v>
      </c>
      <c r="K29" s="19">
        <v>1</v>
      </c>
      <c r="L29" s="19">
        <v>121</v>
      </c>
    </row>
    <row r="30" spans="2:12" x14ac:dyDescent="0.2">
      <c r="B30" s="4" t="s">
        <v>26</v>
      </c>
      <c r="C30" s="62">
        <v>3540</v>
      </c>
      <c r="D30" s="24">
        <f>SUM(E30:L30)</f>
        <v>3281.01</v>
      </c>
      <c r="E30" s="20">
        <v>58</v>
      </c>
      <c r="F30" s="20">
        <v>0.01</v>
      </c>
      <c r="G30" s="20">
        <v>2</v>
      </c>
      <c r="H30" s="20">
        <v>86</v>
      </c>
      <c r="I30" s="20">
        <v>2276</v>
      </c>
      <c r="J30" s="20">
        <v>219</v>
      </c>
      <c r="K30" s="19">
        <v>2</v>
      </c>
      <c r="L30" s="19">
        <v>638</v>
      </c>
    </row>
    <row r="31" spans="2:12" x14ac:dyDescent="0.2">
      <c r="B31" s="4" t="s">
        <v>27</v>
      </c>
      <c r="C31" s="62">
        <v>1943</v>
      </c>
      <c r="D31" s="24">
        <f>SUM(E31:L31)</f>
        <v>1935</v>
      </c>
      <c r="E31" s="20">
        <v>253</v>
      </c>
      <c r="F31" s="20">
        <v>1</v>
      </c>
      <c r="G31" s="20">
        <v>11</v>
      </c>
      <c r="H31" s="20">
        <v>572</v>
      </c>
      <c r="I31" s="20">
        <v>647</v>
      </c>
      <c r="J31" s="20">
        <v>76</v>
      </c>
      <c r="K31" s="21" t="s">
        <v>745</v>
      </c>
      <c r="L31" s="19">
        <v>375</v>
      </c>
    </row>
    <row r="32" spans="2:12" x14ac:dyDescent="0.2">
      <c r="B32" s="4" t="s">
        <v>28</v>
      </c>
      <c r="C32" s="62">
        <v>1623</v>
      </c>
      <c r="D32" s="24">
        <f>SUM(E32:L32)</f>
        <v>1618</v>
      </c>
      <c r="E32" s="20">
        <v>430</v>
      </c>
      <c r="F32" s="20">
        <v>1</v>
      </c>
      <c r="G32" s="20">
        <v>10</v>
      </c>
      <c r="H32" s="20">
        <v>599</v>
      </c>
      <c r="I32" s="20">
        <v>138</v>
      </c>
      <c r="J32" s="20">
        <v>315</v>
      </c>
      <c r="K32" s="19">
        <v>2</v>
      </c>
      <c r="L32" s="19">
        <v>123</v>
      </c>
    </row>
    <row r="33" spans="2:12" x14ac:dyDescent="0.2">
      <c r="C33" s="62"/>
    </row>
    <row r="34" spans="2:12" x14ac:dyDescent="0.2">
      <c r="B34" s="4" t="s">
        <v>29</v>
      </c>
      <c r="C34" s="62">
        <v>6480</v>
      </c>
      <c r="D34" s="24">
        <f>SUM(E34:L34)</f>
        <v>6166</v>
      </c>
      <c r="E34" s="20">
        <v>190</v>
      </c>
      <c r="F34" s="20">
        <v>1</v>
      </c>
      <c r="G34" s="20">
        <v>10</v>
      </c>
      <c r="H34" s="20">
        <v>363</v>
      </c>
      <c r="I34" s="20">
        <v>5057</v>
      </c>
      <c r="J34" s="20">
        <v>287</v>
      </c>
      <c r="K34" s="19">
        <v>8</v>
      </c>
      <c r="L34" s="19">
        <v>250</v>
      </c>
    </row>
    <row r="35" spans="2:12" x14ac:dyDescent="0.2">
      <c r="B35" s="4" t="s">
        <v>30</v>
      </c>
      <c r="C35" s="62">
        <v>617</v>
      </c>
      <c r="D35" s="24">
        <f>SUM(E35:L35)</f>
        <v>554</v>
      </c>
      <c r="E35" s="20">
        <v>69</v>
      </c>
      <c r="F35" s="20">
        <v>1</v>
      </c>
      <c r="G35" s="20">
        <v>5</v>
      </c>
      <c r="H35" s="20">
        <v>75</v>
      </c>
      <c r="I35" s="20">
        <v>353</v>
      </c>
      <c r="J35" s="20">
        <v>38</v>
      </c>
      <c r="K35" s="21" t="s">
        <v>745</v>
      </c>
      <c r="L35" s="19">
        <v>13</v>
      </c>
    </row>
    <row r="36" spans="2:12" x14ac:dyDescent="0.2">
      <c r="B36" s="4" t="s">
        <v>31</v>
      </c>
      <c r="C36" s="62">
        <v>1250</v>
      </c>
      <c r="D36" s="24">
        <f>SUM(E36:L36)</f>
        <v>1169.01</v>
      </c>
      <c r="E36" s="20">
        <v>25</v>
      </c>
      <c r="F36" s="20">
        <v>0.01</v>
      </c>
      <c r="G36" s="20">
        <v>4</v>
      </c>
      <c r="H36" s="20">
        <v>39</v>
      </c>
      <c r="I36" s="20">
        <v>1034</v>
      </c>
      <c r="J36" s="20">
        <v>39</v>
      </c>
      <c r="K36" s="19">
        <v>1</v>
      </c>
      <c r="L36" s="19">
        <v>27</v>
      </c>
    </row>
    <row r="37" spans="2:12" x14ac:dyDescent="0.2">
      <c r="B37" s="4" t="s">
        <v>32</v>
      </c>
      <c r="C37" s="62">
        <v>373</v>
      </c>
      <c r="D37" s="24">
        <f>SUM(E37:L37)</f>
        <v>351.01</v>
      </c>
      <c r="E37" s="20">
        <v>30</v>
      </c>
      <c r="F37" s="20">
        <v>0.01</v>
      </c>
      <c r="G37" s="20">
        <v>5</v>
      </c>
      <c r="H37" s="20">
        <v>103</v>
      </c>
      <c r="I37" s="20">
        <v>14</v>
      </c>
      <c r="J37" s="20">
        <v>159</v>
      </c>
      <c r="K37" s="19">
        <v>40</v>
      </c>
      <c r="L37" s="21" t="s">
        <v>745</v>
      </c>
    </row>
    <row r="38" spans="2:12" x14ac:dyDescent="0.2">
      <c r="B38" s="4" t="s">
        <v>33</v>
      </c>
      <c r="C38" s="62">
        <v>43</v>
      </c>
      <c r="D38" s="24">
        <f>SUM(E38:L38)</f>
        <v>43</v>
      </c>
      <c r="E38" s="20">
        <v>8</v>
      </c>
      <c r="F38" s="21" t="s">
        <v>745</v>
      </c>
      <c r="G38" s="21" t="s">
        <v>745</v>
      </c>
      <c r="H38" s="20">
        <v>12</v>
      </c>
      <c r="I38" s="20">
        <v>8</v>
      </c>
      <c r="J38" s="20">
        <v>12</v>
      </c>
      <c r="K38" s="19">
        <v>2</v>
      </c>
      <c r="L38" s="19">
        <v>1</v>
      </c>
    </row>
    <row r="39" spans="2:12" x14ac:dyDescent="0.2">
      <c r="B39" s="4" t="s">
        <v>34</v>
      </c>
      <c r="C39" s="62">
        <v>2642</v>
      </c>
      <c r="D39" s="24">
        <f>SUM(E39:L39)</f>
        <v>2581.0100000000002</v>
      </c>
      <c r="E39" s="20">
        <v>34</v>
      </c>
      <c r="F39" s="20">
        <v>0.01</v>
      </c>
      <c r="G39" s="20">
        <v>5</v>
      </c>
      <c r="H39" s="20">
        <v>180</v>
      </c>
      <c r="I39" s="20">
        <v>2224</v>
      </c>
      <c r="J39" s="20">
        <v>52</v>
      </c>
      <c r="K39" s="21" t="s">
        <v>745</v>
      </c>
      <c r="L39" s="19">
        <v>86</v>
      </c>
    </row>
    <row r="40" spans="2:12" x14ac:dyDescent="0.2">
      <c r="B40" s="4" t="s">
        <v>35</v>
      </c>
      <c r="C40" s="62">
        <v>3064</v>
      </c>
      <c r="D40" s="24">
        <f>SUM(E40:L40)</f>
        <v>2752</v>
      </c>
      <c r="E40" s="20">
        <v>148</v>
      </c>
      <c r="F40" s="20">
        <v>1</v>
      </c>
      <c r="G40" s="20">
        <v>9</v>
      </c>
      <c r="H40" s="20">
        <v>161</v>
      </c>
      <c r="I40" s="20">
        <v>2004</v>
      </c>
      <c r="J40" s="20">
        <v>343</v>
      </c>
      <c r="K40" s="21" t="s">
        <v>745</v>
      </c>
      <c r="L40" s="19">
        <v>86</v>
      </c>
    </row>
    <row r="41" spans="2:12" x14ac:dyDescent="0.2">
      <c r="B41" s="4" t="s">
        <v>36</v>
      </c>
      <c r="C41" s="62">
        <v>6481</v>
      </c>
      <c r="D41" s="24">
        <f>SUM(E41:L41)</f>
        <v>6184.01</v>
      </c>
      <c r="E41" s="20">
        <v>40</v>
      </c>
      <c r="F41" s="20">
        <v>0.01</v>
      </c>
      <c r="G41" s="20">
        <v>5</v>
      </c>
      <c r="H41" s="20">
        <v>185</v>
      </c>
      <c r="I41" s="20">
        <v>5343</v>
      </c>
      <c r="J41" s="20">
        <v>452</v>
      </c>
      <c r="K41" s="19">
        <v>1</v>
      </c>
      <c r="L41" s="19">
        <v>158</v>
      </c>
    </row>
    <row r="42" spans="2:12" x14ac:dyDescent="0.2">
      <c r="B42" s="4" t="s">
        <v>37</v>
      </c>
      <c r="C42" s="62">
        <v>5655</v>
      </c>
      <c r="D42" s="24">
        <f>SUM(E42:L42)</f>
        <v>5502</v>
      </c>
      <c r="E42" s="20">
        <v>89</v>
      </c>
      <c r="F42" s="20">
        <v>1</v>
      </c>
      <c r="G42" s="20">
        <v>5</v>
      </c>
      <c r="H42" s="20">
        <v>291</v>
      </c>
      <c r="I42" s="20">
        <v>4708</v>
      </c>
      <c r="J42" s="20">
        <v>283</v>
      </c>
      <c r="K42" s="19">
        <v>30</v>
      </c>
      <c r="L42" s="19">
        <v>95</v>
      </c>
    </row>
    <row r="43" spans="2:12" x14ac:dyDescent="0.2">
      <c r="B43" s="4" t="s">
        <v>38</v>
      </c>
      <c r="C43" s="62">
        <v>1082</v>
      </c>
      <c r="D43" s="24">
        <f>SUM(E43:L43)</f>
        <v>773</v>
      </c>
      <c r="E43" s="20">
        <v>155</v>
      </c>
      <c r="F43" s="20">
        <v>2</v>
      </c>
      <c r="G43" s="20">
        <v>14</v>
      </c>
      <c r="H43" s="20">
        <v>224</v>
      </c>
      <c r="I43" s="20">
        <v>139</v>
      </c>
      <c r="J43" s="20">
        <v>54</v>
      </c>
      <c r="K43" s="19">
        <v>153</v>
      </c>
      <c r="L43" s="19">
        <v>32</v>
      </c>
    </row>
    <row r="44" spans="2:12" x14ac:dyDescent="0.2">
      <c r="C44" s="62"/>
    </row>
    <row r="45" spans="2:12" x14ac:dyDescent="0.2">
      <c r="B45" s="4" t="s">
        <v>39</v>
      </c>
      <c r="C45" s="62">
        <v>771</v>
      </c>
      <c r="D45" s="24">
        <f>SUM(E45:L45)</f>
        <v>765</v>
      </c>
      <c r="E45" s="20">
        <v>170</v>
      </c>
      <c r="F45" s="21" t="s">
        <v>745</v>
      </c>
      <c r="G45" s="20">
        <v>3</v>
      </c>
      <c r="H45" s="20">
        <v>485</v>
      </c>
      <c r="I45" s="20">
        <v>25</v>
      </c>
      <c r="J45" s="20">
        <v>82</v>
      </c>
      <c r="K45" s="21" t="s">
        <v>745</v>
      </c>
      <c r="L45" s="21" t="s">
        <v>745</v>
      </c>
    </row>
    <row r="46" spans="2:12" x14ac:dyDescent="0.2">
      <c r="B46" s="4" t="s">
        <v>40</v>
      </c>
      <c r="C46" s="62">
        <v>1870</v>
      </c>
      <c r="D46" s="24">
        <f>SUM(E46:L46)</f>
        <v>1803</v>
      </c>
      <c r="E46" s="20">
        <v>433</v>
      </c>
      <c r="F46" s="20">
        <v>7</v>
      </c>
      <c r="G46" s="20">
        <v>8</v>
      </c>
      <c r="H46" s="20">
        <v>1069</v>
      </c>
      <c r="I46" s="20">
        <v>122</v>
      </c>
      <c r="J46" s="20">
        <v>135</v>
      </c>
      <c r="K46" s="21" t="s">
        <v>745</v>
      </c>
      <c r="L46" s="19">
        <v>29</v>
      </c>
    </row>
    <row r="47" spans="2:12" x14ac:dyDescent="0.2">
      <c r="B47" s="4" t="s">
        <v>41</v>
      </c>
      <c r="C47" s="62">
        <v>1102</v>
      </c>
      <c r="D47" s="24">
        <f>SUM(E47:L47)</f>
        <v>1097</v>
      </c>
      <c r="E47" s="20">
        <v>101</v>
      </c>
      <c r="F47" s="20">
        <v>1</v>
      </c>
      <c r="G47" s="20">
        <v>9</v>
      </c>
      <c r="H47" s="20">
        <v>156</v>
      </c>
      <c r="I47" s="20">
        <v>718</v>
      </c>
      <c r="J47" s="20">
        <v>59</v>
      </c>
      <c r="K47" s="21" t="s">
        <v>745</v>
      </c>
      <c r="L47" s="19">
        <v>53</v>
      </c>
    </row>
    <row r="48" spans="2:12" x14ac:dyDescent="0.2">
      <c r="B48" s="4" t="s">
        <v>42</v>
      </c>
      <c r="C48" s="62">
        <v>2839</v>
      </c>
      <c r="D48" s="24">
        <f>SUM(E48:L48)</f>
        <v>2676</v>
      </c>
      <c r="E48" s="20">
        <v>193</v>
      </c>
      <c r="F48" s="20">
        <v>1</v>
      </c>
      <c r="G48" s="20">
        <v>10</v>
      </c>
      <c r="H48" s="20">
        <v>771</v>
      </c>
      <c r="I48" s="20">
        <v>1522</v>
      </c>
      <c r="J48" s="20">
        <v>144</v>
      </c>
      <c r="K48" s="21" t="s">
        <v>745</v>
      </c>
      <c r="L48" s="19">
        <v>35</v>
      </c>
    </row>
    <row r="49" spans="2:12" x14ac:dyDescent="0.2">
      <c r="B49" s="4" t="s">
        <v>43</v>
      </c>
      <c r="C49" s="62">
        <v>429</v>
      </c>
      <c r="D49" s="24">
        <f>SUM(E49:L49)</f>
        <v>379.01</v>
      </c>
      <c r="E49" s="20">
        <v>84</v>
      </c>
      <c r="F49" s="20">
        <v>1</v>
      </c>
      <c r="G49" s="20">
        <v>3</v>
      </c>
      <c r="H49" s="20">
        <v>74</v>
      </c>
      <c r="I49" s="20">
        <v>174</v>
      </c>
      <c r="J49" s="20">
        <v>38</v>
      </c>
      <c r="K49" s="19">
        <v>0.01</v>
      </c>
      <c r="L49" s="19">
        <v>5</v>
      </c>
    </row>
    <row r="50" spans="2:12" x14ac:dyDescent="0.2">
      <c r="B50" s="4" t="s">
        <v>44</v>
      </c>
      <c r="C50" s="62">
        <v>670</v>
      </c>
      <c r="D50" s="24">
        <f>SUM(E50:L50)</f>
        <v>337.02</v>
      </c>
      <c r="E50" s="20">
        <v>49</v>
      </c>
      <c r="F50" s="20">
        <v>1</v>
      </c>
      <c r="G50" s="20">
        <v>5</v>
      </c>
      <c r="H50" s="20">
        <v>37</v>
      </c>
      <c r="I50" s="20">
        <v>118</v>
      </c>
      <c r="J50" s="20">
        <v>127</v>
      </c>
      <c r="K50" s="19">
        <v>0.01</v>
      </c>
      <c r="L50" s="19">
        <v>0.01</v>
      </c>
    </row>
    <row r="51" spans="2:12" x14ac:dyDescent="0.2">
      <c r="B51" s="4" t="s">
        <v>45</v>
      </c>
      <c r="C51" s="62">
        <v>534</v>
      </c>
      <c r="D51" s="24">
        <f>SUM(E51:L51)</f>
        <v>511.01</v>
      </c>
      <c r="E51" s="20">
        <v>99</v>
      </c>
      <c r="F51" s="20">
        <v>1</v>
      </c>
      <c r="G51" s="20">
        <v>6</v>
      </c>
      <c r="H51" s="20">
        <v>36</v>
      </c>
      <c r="I51" s="20">
        <v>243</v>
      </c>
      <c r="J51" s="20">
        <v>124</v>
      </c>
      <c r="K51" s="19">
        <v>2</v>
      </c>
      <c r="L51" s="19">
        <v>0.01</v>
      </c>
    </row>
    <row r="52" spans="2:12" x14ac:dyDescent="0.2">
      <c r="B52" s="4" t="s">
        <v>46</v>
      </c>
      <c r="C52" s="62">
        <v>9051</v>
      </c>
      <c r="D52" s="24">
        <f>SUM(E52:L52)</f>
        <v>7873.02</v>
      </c>
      <c r="E52" s="20">
        <v>189</v>
      </c>
      <c r="F52" s="20">
        <v>0.01</v>
      </c>
      <c r="G52" s="20">
        <v>6</v>
      </c>
      <c r="H52" s="20">
        <v>442</v>
      </c>
      <c r="I52" s="20">
        <v>7166</v>
      </c>
      <c r="J52" s="20">
        <v>44</v>
      </c>
      <c r="K52" s="19">
        <v>0.01</v>
      </c>
      <c r="L52" s="19">
        <v>26</v>
      </c>
    </row>
    <row r="53" spans="2:12" x14ac:dyDescent="0.2">
      <c r="B53" s="4" t="s">
        <v>47</v>
      </c>
      <c r="C53" s="62">
        <v>4722</v>
      </c>
      <c r="D53" s="24">
        <f>SUM(E53:L53)</f>
        <v>4062.01</v>
      </c>
      <c r="E53" s="20">
        <v>88</v>
      </c>
      <c r="F53" s="20">
        <v>0.01</v>
      </c>
      <c r="G53" s="20">
        <v>4</v>
      </c>
      <c r="H53" s="20">
        <v>335</v>
      </c>
      <c r="I53" s="20">
        <v>3389</v>
      </c>
      <c r="J53" s="20">
        <v>238</v>
      </c>
      <c r="K53" s="21" t="s">
        <v>745</v>
      </c>
      <c r="L53" s="19">
        <v>8</v>
      </c>
    </row>
    <row r="54" spans="2:12" x14ac:dyDescent="0.2">
      <c r="B54" s="4" t="s">
        <v>48</v>
      </c>
      <c r="C54" s="62">
        <v>5627</v>
      </c>
      <c r="D54" s="24">
        <f>SUM(E54:L54)</f>
        <v>5507.01</v>
      </c>
      <c r="E54" s="20">
        <v>268</v>
      </c>
      <c r="F54" s="20">
        <v>0.01</v>
      </c>
      <c r="G54" s="20">
        <v>11</v>
      </c>
      <c r="H54" s="20">
        <v>2922</v>
      </c>
      <c r="I54" s="20">
        <v>1146</v>
      </c>
      <c r="J54" s="20">
        <v>1145</v>
      </c>
      <c r="K54" s="19">
        <v>1</v>
      </c>
      <c r="L54" s="19">
        <v>14</v>
      </c>
    </row>
    <row r="55" spans="2:12" x14ac:dyDescent="0.2">
      <c r="C55" s="62"/>
    </row>
    <row r="56" spans="2:12" x14ac:dyDescent="0.2">
      <c r="B56" s="4" t="s">
        <v>49</v>
      </c>
      <c r="C56" s="62">
        <v>904</v>
      </c>
      <c r="D56" s="24">
        <f>SUM(E56:L56)</f>
        <v>826</v>
      </c>
      <c r="E56" s="20">
        <v>285</v>
      </c>
      <c r="F56" s="21" t="s">
        <v>745</v>
      </c>
      <c r="G56" s="20">
        <v>3</v>
      </c>
      <c r="H56" s="20">
        <v>122</v>
      </c>
      <c r="I56" s="20">
        <v>97</v>
      </c>
      <c r="J56" s="20">
        <v>315</v>
      </c>
      <c r="K56" s="21" t="s">
        <v>745</v>
      </c>
      <c r="L56" s="19">
        <v>4</v>
      </c>
    </row>
    <row r="57" spans="2:12" x14ac:dyDescent="0.2">
      <c r="B57" s="4" t="s">
        <v>50</v>
      </c>
      <c r="C57" s="62">
        <v>896</v>
      </c>
      <c r="D57" s="24">
        <f>SUM(E57:L57)</f>
        <v>401</v>
      </c>
      <c r="E57" s="20">
        <v>96</v>
      </c>
      <c r="F57" s="21" t="s">
        <v>745</v>
      </c>
      <c r="G57" s="20">
        <v>5</v>
      </c>
      <c r="H57" s="20">
        <v>39</v>
      </c>
      <c r="I57" s="20">
        <v>147</v>
      </c>
      <c r="J57" s="20">
        <v>109</v>
      </c>
      <c r="K57" s="19">
        <v>2</v>
      </c>
      <c r="L57" s="19">
        <v>3</v>
      </c>
    </row>
    <row r="58" spans="2:12" x14ac:dyDescent="0.2">
      <c r="B58" s="4" t="s">
        <v>51</v>
      </c>
      <c r="C58" s="62">
        <v>304</v>
      </c>
      <c r="D58" s="24">
        <f>SUM(E58:L58)</f>
        <v>287.01</v>
      </c>
      <c r="E58" s="20">
        <v>66</v>
      </c>
      <c r="F58" s="20">
        <v>0.01</v>
      </c>
      <c r="G58" s="20">
        <v>5</v>
      </c>
      <c r="H58" s="20">
        <v>33</v>
      </c>
      <c r="I58" s="20">
        <v>111</v>
      </c>
      <c r="J58" s="20">
        <v>66</v>
      </c>
      <c r="K58" s="19">
        <v>2</v>
      </c>
      <c r="L58" s="19">
        <v>4</v>
      </c>
    </row>
    <row r="59" spans="2:12" x14ac:dyDescent="0.2">
      <c r="B59" s="4" t="s">
        <v>52</v>
      </c>
      <c r="C59" s="62">
        <v>2486</v>
      </c>
      <c r="D59" s="24">
        <f>SUM(E59:L59)</f>
        <v>2181</v>
      </c>
      <c r="E59" s="20">
        <v>296</v>
      </c>
      <c r="F59" s="21" t="s">
        <v>745</v>
      </c>
      <c r="G59" s="20">
        <v>5</v>
      </c>
      <c r="H59" s="20">
        <v>102</v>
      </c>
      <c r="I59" s="20">
        <v>1671</v>
      </c>
      <c r="J59" s="20">
        <v>14</v>
      </c>
      <c r="K59" s="19">
        <v>1</v>
      </c>
      <c r="L59" s="19">
        <v>92</v>
      </c>
    </row>
    <row r="60" spans="2:12" x14ac:dyDescent="0.2">
      <c r="B60" s="4" t="s">
        <v>53</v>
      </c>
      <c r="C60" s="62">
        <v>1530</v>
      </c>
      <c r="D60" s="24">
        <f>SUM(E60:L60)</f>
        <v>1227</v>
      </c>
      <c r="E60" s="20">
        <v>167</v>
      </c>
      <c r="F60" s="21" t="s">
        <v>745</v>
      </c>
      <c r="G60" s="20">
        <v>8</v>
      </c>
      <c r="H60" s="20">
        <v>118</v>
      </c>
      <c r="I60" s="20">
        <v>863</v>
      </c>
      <c r="J60" s="20">
        <v>34</v>
      </c>
      <c r="K60" s="19">
        <v>17</v>
      </c>
      <c r="L60" s="19">
        <v>20</v>
      </c>
    </row>
    <row r="61" spans="2:12" x14ac:dyDescent="0.2">
      <c r="B61" s="4" t="s">
        <v>54</v>
      </c>
      <c r="C61" s="62">
        <v>444</v>
      </c>
      <c r="D61" s="24">
        <f>SUM(E61:L61)</f>
        <v>393.01</v>
      </c>
      <c r="E61" s="20">
        <v>138</v>
      </c>
      <c r="F61" s="20">
        <v>0.01</v>
      </c>
      <c r="G61" s="20">
        <v>10</v>
      </c>
      <c r="H61" s="20">
        <v>73</v>
      </c>
      <c r="I61" s="20">
        <v>86</v>
      </c>
      <c r="J61" s="20">
        <v>76</v>
      </c>
      <c r="K61" s="21" t="s">
        <v>745</v>
      </c>
      <c r="L61" s="19">
        <v>10</v>
      </c>
    </row>
    <row r="62" spans="2:12" x14ac:dyDescent="0.2">
      <c r="B62" s="4" t="s">
        <v>55</v>
      </c>
      <c r="C62" s="62">
        <v>357</v>
      </c>
      <c r="D62" s="24">
        <f>SUM(E62:L62)</f>
        <v>314.01</v>
      </c>
      <c r="E62" s="20">
        <v>54</v>
      </c>
      <c r="F62" s="21" t="s">
        <v>745</v>
      </c>
      <c r="G62" s="20">
        <v>13</v>
      </c>
      <c r="H62" s="20">
        <v>28</v>
      </c>
      <c r="I62" s="20">
        <v>17</v>
      </c>
      <c r="J62" s="20">
        <v>202</v>
      </c>
      <c r="K62" s="21" t="s">
        <v>745</v>
      </c>
      <c r="L62" s="19">
        <v>0.01</v>
      </c>
    </row>
    <row r="63" spans="2:12" x14ac:dyDescent="0.2">
      <c r="C63" s="62"/>
    </row>
    <row r="64" spans="2:12" x14ac:dyDescent="0.2">
      <c r="B64" s="4" t="s">
        <v>56</v>
      </c>
      <c r="C64" s="62">
        <v>721</v>
      </c>
      <c r="D64" s="24">
        <f>SUM(E64:L64)</f>
        <v>594</v>
      </c>
      <c r="E64" s="20">
        <v>311</v>
      </c>
      <c r="F64" s="21" t="s">
        <v>745</v>
      </c>
      <c r="G64" s="20">
        <v>10</v>
      </c>
      <c r="H64" s="20">
        <v>185</v>
      </c>
      <c r="I64" s="20">
        <v>46</v>
      </c>
      <c r="J64" s="20">
        <v>14</v>
      </c>
      <c r="K64" s="19">
        <v>28</v>
      </c>
      <c r="L64" s="21" t="s">
        <v>745</v>
      </c>
    </row>
    <row r="65" spans="1:12" x14ac:dyDescent="0.2">
      <c r="B65" s="4" t="s">
        <v>57</v>
      </c>
      <c r="C65" s="62">
        <v>28</v>
      </c>
      <c r="D65" s="24">
        <f>SUM(E65:L65)</f>
        <v>28.009999999999998</v>
      </c>
      <c r="E65" s="20">
        <v>0.01</v>
      </c>
      <c r="F65" s="21" t="s">
        <v>745</v>
      </c>
      <c r="G65" s="20">
        <v>7</v>
      </c>
      <c r="H65" s="20">
        <v>15</v>
      </c>
      <c r="I65" s="20">
        <v>6</v>
      </c>
      <c r="J65" s="21" t="s">
        <v>745</v>
      </c>
      <c r="K65" s="21" t="s">
        <v>745</v>
      </c>
      <c r="L65" s="21" t="s">
        <v>745</v>
      </c>
    </row>
    <row r="66" spans="1:12" x14ac:dyDescent="0.2">
      <c r="B66" s="4" t="s">
        <v>58</v>
      </c>
      <c r="C66" s="62">
        <v>248</v>
      </c>
      <c r="D66" s="24">
        <f>SUM(E66:L66)</f>
        <v>223</v>
      </c>
      <c r="E66" s="20">
        <v>88</v>
      </c>
      <c r="F66" s="21" t="s">
        <v>745</v>
      </c>
      <c r="G66" s="20">
        <v>5</v>
      </c>
      <c r="H66" s="20">
        <v>41</v>
      </c>
      <c r="I66" s="20">
        <v>29</v>
      </c>
      <c r="J66" s="20">
        <v>42</v>
      </c>
      <c r="K66" s="19">
        <v>1</v>
      </c>
      <c r="L66" s="19">
        <v>17</v>
      </c>
    </row>
    <row r="67" spans="1:12" x14ac:dyDescent="0.2">
      <c r="B67" s="4" t="s">
        <v>59</v>
      </c>
      <c r="C67" s="62">
        <v>358</v>
      </c>
      <c r="D67" s="24">
        <f>SUM(E67:L67)</f>
        <v>219</v>
      </c>
      <c r="E67" s="20">
        <v>120</v>
      </c>
      <c r="F67" s="21" t="s">
        <v>745</v>
      </c>
      <c r="G67" s="20">
        <v>4</v>
      </c>
      <c r="H67" s="20">
        <v>44</v>
      </c>
      <c r="I67" s="20">
        <v>39</v>
      </c>
      <c r="J67" s="20">
        <v>9</v>
      </c>
      <c r="K67" s="19">
        <v>3</v>
      </c>
      <c r="L67" s="21" t="s">
        <v>745</v>
      </c>
    </row>
    <row r="68" spans="1:12" x14ac:dyDescent="0.2">
      <c r="B68" s="4" t="s">
        <v>60</v>
      </c>
      <c r="C68" s="62">
        <v>209</v>
      </c>
      <c r="D68" s="24">
        <f>SUM(E68:L68)</f>
        <v>162</v>
      </c>
      <c r="E68" s="20">
        <v>90</v>
      </c>
      <c r="F68" s="21" t="s">
        <v>745</v>
      </c>
      <c r="G68" s="20">
        <v>4</v>
      </c>
      <c r="H68" s="20">
        <v>54</v>
      </c>
      <c r="I68" s="20">
        <v>7</v>
      </c>
      <c r="J68" s="20">
        <v>4</v>
      </c>
      <c r="K68" s="19">
        <v>3</v>
      </c>
      <c r="L68" s="21" t="s">
        <v>745</v>
      </c>
    </row>
    <row r="69" spans="1:12" x14ac:dyDescent="0.2">
      <c r="B69" s="4" t="s">
        <v>61</v>
      </c>
      <c r="C69" s="62">
        <v>269</v>
      </c>
      <c r="D69" s="24">
        <f>SUM(E69:L69)</f>
        <v>148.01</v>
      </c>
      <c r="E69" s="20">
        <v>85</v>
      </c>
      <c r="F69" s="21" t="s">
        <v>745</v>
      </c>
      <c r="G69" s="20">
        <v>4</v>
      </c>
      <c r="H69" s="20">
        <v>40</v>
      </c>
      <c r="I69" s="20">
        <v>12</v>
      </c>
      <c r="J69" s="20">
        <v>1</v>
      </c>
      <c r="K69" s="19">
        <v>6</v>
      </c>
      <c r="L69" s="19">
        <v>0.01</v>
      </c>
    </row>
    <row r="70" spans="1:12" x14ac:dyDescent="0.2">
      <c r="B70" s="4" t="s">
        <v>62</v>
      </c>
      <c r="C70" s="62">
        <v>30</v>
      </c>
      <c r="D70" s="24">
        <f>SUM(E70:L70)</f>
        <v>30.01</v>
      </c>
      <c r="E70" s="20">
        <v>7</v>
      </c>
      <c r="F70" s="21" t="s">
        <v>745</v>
      </c>
      <c r="G70" s="21" t="s">
        <v>745</v>
      </c>
      <c r="H70" s="20">
        <v>7</v>
      </c>
      <c r="I70" s="20">
        <v>15</v>
      </c>
      <c r="J70" s="20">
        <v>1</v>
      </c>
      <c r="K70" s="19">
        <v>0.01</v>
      </c>
      <c r="L70" s="21" t="s">
        <v>745</v>
      </c>
    </row>
    <row r="71" spans="1:12" ht="18" thickBot="1" x14ac:dyDescent="0.25">
      <c r="B71" s="6"/>
      <c r="C71" s="22"/>
      <c r="D71" s="6"/>
      <c r="E71" s="76"/>
      <c r="F71" s="76"/>
      <c r="G71" s="76"/>
      <c r="H71" s="76"/>
      <c r="I71" s="76"/>
      <c r="J71" s="76"/>
      <c r="K71" s="23"/>
      <c r="L71" s="23"/>
    </row>
    <row r="72" spans="1:12" x14ac:dyDescent="0.2">
      <c r="C72" s="4" t="s">
        <v>253</v>
      </c>
      <c r="E72" s="19"/>
      <c r="G72" s="19"/>
      <c r="H72" s="19"/>
    </row>
    <row r="73" spans="1:12" x14ac:dyDescent="0.2">
      <c r="A73" s="4"/>
    </row>
    <row r="74" spans="1:12" x14ac:dyDescent="0.2">
      <c r="A74" s="4"/>
    </row>
    <row r="79" spans="1:12" x14ac:dyDescent="0.2">
      <c r="E79" s="1" t="s">
        <v>756</v>
      </c>
    </row>
    <row r="80" spans="1:12" ht="18" thickBot="1" x14ac:dyDescent="0.25">
      <c r="B80" s="6"/>
      <c r="C80" s="6"/>
      <c r="D80" s="6"/>
      <c r="E80" s="6"/>
      <c r="F80" s="6"/>
      <c r="G80" s="6"/>
      <c r="H80" s="6"/>
      <c r="I80" s="6"/>
      <c r="J80" s="6"/>
      <c r="K80" s="97" t="s">
        <v>755</v>
      </c>
      <c r="L80" s="6"/>
    </row>
    <row r="81" spans="2:12" x14ac:dyDescent="0.2">
      <c r="C81" s="14"/>
      <c r="D81" s="10"/>
      <c r="E81" s="28" t="s">
        <v>754</v>
      </c>
      <c r="F81" s="10"/>
      <c r="G81" s="10"/>
      <c r="H81" s="10"/>
      <c r="I81" s="10"/>
      <c r="J81" s="9"/>
      <c r="K81" s="9"/>
      <c r="L81" s="11" t="s">
        <v>524</v>
      </c>
    </row>
    <row r="82" spans="2:12" x14ac:dyDescent="0.2">
      <c r="C82" s="9"/>
      <c r="D82" s="9"/>
      <c r="E82" s="10"/>
      <c r="F82" s="10"/>
      <c r="G82" s="28" t="s">
        <v>753</v>
      </c>
      <c r="H82" s="10"/>
      <c r="I82" s="10"/>
      <c r="J82" s="11" t="s">
        <v>752</v>
      </c>
      <c r="K82" s="11" t="s">
        <v>516</v>
      </c>
      <c r="L82" s="11" t="s">
        <v>521</v>
      </c>
    </row>
    <row r="83" spans="2:12" x14ac:dyDescent="0.2">
      <c r="C83" s="31" t="s">
        <v>520</v>
      </c>
      <c r="D83" s="31" t="s">
        <v>751</v>
      </c>
      <c r="E83" s="9"/>
      <c r="F83" s="9"/>
      <c r="G83" s="9"/>
      <c r="H83" s="9"/>
      <c r="I83" s="11" t="s">
        <v>450</v>
      </c>
      <c r="J83" s="11" t="s">
        <v>750</v>
      </c>
      <c r="K83" s="11" t="s">
        <v>511</v>
      </c>
      <c r="L83" s="11" t="s">
        <v>516</v>
      </c>
    </row>
    <row r="84" spans="2:12" x14ac:dyDescent="0.2">
      <c r="B84" s="10"/>
      <c r="C84" s="14"/>
      <c r="D84" s="14"/>
      <c r="E84" s="25" t="s">
        <v>515</v>
      </c>
      <c r="F84" s="25" t="s">
        <v>749</v>
      </c>
      <c r="G84" s="25" t="s">
        <v>448</v>
      </c>
      <c r="H84" s="25" t="s">
        <v>513</v>
      </c>
      <c r="I84" s="15" t="s">
        <v>748</v>
      </c>
      <c r="J84" s="14"/>
      <c r="K84" s="14"/>
      <c r="L84" s="15" t="s">
        <v>511</v>
      </c>
    </row>
    <row r="85" spans="2:12" x14ac:dyDescent="0.2">
      <c r="C85" s="16"/>
      <c r="D85" s="17"/>
      <c r="E85" s="17"/>
      <c r="F85" s="17"/>
      <c r="G85" s="17"/>
      <c r="H85" s="17"/>
      <c r="I85" s="17"/>
      <c r="J85" s="17"/>
      <c r="K85" s="17"/>
      <c r="L85" s="96" t="s">
        <v>509</v>
      </c>
    </row>
    <row r="86" spans="2:12" x14ac:dyDescent="0.2">
      <c r="B86" s="4" t="s">
        <v>165</v>
      </c>
      <c r="C86" s="66" t="s">
        <v>745</v>
      </c>
      <c r="D86" s="19">
        <v>8700</v>
      </c>
      <c r="E86" s="19">
        <v>768</v>
      </c>
      <c r="F86" s="19">
        <v>630</v>
      </c>
      <c r="G86" s="19">
        <v>617</v>
      </c>
      <c r="H86" s="19">
        <v>6291</v>
      </c>
      <c r="I86" s="19">
        <v>394</v>
      </c>
      <c r="J86" s="19">
        <v>7391</v>
      </c>
      <c r="K86" s="19">
        <v>63549</v>
      </c>
      <c r="L86" s="19">
        <v>1542</v>
      </c>
    </row>
    <row r="87" spans="2:12" x14ac:dyDescent="0.2">
      <c r="B87" s="1" t="s">
        <v>747</v>
      </c>
      <c r="C87" s="38" t="s">
        <v>745</v>
      </c>
      <c r="D87" s="2">
        <f>SUM(D89:D143)+64</f>
        <v>7810</v>
      </c>
      <c r="E87" s="2">
        <f>SUM(E89:E143)+353</f>
        <v>797</v>
      </c>
      <c r="F87" s="2">
        <f>SUM(F89:F143)+391</f>
        <v>594</v>
      </c>
      <c r="G87" s="2">
        <f>SUM(G89:G143)+363</f>
        <v>523</v>
      </c>
      <c r="H87" s="2">
        <f>SUM(H89:H143)+1888</f>
        <v>5591.01</v>
      </c>
      <c r="I87" s="2">
        <f>SUM(I89:I143)+47</f>
        <v>305</v>
      </c>
      <c r="J87" s="2">
        <f>SUM(J89:J143)</f>
        <v>4524.0200000000004</v>
      </c>
      <c r="K87" s="2">
        <f>SUM(K89:K143)</f>
        <v>70618</v>
      </c>
      <c r="L87" s="2">
        <v>1757</v>
      </c>
    </row>
    <row r="88" spans="2:12" x14ac:dyDescent="0.2">
      <c r="C88" s="62"/>
      <c r="E88" s="19"/>
      <c r="F88" s="19"/>
      <c r="H88" s="19"/>
      <c r="I88" s="19"/>
      <c r="J88" s="19"/>
      <c r="K88" s="19"/>
      <c r="L88" s="19"/>
    </row>
    <row r="89" spans="2:12" x14ac:dyDescent="0.2">
      <c r="B89" s="4" t="s">
        <v>13</v>
      </c>
      <c r="C89" s="66" t="s">
        <v>745</v>
      </c>
      <c r="D89" s="19">
        <v>343</v>
      </c>
      <c r="E89" s="20">
        <v>26</v>
      </c>
      <c r="F89" s="20">
        <v>94</v>
      </c>
      <c r="G89" s="20">
        <v>47</v>
      </c>
      <c r="H89" s="20">
        <v>170</v>
      </c>
      <c r="I89" s="20">
        <v>6</v>
      </c>
      <c r="J89" s="20">
        <v>6</v>
      </c>
      <c r="K89" s="19">
        <v>5404</v>
      </c>
      <c r="L89" s="19">
        <v>1030</v>
      </c>
    </row>
    <row r="90" spans="2:12" x14ac:dyDescent="0.2">
      <c r="B90" s="4" t="s">
        <v>14</v>
      </c>
      <c r="C90" s="66" t="s">
        <v>745</v>
      </c>
      <c r="D90" s="19">
        <v>72</v>
      </c>
      <c r="E90" s="20">
        <v>7</v>
      </c>
      <c r="F90" s="36" t="s">
        <v>746</v>
      </c>
      <c r="G90" s="21" t="s">
        <v>745</v>
      </c>
      <c r="H90" s="36" t="s">
        <v>746</v>
      </c>
      <c r="I90" s="20">
        <v>3</v>
      </c>
      <c r="J90" s="21" t="s">
        <v>745</v>
      </c>
      <c r="K90" s="19">
        <v>1045</v>
      </c>
      <c r="L90" s="19">
        <v>758</v>
      </c>
    </row>
    <row r="91" spans="2:12" x14ac:dyDescent="0.2">
      <c r="B91" s="4" t="s">
        <v>15</v>
      </c>
      <c r="C91" s="66" t="s">
        <v>745</v>
      </c>
      <c r="D91" s="19">
        <v>1236</v>
      </c>
      <c r="E91" s="36" t="s">
        <v>746</v>
      </c>
      <c r="F91" s="21" t="s">
        <v>745</v>
      </c>
      <c r="G91" s="21" t="s">
        <v>745</v>
      </c>
      <c r="H91" s="36" t="s">
        <v>746</v>
      </c>
      <c r="I91" s="21" t="s">
        <v>745</v>
      </c>
      <c r="J91" s="21" t="s">
        <v>745</v>
      </c>
      <c r="K91" s="19">
        <v>1508</v>
      </c>
      <c r="L91" s="19">
        <v>693</v>
      </c>
    </row>
    <row r="92" spans="2:12" x14ac:dyDescent="0.2">
      <c r="B92" s="4" t="s">
        <v>16</v>
      </c>
      <c r="C92" s="66" t="s">
        <v>745</v>
      </c>
      <c r="D92" s="19">
        <v>41</v>
      </c>
      <c r="E92" s="36" t="s">
        <v>746</v>
      </c>
      <c r="F92" s="36" t="s">
        <v>746</v>
      </c>
      <c r="G92" s="36" t="s">
        <v>746</v>
      </c>
      <c r="H92" s="36" t="s">
        <v>746</v>
      </c>
      <c r="I92" s="20">
        <v>5</v>
      </c>
      <c r="J92" s="21" t="s">
        <v>745</v>
      </c>
      <c r="K92" s="19">
        <v>3734</v>
      </c>
      <c r="L92" s="19">
        <v>2540</v>
      </c>
    </row>
    <row r="93" spans="2:12" x14ac:dyDescent="0.2">
      <c r="B93" s="4" t="s">
        <v>17</v>
      </c>
      <c r="C93" s="66" t="s">
        <v>745</v>
      </c>
      <c r="D93" s="19">
        <v>606</v>
      </c>
      <c r="E93" s="20">
        <v>11</v>
      </c>
      <c r="F93" s="21" t="s">
        <v>745</v>
      </c>
      <c r="G93" s="21" t="s">
        <v>745</v>
      </c>
      <c r="H93" s="20">
        <v>593</v>
      </c>
      <c r="I93" s="20">
        <v>2</v>
      </c>
      <c r="J93" s="21" t="s">
        <v>745</v>
      </c>
      <c r="K93" s="19">
        <v>2713</v>
      </c>
      <c r="L93" s="19">
        <v>2446</v>
      </c>
    </row>
    <row r="94" spans="2:12" x14ac:dyDescent="0.2">
      <c r="B94" s="4" t="s">
        <v>18</v>
      </c>
      <c r="C94" s="66" t="s">
        <v>745</v>
      </c>
      <c r="D94" s="19">
        <v>87</v>
      </c>
      <c r="E94" s="36" t="s">
        <v>746</v>
      </c>
      <c r="F94" s="36" t="s">
        <v>746</v>
      </c>
      <c r="G94" s="36" t="s">
        <v>746</v>
      </c>
      <c r="H94" s="36" t="s">
        <v>746</v>
      </c>
      <c r="I94" s="20">
        <v>16</v>
      </c>
      <c r="J94" s="20">
        <v>2033</v>
      </c>
      <c r="K94" s="19">
        <v>7875</v>
      </c>
      <c r="L94" s="19">
        <v>3179</v>
      </c>
    </row>
    <row r="95" spans="2:12" x14ac:dyDescent="0.2">
      <c r="B95" s="4" t="s">
        <v>19</v>
      </c>
      <c r="C95" s="66" t="s">
        <v>745</v>
      </c>
      <c r="D95" s="19">
        <v>110</v>
      </c>
      <c r="E95" s="36" t="s">
        <v>746</v>
      </c>
      <c r="F95" s="20">
        <v>80</v>
      </c>
      <c r="G95" s="21" t="s">
        <v>745</v>
      </c>
      <c r="H95" s="36" t="s">
        <v>746</v>
      </c>
      <c r="I95" s="21" t="s">
        <v>745</v>
      </c>
      <c r="J95" s="20">
        <v>1</v>
      </c>
      <c r="K95" s="19">
        <v>148</v>
      </c>
      <c r="L95" s="19">
        <v>612</v>
      </c>
    </row>
    <row r="96" spans="2:12" x14ac:dyDescent="0.2">
      <c r="C96" s="62"/>
      <c r="D96" s="19"/>
      <c r="E96" s="20"/>
      <c r="F96" s="20"/>
      <c r="G96" s="20"/>
      <c r="H96" s="20"/>
      <c r="I96" s="20"/>
      <c r="J96" s="20"/>
      <c r="K96" s="19"/>
      <c r="L96" s="19"/>
    </row>
    <row r="97" spans="2:12" x14ac:dyDescent="0.2">
      <c r="B97" s="4" t="s">
        <v>20</v>
      </c>
      <c r="C97" s="66" t="s">
        <v>745</v>
      </c>
      <c r="D97" s="19">
        <v>42</v>
      </c>
      <c r="E97" s="36" t="s">
        <v>746</v>
      </c>
      <c r="F97" s="21" t="s">
        <v>745</v>
      </c>
      <c r="G97" s="21" t="s">
        <v>745</v>
      </c>
      <c r="H97" s="21" t="s">
        <v>745</v>
      </c>
      <c r="I97" s="36" t="s">
        <v>746</v>
      </c>
      <c r="J97" s="21" t="s">
        <v>745</v>
      </c>
      <c r="K97" s="19">
        <v>3041</v>
      </c>
      <c r="L97" s="19">
        <v>2513</v>
      </c>
    </row>
    <row r="98" spans="2:12" x14ac:dyDescent="0.2">
      <c r="B98" s="4" t="s">
        <v>21</v>
      </c>
      <c r="C98" s="66" t="s">
        <v>745</v>
      </c>
      <c r="D98" s="19">
        <v>796</v>
      </c>
      <c r="E98" s="21" t="s">
        <v>745</v>
      </c>
      <c r="F98" s="21" t="s">
        <v>745</v>
      </c>
      <c r="G98" s="21" t="s">
        <v>745</v>
      </c>
      <c r="H98" s="20">
        <v>790</v>
      </c>
      <c r="I98" s="20">
        <v>6</v>
      </c>
      <c r="J98" s="21" t="s">
        <v>745</v>
      </c>
      <c r="K98" s="19">
        <v>539</v>
      </c>
      <c r="L98" s="19">
        <v>1004</v>
      </c>
    </row>
    <row r="99" spans="2:12" x14ac:dyDescent="0.2">
      <c r="B99" s="4" t="s">
        <v>22</v>
      </c>
      <c r="C99" s="66" t="s">
        <v>745</v>
      </c>
      <c r="D99" s="19">
        <v>468</v>
      </c>
      <c r="E99" s="36" t="s">
        <v>746</v>
      </c>
      <c r="F99" s="36" t="s">
        <v>746</v>
      </c>
      <c r="G99" s="21" t="s">
        <v>745</v>
      </c>
      <c r="H99" s="20">
        <v>267</v>
      </c>
      <c r="I99" s="20">
        <v>162</v>
      </c>
      <c r="J99" s="21" t="s">
        <v>745</v>
      </c>
      <c r="K99" s="19">
        <v>568</v>
      </c>
      <c r="L99" s="19">
        <v>836</v>
      </c>
    </row>
    <row r="100" spans="2:12" x14ac:dyDescent="0.2">
      <c r="B100" s="4" t="s">
        <v>23</v>
      </c>
      <c r="C100" s="66" t="s">
        <v>745</v>
      </c>
      <c r="D100" s="36" t="s">
        <v>746</v>
      </c>
      <c r="E100" s="36" t="s">
        <v>746</v>
      </c>
      <c r="F100" s="21" t="s">
        <v>745</v>
      </c>
      <c r="G100" s="21" t="s">
        <v>745</v>
      </c>
      <c r="H100" s="21" t="s">
        <v>745</v>
      </c>
      <c r="I100" s="21" t="s">
        <v>745</v>
      </c>
      <c r="J100" s="21" t="s">
        <v>745</v>
      </c>
      <c r="K100" s="19">
        <v>2221</v>
      </c>
      <c r="L100" s="19">
        <v>1693</v>
      </c>
    </row>
    <row r="101" spans="2:12" x14ac:dyDescent="0.2">
      <c r="B101" s="4" t="s">
        <v>24</v>
      </c>
      <c r="C101" s="66" t="s">
        <v>745</v>
      </c>
      <c r="D101" s="19">
        <v>129</v>
      </c>
      <c r="E101" s="20">
        <v>64</v>
      </c>
      <c r="F101" s="36" t="s">
        <v>746</v>
      </c>
      <c r="G101" s="21" t="s">
        <v>745</v>
      </c>
      <c r="H101" s="20">
        <v>34</v>
      </c>
      <c r="I101" s="36" t="s">
        <v>746</v>
      </c>
      <c r="J101" s="21" t="s">
        <v>745</v>
      </c>
      <c r="K101" s="19">
        <v>3576</v>
      </c>
      <c r="L101" s="19">
        <v>2021</v>
      </c>
    </row>
    <row r="102" spans="2:12" x14ac:dyDescent="0.2">
      <c r="B102" s="4" t="s">
        <v>25</v>
      </c>
      <c r="C102" s="66" t="s">
        <v>745</v>
      </c>
      <c r="D102" s="19">
        <v>113</v>
      </c>
      <c r="E102" s="20">
        <v>45</v>
      </c>
      <c r="F102" s="36" t="s">
        <v>746</v>
      </c>
      <c r="G102" s="21" t="s">
        <v>745</v>
      </c>
      <c r="H102" s="36" t="s">
        <v>746</v>
      </c>
      <c r="I102" s="20">
        <v>5</v>
      </c>
      <c r="J102" s="20">
        <v>6</v>
      </c>
      <c r="K102" s="19">
        <v>1504</v>
      </c>
      <c r="L102" s="19">
        <v>1913</v>
      </c>
    </row>
    <row r="103" spans="2:12" x14ac:dyDescent="0.2">
      <c r="B103" s="4" t="s">
        <v>26</v>
      </c>
      <c r="C103" s="66" t="s">
        <v>745</v>
      </c>
      <c r="D103" s="19">
        <v>259</v>
      </c>
      <c r="E103" s="21" t="s">
        <v>745</v>
      </c>
      <c r="F103" s="21" t="s">
        <v>745</v>
      </c>
      <c r="G103" s="36" t="s">
        <v>746</v>
      </c>
      <c r="H103" s="36" t="s">
        <v>746</v>
      </c>
      <c r="I103" s="21" t="s">
        <v>745</v>
      </c>
      <c r="J103" s="21" t="s">
        <v>745</v>
      </c>
      <c r="K103" s="19">
        <v>1828</v>
      </c>
      <c r="L103" s="19">
        <v>1980</v>
      </c>
    </row>
    <row r="104" spans="2:12" x14ac:dyDescent="0.2">
      <c r="B104" s="4" t="s">
        <v>27</v>
      </c>
      <c r="C104" s="66" t="s">
        <v>745</v>
      </c>
      <c r="D104" s="36" t="s">
        <v>746</v>
      </c>
      <c r="E104" s="21" t="s">
        <v>745</v>
      </c>
      <c r="F104" s="21" t="s">
        <v>745</v>
      </c>
      <c r="G104" s="21" t="s">
        <v>745</v>
      </c>
      <c r="H104" s="36" t="s">
        <v>746</v>
      </c>
      <c r="I104" s="20">
        <v>5</v>
      </c>
      <c r="J104" s="21" t="s">
        <v>745</v>
      </c>
      <c r="K104" s="19">
        <v>1004</v>
      </c>
      <c r="L104" s="19">
        <v>1144</v>
      </c>
    </row>
    <row r="105" spans="2:12" x14ac:dyDescent="0.2">
      <c r="B105" s="4" t="s">
        <v>28</v>
      </c>
      <c r="C105" s="66" t="s">
        <v>745</v>
      </c>
      <c r="D105" s="19">
        <v>5</v>
      </c>
      <c r="E105" s="36" t="s">
        <v>746</v>
      </c>
      <c r="F105" s="21" t="s">
        <v>745</v>
      </c>
      <c r="G105" s="21" t="s">
        <v>745</v>
      </c>
      <c r="H105" s="21" t="s">
        <v>745</v>
      </c>
      <c r="I105" s="36" t="s">
        <v>746</v>
      </c>
      <c r="J105" s="21" t="s">
        <v>745</v>
      </c>
      <c r="K105" s="19">
        <v>764</v>
      </c>
      <c r="L105" s="19">
        <v>700</v>
      </c>
    </row>
    <row r="106" spans="2:12" x14ac:dyDescent="0.2">
      <c r="C106" s="62"/>
      <c r="D106" s="19"/>
      <c r="E106" s="20"/>
      <c r="F106" s="20"/>
      <c r="G106" s="20"/>
      <c r="H106" s="20"/>
      <c r="I106" s="20"/>
    </row>
    <row r="107" spans="2:12" x14ac:dyDescent="0.2">
      <c r="B107" s="4" t="s">
        <v>29</v>
      </c>
      <c r="C107" s="66" t="s">
        <v>745</v>
      </c>
      <c r="D107" s="19">
        <v>144</v>
      </c>
      <c r="E107" s="20">
        <v>29</v>
      </c>
      <c r="F107" s="36" t="s">
        <v>746</v>
      </c>
      <c r="G107" s="36" t="s">
        <v>746</v>
      </c>
      <c r="H107" s="36" t="s">
        <v>746</v>
      </c>
      <c r="I107" s="20">
        <v>5</v>
      </c>
      <c r="J107" s="20">
        <v>170</v>
      </c>
      <c r="K107" s="19">
        <v>3550</v>
      </c>
      <c r="L107" s="19">
        <v>1873</v>
      </c>
    </row>
    <row r="108" spans="2:12" x14ac:dyDescent="0.2">
      <c r="B108" s="4" t="s">
        <v>30</v>
      </c>
      <c r="C108" s="66" t="s">
        <v>745</v>
      </c>
      <c r="D108" s="19">
        <v>51</v>
      </c>
      <c r="E108" s="36" t="s">
        <v>746</v>
      </c>
      <c r="F108" s="21" t="s">
        <v>745</v>
      </c>
      <c r="G108" s="21" t="s">
        <v>745</v>
      </c>
      <c r="H108" s="36" t="s">
        <v>746</v>
      </c>
      <c r="I108" s="21" t="s">
        <v>745</v>
      </c>
      <c r="J108" s="20">
        <v>12</v>
      </c>
      <c r="K108" s="19">
        <v>304</v>
      </c>
      <c r="L108" s="19">
        <v>631</v>
      </c>
    </row>
    <row r="109" spans="2:12" x14ac:dyDescent="0.2">
      <c r="B109" s="4" t="s">
        <v>31</v>
      </c>
      <c r="C109" s="66" t="s">
        <v>745</v>
      </c>
      <c r="D109" s="19">
        <v>81</v>
      </c>
      <c r="E109" s="36" t="s">
        <v>746</v>
      </c>
      <c r="F109" s="21" t="s">
        <v>745</v>
      </c>
      <c r="G109" s="21" t="s">
        <v>745</v>
      </c>
      <c r="H109" s="36" t="s">
        <v>746</v>
      </c>
      <c r="I109" s="21" t="s">
        <v>745</v>
      </c>
      <c r="J109" s="21" t="s">
        <v>745</v>
      </c>
      <c r="K109" s="19">
        <v>665</v>
      </c>
      <c r="L109" s="19">
        <v>1317</v>
      </c>
    </row>
    <row r="110" spans="2:12" x14ac:dyDescent="0.2">
      <c r="B110" s="4" t="s">
        <v>32</v>
      </c>
      <c r="C110" s="66" t="s">
        <v>745</v>
      </c>
      <c r="D110" s="36" t="s">
        <v>746</v>
      </c>
      <c r="E110" s="21" t="s">
        <v>745</v>
      </c>
      <c r="F110" s="21" t="s">
        <v>745</v>
      </c>
      <c r="G110" s="36" t="s">
        <v>746</v>
      </c>
      <c r="H110" s="21" t="s">
        <v>745</v>
      </c>
      <c r="I110" s="21" t="s">
        <v>745</v>
      </c>
      <c r="J110" s="21" t="s">
        <v>745</v>
      </c>
      <c r="K110" s="19">
        <v>177</v>
      </c>
      <c r="L110" s="19">
        <v>630</v>
      </c>
    </row>
    <row r="111" spans="2:12" x14ac:dyDescent="0.2">
      <c r="B111" s="4" t="s">
        <v>33</v>
      </c>
      <c r="C111" s="66" t="s">
        <v>745</v>
      </c>
      <c r="D111" s="36" t="s">
        <v>745</v>
      </c>
      <c r="E111" s="21" t="s">
        <v>745</v>
      </c>
      <c r="F111" s="21" t="s">
        <v>745</v>
      </c>
      <c r="G111" s="21" t="s">
        <v>745</v>
      </c>
      <c r="H111" s="21" t="s">
        <v>745</v>
      </c>
      <c r="I111" s="21" t="s">
        <v>745</v>
      </c>
      <c r="J111" s="21" t="s">
        <v>745</v>
      </c>
      <c r="K111" s="19">
        <v>22</v>
      </c>
      <c r="L111" s="19">
        <v>310</v>
      </c>
    </row>
    <row r="112" spans="2:12" x14ac:dyDescent="0.2">
      <c r="B112" s="4" t="s">
        <v>34</v>
      </c>
      <c r="C112" s="66" t="s">
        <v>745</v>
      </c>
      <c r="D112" s="19">
        <v>61</v>
      </c>
      <c r="E112" s="36" t="s">
        <v>746</v>
      </c>
      <c r="F112" s="21" t="s">
        <v>745</v>
      </c>
      <c r="G112" s="21" t="s">
        <v>745</v>
      </c>
      <c r="H112" s="20">
        <v>25</v>
      </c>
      <c r="I112" s="36" t="s">
        <v>746</v>
      </c>
      <c r="J112" s="21" t="s">
        <v>745</v>
      </c>
      <c r="K112" s="19">
        <v>1469</v>
      </c>
      <c r="L112" s="19">
        <v>2803</v>
      </c>
    </row>
    <row r="113" spans="2:12" x14ac:dyDescent="0.2">
      <c r="B113" s="4" t="s">
        <v>35</v>
      </c>
      <c r="C113" s="66" t="s">
        <v>745</v>
      </c>
      <c r="D113" s="20">
        <v>312</v>
      </c>
      <c r="E113" s="21" t="s">
        <v>745</v>
      </c>
      <c r="F113" s="21" t="s">
        <v>745</v>
      </c>
      <c r="G113" s="21" t="s">
        <v>745</v>
      </c>
      <c r="H113" s="20">
        <v>312</v>
      </c>
      <c r="I113" s="21" t="s">
        <v>745</v>
      </c>
      <c r="J113" s="21" t="s">
        <v>745</v>
      </c>
      <c r="K113" s="19">
        <v>1520</v>
      </c>
      <c r="L113" s="19">
        <v>2293</v>
      </c>
    </row>
    <row r="114" spans="2:12" x14ac:dyDescent="0.2">
      <c r="B114" s="4" t="s">
        <v>36</v>
      </c>
      <c r="C114" s="66" t="s">
        <v>745</v>
      </c>
      <c r="D114" s="19">
        <v>297</v>
      </c>
      <c r="E114" s="20">
        <v>18</v>
      </c>
      <c r="F114" s="21" t="s">
        <v>745</v>
      </c>
      <c r="G114" s="36" t="s">
        <v>746</v>
      </c>
      <c r="H114" s="20">
        <v>269</v>
      </c>
      <c r="I114" s="36" t="s">
        <v>746</v>
      </c>
      <c r="J114" s="21" t="s">
        <v>745</v>
      </c>
      <c r="K114" s="19">
        <v>3513</v>
      </c>
      <c r="L114" s="19">
        <v>2745</v>
      </c>
    </row>
    <row r="115" spans="2:12" x14ac:dyDescent="0.2">
      <c r="B115" s="4" t="s">
        <v>37</v>
      </c>
      <c r="C115" s="66" t="s">
        <v>745</v>
      </c>
      <c r="D115" s="19">
        <v>153</v>
      </c>
      <c r="E115" s="36" t="s">
        <v>746</v>
      </c>
      <c r="F115" s="21" t="s">
        <v>745</v>
      </c>
      <c r="G115" s="36" t="s">
        <v>746</v>
      </c>
      <c r="H115" s="20">
        <v>126</v>
      </c>
      <c r="I115" s="20">
        <v>14</v>
      </c>
      <c r="J115" s="21" t="s">
        <v>745</v>
      </c>
      <c r="K115" s="19">
        <v>3114</v>
      </c>
      <c r="L115" s="19">
        <v>2127</v>
      </c>
    </row>
    <row r="116" spans="2:12" x14ac:dyDescent="0.2">
      <c r="B116" s="4" t="s">
        <v>38</v>
      </c>
      <c r="C116" s="66" t="s">
        <v>745</v>
      </c>
      <c r="D116" s="19">
        <v>309</v>
      </c>
      <c r="E116" s="36" t="s">
        <v>746</v>
      </c>
      <c r="F116" s="36" t="s">
        <v>746</v>
      </c>
      <c r="G116" s="36" t="s">
        <v>746</v>
      </c>
      <c r="H116" s="20">
        <v>233</v>
      </c>
      <c r="I116" s="21" t="s">
        <v>745</v>
      </c>
      <c r="J116" s="21" t="s">
        <v>745</v>
      </c>
      <c r="K116" s="19">
        <v>406</v>
      </c>
      <c r="L116" s="19">
        <v>527</v>
      </c>
    </row>
    <row r="117" spans="2:12" x14ac:dyDescent="0.2">
      <c r="C117" s="62"/>
      <c r="D117" s="19"/>
      <c r="E117" s="20"/>
      <c r="F117" s="20"/>
      <c r="G117" s="20"/>
      <c r="H117" s="20"/>
      <c r="I117" s="20"/>
    </row>
    <row r="118" spans="2:12" x14ac:dyDescent="0.2">
      <c r="B118" s="4" t="s">
        <v>39</v>
      </c>
      <c r="C118" s="66" t="s">
        <v>745</v>
      </c>
      <c r="D118" s="36" t="s">
        <v>746</v>
      </c>
      <c r="E118" s="21" t="s">
        <v>745</v>
      </c>
      <c r="F118" s="21" t="s">
        <v>745</v>
      </c>
      <c r="G118" s="36" t="s">
        <v>746</v>
      </c>
      <c r="H118" s="21" t="s">
        <v>745</v>
      </c>
      <c r="I118" s="21" t="s">
        <v>745</v>
      </c>
      <c r="J118" s="21" t="s">
        <v>745</v>
      </c>
      <c r="K118" s="19">
        <v>377</v>
      </c>
      <c r="L118" s="19">
        <v>1839</v>
      </c>
    </row>
    <row r="119" spans="2:12" x14ac:dyDescent="0.2">
      <c r="B119" s="4" t="s">
        <v>40</v>
      </c>
      <c r="C119" s="66" t="s">
        <v>745</v>
      </c>
      <c r="D119" s="19">
        <v>67</v>
      </c>
      <c r="E119" s="21" t="s">
        <v>745</v>
      </c>
      <c r="F119" s="36" t="s">
        <v>746</v>
      </c>
      <c r="G119" s="21" t="s">
        <v>745</v>
      </c>
      <c r="H119" s="36" t="s">
        <v>746</v>
      </c>
      <c r="I119" s="21" t="s">
        <v>745</v>
      </c>
      <c r="J119" s="21" t="s">
        <v>745</v>
      </c>
      <c r="K119" s="19">
        <v>904</v>
      </c>
      <c r="L119" s="19">
        <v>1212</v>
      </c>
    </row>
    <row r="120" spans="2:12" x14ac:dyDescent="0.2">
      <c r="B120" s="4" t="s">
        <v>41</v>
      </c>
      <c r="C120" s="66" t="s">
        <v>745</v>
      </c>
      <c r="D120" s="19">
        <v>5</v>
      </c>
      <c r="E120" s="21" t="s">
        <v>745</v>
      </c>
      <c r="F120" s="21" t="s">
        <v>745</v>
      </c>
      <c r="G120" s="21" t="s">
        <v>745</v>
      </c>
      <c r="H120" s="36" t="s">
        <v>746</v>
      </c>
      <c r="I120" s="36" t="s">
        <v>746</v>
      </c>
      <c r="J120" s="21" t="s">
        <v>745</v>
      </c>
      <c r="K120" s="19">
        <v>592</v>
      </c>
      <c r="L120" s="19">
        <v>1333</v>
      </c>
    </row>
    <row r="121" spans="2:12" x14ac:dyDescent="0.2">
      <c r="B121" s="4" t="s">
        <v>42</v>
      </c>
      <c r="C121" s="66" t="s">
        <v>745</v>
      </c>
      <c r="D121" s="19">
        <v>163</v>
      </c>
      <c r="E121" s="36" t="s">
        <v>746</v>
      </c>
      <c r="F121" s="21" t="s">
        <v>745</v>
      </c>
      <c r="G121" s="20">
        <v>113</v>
      </c>
      <c r="H121" s="36" t="s">
        <v>746</v>
      </c>
      <c r="I121" s="20">
        <v>8</v>
      </c>
      <c r="J121" s="21" t="s">
        <v>745</v>
      </c>
      <c r="K121" s="19">
        <v>1481</v>
      </c>
      <c r="L121" s="19">
        <v>1793</v>
      </c>
    </row>
    <row r="122" spans="2:12" x14ac:dyDescent="0.2">
      <c r="B122" s="4" t="s">
        <v>43</v>
      </c>
      <c r="C122" s="66" t="s">
        <v>745</v>
      </c>
      <c r="D122" s="19">
        <v>50</v>
      </c>
      <c r="E122" s="20">
        <v>30</v>
      </c>
      <c r="F122" s="21" t="s">
        <v>745</v>
      </c>
      <c r="G122" s="21" t="s">
        <v>745</v>
      </c>
      <c r="H122" s="36" t="s">
        <v>746</v>
      </c>
      <c r="I122" s="36" t="s">
        <v>746</v>
      </c>
      <c r="J122" s="21" t="s">
        <v>745</v>
      </c>
      <c r="K122" s="19">
        <v>195</v>
      </c>
      <c r="L122" s="19">
        <v>530</v>
      </c>
    </row>
    <row r="123" spans="2:12" x14ac:dyDescent="0.2">
      <c r="B123" s="4" t="s">
        <v>44</v>
      </c>
      <c r="C123" s="66" t="s">
        <v>745</v>
      </c>
      <c r="D123" s="19">
        <v>333</v>
      </c>
      <c r="E123" s="21" t="s">
        <v>745</v>
      </c>
      <c r="F123" s="21" t="s">
        <v>745</v>
      </c>
      <c r="G123" s="21" t="s">
        <v>745</v>
      </c>
      <c r="H123" s="20">
        <v>333</v>
      </c>
      <c r="I123" s="21" t="s">
        <v>745</v>
      </c>
      <c r="J123" s="21" t="s">
        <v>745</v>
      </c>
      <c r="K123" s="19">
        <v>188</v>
      </c>
      <c r="L123" s="19">
        <v>603</v>
      </c>
    </row>
    <row r="124" spans="2:12" x14ac:dyDescent="0.2">
      <c r="B124" s="4" t="s">
        <v>45</v>
      </c>
      <c r="C124" s="66" t="s">
        <v>745</v>
      </c>
      <c r="D124" s="36" t="s">
        <v>746</v>
      </c>
      <c r="E124" s="36" t="s">
        <v>746</v>
      </c>
      <c r="F124" s="21" t="s">
        <v>745</v>
      </c>
      <c r="G124" s="21" t="s">
        <v>745</v>
      </c>
      <c r="H124" s="21" t="s">
        <v>745</v>
      </c>
      <c r="I124" s="21" t="s">
        <v>745</v>
      </c>
      <c r="J124" s="21" t="s">
        <v>745</v>
      </c>
      <c r="K124" s="19">
        <v>257</v>
      </c>
      <c r="L124" s="19">
        <v>427</v>
      </c>
    </row>
    <row r="125" spans="2:12" x14ac:dyDescent="0.2">
      <c r="B125" s="4" t="s">
        <v>46</v>
      </c>
      <c r="C125" s="66" t="s">
        <v>745</v>
      </c>
      <c r="D125" s="19">
        <v>17</v>
      </c>
      <c r="E125" s="21" t="s">
        <v>745</v>
      </c>
      <c r="F125" s="21" t="s">
        <v>745</v>
      </c>
      <c r="G125" s="21" t="s">
        <v>745</v>
      </c>
      <c r="H125" s="21" t="s">
        <v>745</v>
      </c>
      <c r="I125" s="20">
        <v>17</v>
      </c>
      <c r="J125" s="20">
        <v>1161</v>
      </c>
      <c r="K125" s="19">
        <v>5031</v>
      </c>
      <c r="L125" s="19">
        <v>4536</v>
      </c>
    </row>
    <row r="126" spans="2:12" x14ac:dyDescent="0.2">
      <c r="B126" s="4" t="s">
        <v>47</v>
      </c>
      <c r="C126" s="66" t="s">
        <v>745</v>
      </c>
      <c r="D126" s="19">
        <v>111</v>
      </c>
      <c r="E126" s="36" t="s">
        <v>746</v>
      </c>
      <c r="F126" s="21" t="s">
        <v>745</v>
      </c>
      <c r="G126" s="36" t="s">
        <v>746</v>
      </c>
      <c r="H126" s="21" t="s">
        <v>745</v>
      </c>
      <c r="I126" s="21" t="s">
        <v>745</v>
      </c>
      <c r="J126" s="20">
        <v>549</v>
      </c>
      <c r="K126" s="19">
        <v>2571</v>
      </c>
      <c r="L126" s="19">
        <v>4806</v>
      </c>
    </row>
    <row r="127" spans="2:12" x14ac:dyDescent="0.2">
      <c r="B127" s="4" t="s">
        <v>48</v>
      </c>
      <c r="C127" s="66" t="s">
        <v>745</v>
      </c>
      <c r="D127" s="19">
        <v>65</v>
      </c>
      <c r="E127" s="20">
        <v>8</v>
      </c>
      <c r="F127" s="36" t="s">
        <v>746</v>
      </c>
      <c r="G127" s="36" t="s">
        <v>746</v>
      </c>
      <c r="H127" s="36" t="s">
        <v>746</v>
      </c>
      <c r="I127" s="20">
        <v>2</v>
      </c>
      <c r="J127" s="20">
        <v>55</v>
      </c>
      <c r="K127" s="19">
        <v>2970</v>
      </c>
      <c r="L127" s="19">
        <v>2517</v>
      </c>
    </row>
    <row r="128" spans="2:12" x14ac:dyDescent="0.2">
      <c r="C128" s="62"/>
      <c r="D128" s="19"/>
      <c r="E128" s="20"/>
      <c r="F128" s="20"/>
      <c r="G128" s="20"/>
      <c r="H128" s="20"/>
      <c r="I128" s="20"/>
    </row>
    <row r="129" spans="2:12" x14ac:dyDescent="0.2">
      <c r="B129" s="4" t="s">
        <v>49</v>
      </c>
      <c r="C129" s="66" t="s">
        <v>745</v>
      </c>
      <c r="D129" s="19">
        <v>73</v>
      </c>
      <c r="E129" s="36" t="s">
        <v>746</v>
      </c>
      <c r="F129" s="21" t="s">
        <v>745</v>
      </c>
      <c r="G129" s="21" t="s">
        <v>745</v>
      </c>
      <c r="H129" s="36" t="s">
        <v>746</v>
      </c>
      <c r="I129" s="20">
        <v>2</v>
      </c>
      <c r="J129" s="20">
        <v>5</v>
      </c>
      <c r="K129" s="19">
        <v>377</v>
      </c>
      <c r="L129" s="19">
        <v>606</v>
      </c>
    </row>
    <row r="130" spans="2:12" x14ac:dyDescent="0.2">
      <c r="B130" s="4" t="s">
        <v>50</v>
      </c>
      <c r="C130" s="66" t="s">
        <v>745</v>
      </c>
      <c r="D130" s="19">
        <v>477</v>
      </c>
      <c r="E130" s="20">
        <v>2</v>
      </c>
      <c r="F130" s="21" t="s">
        <v>745</v>
      </c>
      <c r="G130" s="21" t="s">
        <v>745</v>
      </c>
      <c r="H130" s="20">
        <v>475</v>
      </c>
      <c r="I130" s="21" t="s">
        <v>745</v>
      </c>
      <c r="J130" s="20">
        <v>18</v>
      </c>
      <c r="K130" s="19">
        <v>233</v>
      </c>
      <c r="L130" s="19">
        <v>526</v>
      </c>
    </row>
    <row r="131" spans="2:12" x14ac:dyDescent="0.2">
      <c r="B131" s="4" t="s">
        <v>51</v>
      </c>
      <c r="C131" s="66" t="s">
        <v>745</v>
      </c>
      <c r="D131" s="19">
        <v>5</v>
      </c>
      <c r="E131" s="20">
        <v>5</v>
      </c>
      <c r="F131" s="21" t="s">
        <v>745</v>
      </c>
      <c r="G131" s="21" t="s">
        <v>745</v>
      </c>
      <c r="H131" s="21" t="s">
        <v>745</v>
      </c>
      <c r="I131" s="21" t="s">
        <v>745</v>
      </c>
      <c r="J131" s="20">
        <v>12</v>
      </c>
      <c r="K131" s="19">
        <v>147</v>
      </c>
      <c r="L131" s="19">
        <v>490</v>
      </c>
    </row>
    <row r="132" spans="2:12" x14ac:dyDescent="0.2">
      <c r="B132" s="4" t="s">
        <v>52</v>
      </c>
      <c r="C132" s="66" t="s">
        <v>745</v>
      </c>
      <c r="D132" s="19">
        <v>33</v>
      </c>
      <c r="E132" s="20">
        <v>33</v>
      </c>
      <c r="F132" s="21" t="s">
        <v>745</v>
      </c>
      <c r="G132" s="21" t="s">
        <v>745</v>
      </c>
      <c r="H132" s="21" t="s">
        <v>745</v>
      </c>
      <c r="I132" s="21" t="s">
        <v>745</v>
      </c>
      <c r="J132" s="20">
        <v>272</v>
      </c>
      <c r="K132" s="19">
        <v>1302</v>
      </c>
      <c r="L132" s="19">
        <v>1541</v>
      </c>
    </row>
    <row r="133" spans="2:12" x14ac:dyDescent="0.2">
      <c r="B133" s="4" t="s">
        <v>53</v>
      </c>
      <c r="C133" s="66" t="s">
        <v>745</v>
      </c>
      <c r="D133" s="19">
        <v>118</v>
      </c>
      <c r="E133" s="36" t="s">
        <v>746</v>
      </c>
      <c r="F133" s="36" t="s">
        <v>746</v>
      </c>
      <c r="G133" s="21" t="s">
        <v>745</v>
      </c>
      <c r="H133" s="20">
        <v>76</v>
      </c>
      <c r="I133" s="21" t="s">
        <v>745</v>
      </c>
      <c r="J133" s="20">
        <v>185</v>
      </c>
      <c r="K133" s="19">
        <v>755</v>
      </c>
      <c r="L133" s="19">
        <v>1768</v>
      </c>
    </row>
    <row r="134" spans="2:12" x14ac:dyDescent="0.2">
      <c r="B134" s="4" t="s">
        <v>54</v>
      </c>
      <c r="C134" s="66" t="s">
        <v>745</v>
      </c>
      <c r="D134" s="19">
        <v>39</v>
      </c>
      <c r="E134" s="36" t="s">
        <v>746</v>
      </c>
      <c r="F134" s="36" t="s">
        <v>746</v>
      </c>
      <c r="G134" s="36" t="s">
        <v>746</v>
      </c>
      <c r="H134" s="21" t="s">
        <v>745</v>
      </c>
      <c r="I134" s="21" t="s">
        <v>745</v>
      </c>
      <c r="J134" s="20">
        <v>12</v>
      </c>
      <c r="K134" s="19">
        <v>192</v>
      </c>
      <c r="L134" s="19">
        <v>426</v>
      </c>
    </row>
    <row r="135" spans="2:12" x14ac:dyDescent="0.2">
      <c r="B135" s="4" t="s">
        <v>55</v>
      </c>
      <c r="C135" s="66" t="s">
        <v>745</v>
      </c>
      <c r="D135" s="19">
        <v>43</v>
      </c>
      <c r="E135" s="36" t="s">
        <v>746</v>
      </c>
      <c r="F135" s="36" t="s">
        <v>746</v>
      </c>
      <c r="G135" s="21" t="s">
        <v>745</v>
      </c>
      <c r="H135" s="36" t="s">
        <v>746</v>
      </c>
      <c r="I135" s="21" t="s">
        <v>745</v>
      </c>
      <c r="J135" s="20">
        <v>0.01</v>
      </c>
      <c r="K135" s="19">
        <v>153</v>
      </c>
      <c r="L135" s="19">
        <v>366</v>
      </c>
    </row>
    <row r="136" spans="2:12" x14ac:dyDescent="0.2">
      <c r="C136" s="62"/>
      <c r="D136" s="19"/>
      <c r="E136" s="20"/>
      <c r="F136" s="20"/>
      <c r="G136" s="20"/>
      <c r="H136" s="20"/>
      <c r="I136" s="20"/>
    </row>
    <row r="137" spans="2:12" x14ac:dyDescent="0.2">
      <c r="B137" s="4" t="s">
        <v>56</v>
      </c>
      <c r="C137" s="66" t="s">
        <v>745</v>
      </c>
      <c r="D137" s="19">
        <v>111</v>
      </c>
      <c r="E137" s="20">
        <v>65</v>
      </c>
      <c r="F137" s="20">
        <v>29</v>
      </c>
      <c r="G137" s="21" t="s">
        <v>745</v>
      </c>
      <c r="H137" s="36" t="s">
        <v>746</v>
      </c>
      <c r="I137" s="36" t="s">
        <v>746</v>
      </c>
      <c r="J137" s="20">
        <v>16</v>
      </c>
      <c r="K137" s="19">
        <v>277</v>
      </c>
      <c r="L137" s="19">
        <v>392</v>
      </c>
    </row>
    <row r="138" spans="2:12" x14ac:dyDescent="0.2">
      <c r="B138" s="4" t="s">
        <v>57</v>
      </c>
      <c r="C138" s="66" t="s">
        <v>745</v>
      </c>
      <c r="D138" s="36" t="s">
        <v>745</v>
      </c>
      <c r="E138" s="21" t="s">
        <v>745</v>
      </c>
      <c r="F138" s="21" t="s">
        <v>745</v>
      </c>
      <c r="G138" s="21" t="s">
        <v>745</v>
      </c>
      <c r="H138" s="21" t="s">
        <v>745</v>
      </c>
      <c r="I138" s="21" t="s">
        <v>745</v>
      </c>
      <c r="J138" s="21" t="s">
        <v>745</v>
      </c>
      <c r="K138" s="19">
        <v>13</v>
      </c>
      <c r="L138" s="19">
        <v>619</v>
      </c>
    </row>
    <row r="139" spans="2:12" x14ac:dyDescent="0.2">
      <c r="B139" s="4" t="s">
        <v>58</v>
      </c>
      <c r="C139" s="66" t="s">
        <v>745</v>
      </c>
      <c r="D139" s="19">
        <v>24</v>
      </c>
      <c r="E139" s="20">
        <v>2</v>
      </c>
      <c r="F139" s="36" t="s">
        <v>746</v>
      </c>
      <c r="G139" s="21" t="s">
        <v>745</v>
      </c>
      <c r="H139" s="36" t="s">
        <v>746</v>
      </c>
      <c r="I139" s="21" t="s">
        <v>745</v>
      </c>
      <c r="J139" s="20">
        <v>1</v>
      </c>
      <c r="K139" s="19">
        <v>104</v>
      </c>
      <c r="L139" s="19">
        <v>448</v>
      </c>
    </row>
    <row r="140" spans="2:12" x14ac:dyDescent="0.2">
      <c r="B140" s="4" t="s">
        <v>59</v>
      </c>
      <c r="C140" s="66" t="s">
        <v>745</v>
      </c>
      <c r="D140" s="19">
        <v>137</v>
      </c>
      <c r="E140" s="36" t="s">
        <v>746</v>
      </c>
      <c r="F140" s="36" t="s">
        <v>746</v>
      </c>
      <c r="G140" s="21" t="s">
        <v>745</v>
      </c>
      <c r="H140" s="36" t="s">
        <v>746</v>
      </c>
      <c r="I140" s="21" t="s">
        <v>745</v>
      </c>
      <c r="J140" s="20">
        <v>2</v>
      </c>
      <c r="K140" s="19">
        <v>112</v>
      </c>
      <c r="L140" s="19">
        <v>272</v>
      </c>
    </row>
    <row r="141" spans="2:12" x14ac:dyDescent="0.2">
      <c r="B141" s="4" t="s">
        <v>60</v>
      </c>
      <c r="C141" s="66" t="s">
        <v>745</v>
      </c>
      <c r="D141" s="19">
        <v>45</v>
      </c>
      <c r="E141" s="20">
        <v>45</v>
      </c>
      <c r="F141" s="21" t="s">
        <v>745</v>
      </c>
      <c r="G141" s="21" t="s">
        <v>745</v>
      </c>
      <c r="H141" s="20">
        <v>0.01</v>
      </c>
      <c r="I141" s="21" t="s">
        <v>745</v>
      </c>
      <c r="J141" s="20">
        <v>2</v>
      </c>
      <c r="K141" s="19">
        <v>76</v>
      </c>
      <c r="L141" s="19">
        <v>374</v>
      </c>
    </row>
    <row r="142" spans="2:12" x14ac:dyDescent="0.2">
      <c r="B142" s="4" t="s">
        <v>61</v>
      </c>
      <c r="C142" s="66" t="s">
        <v>745</v>
      </c>
      <c r="D142" s="19">
        <v>115</v>
      </c>
      <c r="E142" s="20">
        <v>54</v>
      </c>
      <c r="F142" s="36" t="s">
        <v>746</v>
      </c>
      <c r="G142" s="36" t="s">
        <v>746</v>
      </c>
      <c r="H142" s="21" t="s">
        <v>745</v>
      </c>
      <c r="I142" s="21" t="s">
        <v>745</v>
      </c>
      <c r="J142" s="20">
        <v>6</v>
      </c>
      <c r="K142" s="19">
        <v>84</v>
      </c>
      <c r="L142" s="19">
        <v>269</v>
      </c>
    </row>
    <row r="143" spans="2:12" x14ac:dyDescent="0.2">
      <c r="B143" s="4" t="s">
        <v>62</v>
      </c>
      <c r="C143" s="66" t="s">
        <v>745</v>
      </c>
      <c r="D143" s="36" t="s">
        <v>745</v>
      </c>
      <c r="E143" s="21" t="s">
        <v>745</v>
      </c>
      <c r="F143" s="21" t="s">
        <v>745</v>
      </c>
      <c r="G143" s="21" t="s">
        <v>745</v>
      </c>
      <c r="H143" s="21" t="s">
        <v>745</v>
      </c>
      <c r="I143" s="21" t="s">
        <v>745</v>
      </c>
      <c r="J143" s="20">
        <v>0.01</v>
      </c>
      <c r="K143" s="19">
        <v>15</v>
      </c>
      <c r="L143" s="19">
        <v>375</v>
      </c>
    </row>
    <row r="144" spans="2:12" ht="18" thickBot="1" x14ac:dyDescent="0.25">
      <c r="B144" s="6"/>
      <c r="C144" s="22"/>
      <c r="D144" s="6"/>
      <c r="E144" s="23"/>
      <c r="F144" s="23"/>
      <c r="G144" s="23"/>
      <c r="H144" s="23"/>
      <c r="I144" s="23"/>
      <c r="J144" s="23"/>
      <c r="K144" s="23"/>
      <c r="L144" s="23"/>
    </row>
    <row r="145" spans="1:8" x14ac:dyDescent="0.2">
      <c r="C145" s="4" t="s">
        <v>253</v>
      </c>
      <c r="E145" s="19"/>
      <c r="G145" s="19"/>
      <c r="H145" s="19"/>
    </row>
    <row r="146" spans="1:8" x14ac:dyDescent="0.2">
      <c r="A146" s="4"/>
    </row>
  </sheetData>
  <phoneticPr fontId="4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2" manualBreakCount="2">
    <brk id="72" max="16383" man="1"/>
    <brk id="146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2"/>
  <sheetViews>
    <sheetView showGridLines="0" tabSelected="1" zoomScale="75" workbookViewId="0"/>
  </sheetViews>
  <sheetFormatPr defaultColWidth="10.69921875" defaultRowHeight="17.25" x14ac:dyDescent="0.2"/>
  <cols>
    <col min="1" max="1" width="10.69921875" style="98" customWidth="1"/>
    <col min="2" max="2" width="17.69921875" style="98" customWidth="1"/>
    <col min="3" max="3" width="11.69921875" style="98" customWidth="1"/>
    <col min="4" max="16384" width="10.69921875" style="98"/>
  </cols>
  <sheetData>
    <row r="1" spans="1:10" x14ac:dyDescent="0.2">
      <c r="A1" s="99"/>
    </row>
    <row r="6" spans="1:10" x14ac:dyDescent="0.2">
      <c r="E6" s="104" t="s">
        <v>787</v>
      </c>
    </row>
    <row r="7" spans="1:10" ht="18" thickBot="1" x14ac:dyDescent="0.25">
      <c r="B7" s="100"/>
      <c r="C7" s="100"/>
      <c r="D7" s="100"/>
      <c r="E7" s="100"/>
      <c r="F7" s="100"/>
      <c r="G7" s="100"/>
      <c r="H7" s="100"/>
      <c r="I7" s="119" t="s">
        <v>786</v>
      </c>
      <c r="J7" s="100"/>
    </row>
    <row r="8" spans="1:10" x14ac:dyDescent="0.2">
      <c r="C8" s="107"/>
      <c r="D8" s="114"/>
      <c r="E8" s="114"/>
      <c r="F8" s="114"/>
      <c r="G8" s="114"/>
      <c r="H8" s="114"/>
      <c r="I8" s="114"/>
      <c r="J8" s="114"/>
    </row>
    <row r="9" spans="1:10" x14ac:dyDescent="0.2">
      <c r="C9" s="118" t="s">
        <v>216</v>
      </c>
      <c r="D9" s="118" t="s">
        <v>525</v>
      </c>
      <c r="E9" s="114"/>
      <c r="F9" s="114"/>
      <c r="G9" s="116" t="s">
        <v>785</v>
      </c>
      <c r="H9" s="114"/>
      <c r="I9" s="114"/>
      <c r="J9" s="114"/>
    </row>
    <row r="10" spans="1:10" x14ac:dyDescent="0.2">
      <c r="C10" s="118" t="s">
        <v>784</v>
      </c>
      <c r="D10" s="118" t="s">
        <v>783</v>
      </c>
      <c r="E10" s="107"/>
      <c r="F10" s="107"/>
      <c r="G10" s="107"/>
      <c r="H10" s="107"/>
      <c r="I10" s="107"/>
      <c r="J10" s="107"/>
    </row>
    <row r="11" spans="1:10" x14ac:dyDescent="0.2">
      <c r="B11" s="114"/>
      <c r="C11" s="113"/>
      <c r="D11" s="113"/>
      <c r="E11" s="112" t="s">
        <v>532</v>
      </c>
      <c r="F11" s="112" t="s">
        <v>782</v>
      </c>
      <c r="G11" s="112" t="s">
        <v>781</v>
      </c>
      <c r="H11" s="112" t="s">
        <v>780</v>
      </c>
      <c r="I11" s="112" t="s">
        <v>605</v>
      </c>
      <c r="J11" s="112" t="s">
        <v>477</v>
      </c>
    </row>
    <row r="12" spans="1:10" x14ac:dyDescent="0.2">
      <c r="C12" s="107"/>
    </row>
    <row r="13" spans="1:10" x14ac:dyDescent="0.2">
      <c r="B13" s="99" t="s">
        <v>772</v>
      </c>
      <c r="C13" s="109">
        <v>106.6</v>
      </c>
      <c r="D13" s="108">
        <v>105.2</v>
      </c>
      <c r="E13" s="108">
        <v>97.5</v>
      </c>
      <c r="F13" s="108">
        <v>119.6</v>
      </c>
      <c r="G13" s="108">
        <v>108.4</v>
      </c>
      <c r="H13" s="108">
        <v>78.900000000000006</v>
      </c>
      <c r="I13" s="108">
        <v>118.2</v>
      </c>
      <c r="J13" s="108">
        <v>95.8</v>
      </c>
    </row>
    <row r="14" spans="1:10" x14ac:dyDescent="0.2">
      <c r="B14" s="99" t="s">
        <v>771</v>
      </c>
      <c r="C14" s="109">
        <v>109</v>
      </c>
      <c r="D14" s="108">
        <v>107.8</v>
      </c>
      <c r="E14" s="108">
        <v>98.2</v>
      </c>
      <c r="F14" s="108">
        <v>116.6</v>
      </c>
      <c r="G14" s="108">
        <v>110</v>
      </c>
      <c r="H14" s="108">
        <v>89.6</v>
      </c>
      <c r="I14" s="108">
        <v>120.4</v>
      </c>
      <c r="J14" s="108">
        <v>117.9</v>
      </c>
    </row>
    <row r="15" spans="1:10" x14ac:dyDescent="0.2">
      <c r="B15" s="99" t="s">
        <v>770</v>
      </c>
      <c r="C15" s="109">
        <v>106.6</v>
      </c>
      <c r="D15" s="108">
        <v>105.8</v>
      </c>
      <c r="E15" s="108">
        <v>91.1</v>
      </c>
      <c r="F15" s="108">
        <v>109.7</v>
      </c>
      <c r="G15" s="108">
        <v>109.5</v>
      </c>
      <c r="H15" s="108">
        <v>99.9</v>
      </c>
      <c r="I15" s="108">
        <v>135.5</v>
      </c>
      <c r="J15" s="108">
        <v>86.9</v>
      </c>
    </row>
    <row r="16" spans="1:10" x14ac:dyDescent="0.2">
      <c r="B16" s="99" t="s">
        <v>769</v>
      </c>
      <c r="C16" s="109">
        <v>103.9</v>
      </c>
      <c r="D16" s="108">
        <v>104.1</v>
      </c>
      <c r="E16" s="108">
        <v>105.1</v>
      </c>
      <c r="F16" s="108">
        <v>105.6</v>
      </c>
      <c r="G16" s="108">
        <v>105.5</v>
      </c>
      <c r="H16" s="108">
        <v>99.2</v>
      </c>
      <c r="I16" s="108">
        <v>135.80000000000001</v>
      </c>
      <c r="J16" s="108">
        <v>87.5</v>
      </c>
    </row>
    <row r="17" spans="2:11" x14ac:dyDescent="0.2">
      <c r="C17" s="107"/>
    </row>
    <row r="18" spans="2:11" x14ac:dyDescent="0.2">
      <c r="B18" s="99" t="s">
        <v>768</v>
      </c>
      <c r="C18" s="109">
        <v>100</v>
      </c>
      <c r="D18" s="108">
        <v>100</v>
      </c>
      <c r="E18" s="108">
        <v>100</v>
      </c>
      <c r="F18" s="108">
        <v>100</v>
      </c>
      <c r="G18" s="108">
        <v>100</v>
      </c>
      <c r="H18" s="108">
        <v>100</v>
      </c>
      <c r="I18" s="108">
        <v>100</v>
      </c>
      <c r="J18" s="108">
        <v>100</v>
      </c>
    </row>
    <row r="19" spans="2:11" x14ac:dyDescent="0.2">
      <c r="B19" s="99" t="s">
        <v>767</v>
      </c>
      <c r="C19" s="109">
        <v>99.3</v>
      </c>
      <c r="D19" s="108">
        <v>99.3</v>
      </c>
      <c r="E19" s="108">
        <v>98.7</v>
      </c>
      <c r="F19" s="108">
        <v>100.8</v>
      </c>
      <c r="G19" s="108">
        <v>99.1</v>
      </c>
      <c r="H19" s="108">
        <v>101.4</v>
      </c>
      <c r="I19" s="108">
        <v>93.4</v>
      </c>
      <c r="J19" s="108">
        <v>93.3</v>
      </c>
    </row>
    <row r="20" spans="2:11" x14ac:dyDescent="0.2">
      <c r="B20" s="99" t="s">
        <v>766</v>
      </c>
      <c r="C20" s="109">
        <v>114.7</v>
      </c>
      <c r="D20" s="108">
        <v>116</v>
      </c>
      <c r="E20" s="108">
        <v>92.7</v>
      </c>
      <c r="F20" s="108">
        <v>97</v>
      </c>
      <c r="G20" s="108">
        <v>129.19999999999999</v>
      </c>
      <c r="H20" s="108">
        <v>101.1</v>
      </c>
      <c r="I20" s="108">
        <v>98.3</v>
      </c>
      <c r="J20" s="108">
        <v>89.2</v>
      </c>
    </row>
    <row r="21" spans="2:11" x14ac:dyDescent="0.2">
      <c r="B21" s="104" t="s">
        <v>779</v>
      </c>
      <c r="C21" s="111">
        <v>93.3</v>
      </c>
      <c r="D21" s="110">
        <v>93.2</v>
      </c>
      <c r="E21" s="110">
        <v>84.5</v>
      </c>
      <c r="F21" s="110">
        <v>87.7</v>
      </c>
      <c r="G21" s="110">
        <v>96.3</v>
      </c>
      <c r="H21" s="110">
        <v>99.1</v>
      </c>
      <c r="I21" s="110">
        <v>123.8</v>
      </c>
      <c r="J21" s="110">
        <v>71.900000000000006</v>
      </c>
      <c r="K21" s="102"/>
    </row>
    <row r="22" spans="2:11" x14ac:dyDescent="0.2">
      <c r="C22" s="107"/>
    </row>
    <row r="23" spans="2:11" x14ac:dyDescent="0.2">
      <c r="C23" s="107"/>
      <c r="F23" s="99" t="s">
        <v>773</v>
      </c>
    </row>
    <row r="24" spans="2:11" x14ac:dyDescent="0.2">
      <c r="B24" s="99" t="s">
        <v>772</v>
      </c>
      <c r="C24" s="109">
        <v>1.9</v>
      </c>
      <c r="D24" s="108">
        <v>3.3</v>
      </c>
      <c r="E24" s="108">
        <v>-2.6</v>
      </c>
      <c r="F24" s="108">
        <v>-4</v>
      </c>
      <c r="G24" s="108">
        <v>4.7</v>
      </c>
      <c r="H24" s="108">
        <v>19.5</v>
      </c>
      <c r="I24" s="108">
        <v>2.5</v>
      </c>
      <c r="J24" s="108">
        <v>1.9</v>
      </c>
    </row>
    <row r="25" spans="2:11" x14ac:dyDescent="0.2">
      <c r="B25" s="99" t="s">
        <v>771</v>
      </c>
      <c r="C25" s="106">
        <f>C14/C13*100-100</f>
        <v>2.251407129455913</v>
      </c>
      <c r="D25" s="105">
        <f>D14/D13*100-100</f>
        <v>2.4714828897338492</v>
      </c>
      <c r="E25" s="105">
        <f>E14/E13*100-100</f>
        <v>0.71794871794872961</v>
      </c>
      <c r="F25" s="105">
        <f>F14/F13*100-100</f>
        <v>-2.5083612040133829</v>
      </c>
      <c r="G25" s="105">
        <f>G14/G13*100-100</f>
        <v>1.4760147601476064</v>
      </c>
      <c r="H25" s="105">
        <f>H14/H13*100-100</f>
        <v>13.561470215462592</v>
      </c>
      <c r="I25" s="105">
        <f>I14/I13*100-100</f>
        <v>1.8612521150592301</v>
      </c>
      <c r="J25" s="105">
        <f>J14/J13*100-100</f>
        <v>23.068893528183736</v>
      </c>
    </row>
    <row r="26" spans="2:11" x14ac:dyDescent="0.2">
      <c r="B26" s="99" t="s">
        <v>770</v>
      </c>
      <c r="C26" s="106">
        <f>C15/C14*100-100</f>
        <v>-2.2018348623853257</v>
      </c>
      <c r="D26" s="105">
        <f>D15/D14*100-100</f>
        <v>-1.855287569573278</v>
      </c>
      <c r="E26" s="105">
        <f>E15/E14*100-100</f>
        <v>-7.2301425661914607</v>
      </c>
      <c r="F26" s="105">
        <f>F15/F14*100-100</f>
        <v>-5.9176672384219557</v>
      </c>
      <c r="G26" s="105">
        <f>G15/G14*100-100</f>
        <v>-0.45454545454545325</v>
      </c>
      <c r="H26" s="105">
        <f>H15/H14*100-100</f>
        <v>11.495535714285722</v>
      </c>
      <c r="I26" s="105">
        <f>I15/I14*100-100</f>
        <v>12.541528239202648</v>
      </c>
      <c r="J26" s="105">
        <f>J15/J14*100-100</f>
        <v>-26.293469041560641</v>
      </c>
    </row>
    <row r="27" spans="2:11" x14ac:dyDescent="0.2">
      <c r="B27" s="99" t="s">
        <v>769</v>
      </c>
      <c r="C27" s="106">
        <f>C16/C15*100-100</f>
        <v>-2.5328330206378951</v>
      </c>
      <c r="D27" s="105">
        <f>D16/D15*100-100</f>
        <v>-1.606805293005678</v>
      </c>
      <c r="E27" s="105">
        <f>E16/E15*100-100</f>
        <v>15.367727771679469</v>
      </c>
      <c r="F27" s="105">
        <f>F16/F15*100-100</f>
        <v>-3.7374658158614551</v>
      </c>
      <c r="G27" s="105">
        <f>G16/G15*100-100</f>
        <v>-3.6529680365296855</v>
      </c>
      <c r="H27" s="105">
        <f>H16/H15*100-100</f>
        <v>-0.70070070070070756</v>
      </c>
      <c r="I27" s="105">
        <f>I16/I15*100-100</f>
        <v>0.22140221402216298</v>
      </c>
      <c r="J27" s="105">
        <f>J16/J15*100-100</f>
        <v>0.69044879171460138</v>
      </c>
    </row>
    <row r="28" spans="2:11" x14ac:dyDescent="0.2">
      <c r="C28" s="107"/>
    </row>
    <row r="29" spans="2:11" x14ac:dyDescent="0.2">
      <c r="B29" s="99" t="s">
        <v>768</v>
      </c>
      <c r="C29" s="106">
        <f>C18/C16*100-100</f>
        <v>-3.7536092396535281</v>
      </c>
      <c r="D29" s="105">
        <f>D18/D16*100-100</f>
        <v>-3.9385206532180632</v>
      </c>
      <c r="E29" s="105">
        <f>E18/E16*100-100</f>
        <v>-4.8525214081826817</v>
      </c>
      <c r="F29" s="105">
        <f>F18/F16*100-100</f>
        <v>-5.3030303030302974</v>
      </c>
      <c r="G29" s="105">
        <f>G18/G16*100-100</f>
        <v>-5.2132701421800931</v>
      </c>
      <c r="H29" s="105">
        <f>H18/H16*100-100</f>
        <v>0.80645161290323131</v>
      </c>
      <c r="I29" s="105">
        <f>I18/I16*100-100</f>
        <v>-26.362297496318121</v>
      </c>
      <c r="J29" s="105">
        <f>J18/J16*100-100</f>
        <v>14.285714285714278</v>
      </c>
    </row>
    <row r="30" spans="2:11" x14ac:dyDescent="0.2">
      <c r="B30" s="99" t="s">
        <v>767</v>
      </c>
      <c r="C30" s="106">
        <f>C19/C18*100-100</f>
        <v>-0.70000000000000284</v>
      </c>
      <c r="D30" s="105">
        <f>D19/D18*100-100</f>
        <v>-0.70000000000000284</v>
      </c>
      <c r="E30" s="105">
        <f>E19/E18*100-100</f>
        <v>-1.2999999999999972</v>
      </c>
      <c r="F30" s="105">
        <f>F19/F18*100-100</f>
        <v>0.79999999999999716</v>
      </c>
      <c r="G30" s="105">
        <f>G19/G18*100-100</f>
        <v>-0.90000000000000568</v>
      </c>
      <c r="H30" s="105">
        <f>H19/H18*100-100</f>
        <v>1.4000000000000057</v>
      </c>
      <c r="I30" s="105">
        <f>I19/I18*100-100</f>
        <v>-6.5999999999999943</v>
      </c>
      <c r="J30" s="105">
        <f>J19/J18*100-100</f>
        <v>-6.7000000000000028</v>
      </c>
    </row>
    <row r="31" spans="2:11" x14ac:dyDescent="0.2">
      <c r="B31" s="99" t="s">
        <v>766</v>
      </c>
      <c r="C31" s="106">
        <f>C20/C19*100-100</f>
        <v>15.508559919436053</v>
      </c>
      <c r="D31" s="105">
        <f>D20/D19*100-100</f>
        <v>16.817724068479365</v>
      </c>
      <c r="E31" s="105">
        <f>E20/E19*100-100</f>
        <v>-6.0790273556230972</v>
      </c>
      <c r="F31" s="105">
        <f>F20/F19*100-100</f>
        <v>-3.7698412698412653</v>
      </c>
      <c r="G31" s="105">
        <f>G20/G19*100-100</f>
        <v>30.373360242179615</v>
      </c>
      <c r="H31" s="105">
        <f>H20/H19*100-100</f>
        <v>-0.29585798816569309</v>
      </c>
      <c r="I31" s="105">
        <f>I20/I19*100-100</f>
        <v>5.2462526766595232</v>
      </c>
      <c r="J31" s="105">
        <f>J20/J19*100-100</f>
        <v>-4.3944265809217455</v>
      </c>
    </row>
    <row r="32" spans="2:11" x14ac:dyDescent="0.2">
      <c r="B32" s="104" t="s">
        <v>765</v>
      </c>
      <c r="C32" s="103">
        <f>C21/C20*100-100</f>
        <v>-18.657367044463825</v>
      </c>
      <c r="D32" s="102">
        <f>D21/D20*100-100</f>
        <v>-19.655172413793096</v>
      </c>
      <c r="E32" s="102">
        <f>E21/E20*100-100</f>
        <v>-8.8457389428263156</v>
      </c>
      <c r="F32" s="102">
        <f>F21/F20*100-100</f>
        <v>-9.5876288659793829</v>
      </c>
      <c r="G32" s="102">
        <f>G21/G20*100-100</f>
        <v>-25.464396284829718</v>
      </c>
      <c r="H32" s="102">
        <f>H21/H20*100-100</f>
        <v>-1.9782393669634075</v>
      </c>
      <c r="I32" s="102">
        <f>I21/I20*100-100</f>
        <v>25.940996948117998</v>
      </c>
      <c r="J32" s="102">
        <f>J21/J20*100-100</f>
        <v>-19.394618834080717</v>
      </c>
      <c r="K32" s="102"/>
    </row>
    <row r="33" spans="2:11" ht="18" thickBot="1" x14ac:dyDescent="0.25">
      <c r="B33" s="100"/>
      <c r="C33" s="101"/>
      <c r="D33" s="100"/>
      <c r="E33" s="100"/>
      <c r="F33" s="100"/>
      <c r="G33" s="100"/>
      <c r="H33" s="100"/>
      <c r="I33" s="100"/>
      <c r="J33" s="100"/>
    </row>
    <row r="34" spans="2:11" x14ac:dyDescent="0.2">
      <c r="C34" s="113"/>
      <c r="D34" s="114"/>
      <c r="E34" s="114"/>
      <c r="F34" s="117" t="s">
        <v>778</v>
      </c>
      <c r="G34" s="114"/>
      <c r="H34" s="114"/>
      <c r="I34" s="114"/>
      <c r="J34" s="114"/>
    </row>
    <row r="35" spans="2:11" x14ac:dyDescent="0.2">
      <c r="C35" s="107"/>
      <c r="D35" s="114"/>
      <c r="E35" s="114"/>
      <c r="F35" s="114"/>
      <c r="G35" s="116" t="s">
        <v>602</v>
      </c>
      <c r="H35" s="114"/>
      <c r="I35" s="114"/>
      <c r="J35" s="114"/>
    </row>
    <row r="36" spans="2:11" x14ac:dyDescent="0.2">
      <c r="C36" s="115" t="s">
        <v>751</v>
      </c>
      <c r="D36" s="107"/>
      <c r="E36" s="107"/>
      <c r="F36" s="107"/>
      <c r="G36" s="107"/>
      <c r="H36" s="107"/>
      <c r="I36" s="107"/>
      <c r="J36" s="107"/>
    </row>
    <row r="37" spans="2:11" x14ac:dyDescent="0.2">
      <c r="B37" s="114"/>
      <c r="C37" s="113"/>
      <c r="D37" s="112" t="s">
        <v>749</v>
      </c>
      <c r="E37" s="112" t="s">
        <v>777</v>
      </c>
      <c r="F37" s="112" t="s">
        <v>448</v>
      </c>
      <c r="G37" s="112" t="s">
        <v>776</v>
      </c>
      <c r="H37" s="112" t="s">
        <v>775</v>
      </c>
      <c r="I37" s="112" t="s">
        <v>774</v>
      </c>
      <c r="J37" s="112" t="s">
        <v>70</v>
      </c>
    </row>
    <row r="38" spans="2:11" x14ac:dyDescent="0.2">
      <c r="C38" s="107"/>
    </row>
    <row r="39" spans="2:11" x14ac:dyDescent="0.2">
      <c r="B39" s="99" t="s">
        <v>772</v>
      </c>
      <c r="C39" s="109">
        <v>125.3</v>
      </c>
      <c r="D39" s="108">
        <v>136.69999999999999</v>
      </c>
      <c r="E39" s="108">
        <v>136.80000000000001</v>
      </c>
      <c r="F39" s="108">
        <v>131.1</v>
      </c>
      <c r="G39" s="108">
        <v>96.9</v>
      </c>
      <c r="H39" s="108">
        <v>117.8</v>
      </c>
      <c r="I39" s="108">
        <v>150.6</v>
      </c>
      <c r="J39" s="108">
        <v>93.3</v>
      </c>
    </row>
    <row r="40" spans="2:11" x14ac:dyDescent="0.2">
      <c r="B40" s="99" t="s">
        <v>771</v>
      </c>
      <c r="C40" s="109">
        <v>123.4</v>
      </c>
      <c r="D40" s="108">
        <v>126.9</v>
      </c>
      <c r="E40" s="108">
        <v>135</v>
      </c>
      <c r="F40" s="108">
        <v>127.1</v>
      </c>
      <c r="G40" s="108">
        <v>100</v>
      </c>
      <c r="H40" s="108">
        <v>113.4</v>
      </c>
      <c r="I40" s="108">
        <v>145.1</v>
      </c>
      <c r="J40" s="108">
        <v>92.1</v>
      </c>
    </row>
    <row r="41" spans="2:11" x14ac:dyDescent="0.2">
      <c r="B41" s="99" t="s">
        <v>770</v>
      </c>
      <c r="C41" s="109">
        <v>116.6</v>
      </c>
      <c r="D41" s="108">
        <v>128.30000000000001</v>
      </c>
      <c r="E41" s="108">
        <v>120.3</v>
      </c>
      <c r="F41" s="108">
        <v>135.4</v>
      </c>
      <c r="G41" s="108">
        <v>105</v>
      </c>
      <c r="H41" s="108">
        <v>110.3</v>
      </c>
      <c r="I41" s="108">
        <v>124.9</v>
      </c>
      <c r="J41" s="108">
        <v>99.8</v>
      </c>
    </row>
    <row r="42" spans="2:11" x14ac:dyDescent="0.2">
      <c r="B42" s="99" t="s">
        <v>769</v>
      </c>
      <c r="C42" s="109">
        <v>101.8</v>
      </c>
      <c r="D42" s="108">
        <v>109.4</v>
      </c>
      <c r="E42" s="108">
        <v>94.8</v>
      </c>
      <c r="F42" s="108">
        <v>147.19999999999999</v>
      </c>
      <c r="G42" s="108">
        <v>83</v>
      </c>
      <c r="H42" s="108">
        <v>104.4</v>
      </c>
      <c r="I42" s="108">
        <v>111.4</v>
      </c>
      <c r="J42" s="108">
        <v>99.2</v>
      </c>
    </row>
    <row r="43" spans="2:11" x14ac:dyDescent="0.2">
      <c r="C43" s="107"/>
    </row>
    <row r="44" spans="2:11" x14ac:dyDescent="0.2">
      <c r="B44" s="99" t="s">
        <v>768</v>
      </c>
      <c r="C44" s="109">
        <v>100</v>
      </c>
      <c r="D44" s="108">
        <v>100</v>
      </c>
      <c r="E44" s="108">
        <v>100</v>
      </c>
      <c r="F44" s="108">
        <v>100</v>
      </c>
      <c r="G44" s="108">
        <v>100</v>
      </c>
      <c r="H44" s="108">
        <v>100</v>
      </c>
      <c r="I44" s="108">
        <v>100</v>
      </c>
      <c r="J44" s="108">
        <v>100</v>
      </c>
    </row>
    <row r="45" spans="2:11" x14ac:dyDescent="0.2">
      <c r="B45" s="99" t="s">
        <v>767</v>
      </c>
      <c r="C45" s="109">
        <v>98.8</v>
      </c>
      <c r="D45" s="108">
        <v>101.5</v>
      </c>
      <c r="E45" s="108">
        <v>95.2</v>
      </c>
      <c r="F45" s="108">
        <v>80.099999999999994</v>
      </c>
      <c r="G45" s="108">
        <v>94.4</v>
      </c>
      <c r="H45" s="108">
        <v>98</v>
      </c>
      <c r="I45" s="108">
        <v>108.4</v>
      </c>
      <c r="J45" s="108">
        <v>88</v>
      </c>
    </row>
    <row r="46" spans="2:11" x14ac:dyDescent="0.2">
      <c r="B46" s="99" t="s">
        <v>766</v>
      </c>
      <c r="C46" s="109">
        <v>94.8</v>
      </c>
      <c r="D46" s="108">
        <v>91.2</v>
      </c>
      <c r="E46" s="108">
        <v>85.4</v>
      </c>
      <c r="F46" s="108">
        <v>85.7</v>
      </c>
      <c r="G46" s="108">
        <v>93.3</v>
      </c>
      <c r="H46" s="108">
        <v>90.7</v>
      </c>
      <c r="I46" s="108">
        <v>101.9</v>
      </c>
      <c r="J46" s="108">
        <v>90.1</v>
      </c>
    </row>
    <row r="47" spans="2:11" x14ac:dyDescent="0.2">
      <c r="B47" s="104" t="s">
        <v>765</v>
      </c>
      <c r="C47" s="111">
        <v>94.4</v>
      </c>
      <c r="D47" s="110">
        <v>87.9</v>
      </c>
      <c r="E47" s="110">
        <v>87.7</v>
      </c>
      <c r="F47" s="110">
        <v>81.099999999999994</v>
      </c>
      <c r="G47" s="110">
        <v>92.8</v>
      </c>
      <c r="H47" s="110">
        <v>86.4</v>
      </c>
      <c r="I47" s="110">
        <v>101.8</v>
      </c>
      <c r="J47" s="110">
        <v>90.6</v>
      </c>
      <c r="K47" s="102"/>
    </row>
    <row r="48" spans="2:11" x14ac:dyDescent="0.2">
      <c r="C48" s="107"/>
    </row>
    <row r="49" spans="1:11" x14ac:dyDescent="0.2">
      <c r="C49" s="107"/>
      <c r="F49" s="99" t="s">
        <v>773</v>
      </c>
    </row>
    <row r="50" spans="1:11" x14ac:dyDescent="0.2">
      <c r="B50" s="99" t="s">
        <v>772</v>
      </c>
      <c r="C50" s="109">
        <v>-11.8</v>
      </c>
      <c r="D50" s="108">
        <v>25.5</v>
      </c>
      <c r="E50" s="108">
        <v>-19</v>
      </c>
      <c r="F50" s="108">
        <v>-24.1</v>
      </c>
      <c r="G50" s="108">
        <v>-13</v>
      </c>
      <c r="H50" s="108">
        <v>7.2</v>
      </c>
      <c r="I50" s="108">
        <v>-9.8000000000000007</v>
      </c>
      <c r="J50" s="108">
        <v>-3.6</v>
      </c>
    </row>
    <row r="51" spans="1:11" x14ac:dyDescent="0.2">
      <c r="B51" s="99" t="s">
        <v>771</v>
      </c>
      <c r="C51" s="106">
        <f>C40/C39*100-100</f>
        <v>-1.5163607342378214</v>
      </c>
      <c r="D51" s="105">
        <f>D40/D39*100-100</f>
        <v>-7.1689831748354038</v>
      </c>
      <c r="E51" s="105">
        <f>E40/E39*100-100</f>
        <v>-1.3157894736842195</v>
      </c>
      <c r="F51" s="105">
        <f>F40/F39*100-100</f>
        <v>-3.0511060259344021</v>
      </c>
      <c r="G51" s="105">
        <f>G40/G39*100-100</f>
        <v>3.1991744066047261</v>
      </c>
      <c r="H51" s="105">
        <f>H40/H39*100-100</f>
        <v>-3.735144312393885</v>
      </c>
      <c r="I51" s="105">
        <f>I40/I39*100-100</f>
        <v>-3.6520584329349219</v>
      </c>
      <c r="J51" s="105">
        <f>J40/J39*100-100</f>
        <v>-1.2861736334405123</v>
      </c>
    </row>
    <row r="52" spans="1:11" x14ac:dyDescent="0.2">
      <c r="B52" s="99" t="s">
        <v>770</v>
      </c>
      <c r="C52" s="106">
        <f>C41/C40*100-100</f>
        <v>-5.5105348460291737</v>
      </c>
      <c r="D52" s="105">
        <f>D41/D40*100-100</f>
        <v>1.1032308904649284</v>
      </c>
      <c r="E52" s="105">
        <f>E41/E40*100-100</f>
        <v>-10.888888888888886</v>
      </c>
      <c r="F52" s="105">
        <f>F41/F40*100-100</f>
        <v>6.5302911093627216</v>
      </c>
      <c r="G52" s="105">
        <f>G41/G40*100-100</f>
        <v>5</v>
      </c>
      <c r="H52" s="105">
        <f>H41/H40*100-100</f>
        <v>-2.7336860670194056</v>
      </c>
      <c r="I52" s="105">
        <f>I41/I40*100-100</f>
        <v>-13.921433494141965</v>
      </c>
      <c r="J52" s="105">
        <f>J41/J40*100-100</f>
        <v>8.3604777415852425</v>
      </c>
    </row>
    <row r="53" spans="1:11" x14ac:dyDescent="0.2">
      <c r="B53" s="99" t="s">
        <v>769</v>
      </c>
      <c r="C53" s="106">
        <f>C42/C41*100-100</f>
        <v>-12.692967409948537</v>
      </c>
      <c r="D53" s="105">
        <f>D42/D41*100-100</f>
        <v>-14.731098986749814</v>
      </c>
      <c r="E53" s="105">
        <f>E42/E41*100-100</f>
        <v>-21.197007481296765</v>
      </c>
      <c r="F53" s="105">
        <f>F42/F41*100-100</f>
        <v>8.7149187592318924</v>
      </c>
      <c r="G53" s="105">
        <f>G42/G41*100-100</f>
        <v>-20.952380952380949</v>
      </c>
      <c r="H53" s="105">
        <f>H42/H41*100-100</f>
        <v>-5.3490480507706195</v>
      </c>
      <c r="I53" s="105">
        <f>I42/I41*100-100</f>
        <v>-10.80864691753402</v>
      </c>
      <c r="J53" s="105">
        <f>J42/J41*100-100</f>
        <v>-0.60120240480961229</v>
      </c>
    </row>
    <row r="54" spans="1:11" x14ac:dyDescent="0.2">
      <c r="C54" s="107"/>
    </row>
    <row r="55" spans="1:11" x14ac:dyDescent="0.2">
      <c r="B55" s="99" t="s">
        <v>768</v>
      </c>
      <c r="C55" s="106">
        <f>C44/C42*100-100</f>
        <v>-1.7681728880157124</v>
      </c>
      <c r="D55" s="105">
        <f>D44/D42*100-100</f>
        <v>-8.5923217550274273</v>
      </c>
      <c r="E55" s="105">
        <f>E44/E42*100-100</f>
        <v>5.4852320675105517</v>
      </c>
      <c r="F55" s="105">
        <f>F44/F42*100-100</f>
        <v>-32.065217391304344</v>
      </c>
      <c r="G55" s="105">
        <f>G44/G42*100-100</f>
        <v>20.481927710843379</v>
      </c>
      <c r="H55" s="105">
        <f>H44/H42*100-100</f>
        <v>-4.2145593869731783</v>
      </c>
      <c r="I55" s="105">
        <f>I44/I42*100-100</f>
        <v>-10.233393177737881</v>
      </c>
      <c r="J55" s="105">
        <f>J44/J42*100-100</f>
        <v>0.80645161290323131</v>
      </c>
    </row>
    <row r="56" spans="1:11" x14ac:dyDescent="0.2">
      <c r="B56" s="99" t="s">
        <v>767</v>
      </c>
      <c r="C56" s="106">
        <f>C45/C44*100-100</f>
        <v>-1.2000000000000028</v>
      </c>
      <c r="D56" s="105">
        <f>D45/D44*100-100</f>
        <v>1.4999999999999858</v>
      </c>
      <c r="E56" s="105">
        <f>E45/E44*100-100</f>
        <v>-4.7999999999999972</v>
      </c>
      <c r="F56" s="105">
        <f>F45/F44*100-100</f>
        <v>-19.900000000000006</v>
      </c>
      <c r="G56" s="105">
        <f>G45/G44*100-100</f>
        <v>-5.5999999999999943</v>
      </c>
      <c r="H56" s="105">
        <f>H45/H44*100-100</f>
        <v>-2</v>
      </c>
      <c r="I56" s="105">
        <f>I45/I44*100-100</f>
        <v>8.4000000000000057</v>
      </c>
      <c r="J56" s="105">
        <f>J45/J44*100-100</f>
        <v>-12</v>
      </c>
    </row>
    <row r="57" spans="1:11" x14ac:dyDescent="0.2">
      <c r="B57" s="99" t="s">
        <v>766</v>
      </c>
      <c r="C57" s="106">
        <f>C46/C45*100-100</f>
        <v>-4.0485829959514206</v>
      </c>
      <c r="D57" s="105">
        <f>D46/D45*100-100</f>
        <v>-10.14778325123153</v>
      </c>
      <c r="E57" s="105">
        <f>E46/E45*100-100</f>
        <v>-10.294117647058826</v>
      </c>
      <c r="F57" s="105">
        <f>F46/F45*100-100</f>
        <v>6.9912609238452035</v>
      </c>
      <c r="G57" s="105">
        <f>G46/G45*100-100</f>
        <v>-1.1652542372881527</v>
      </c>
      <c r="H57" s="105">
        <f>H46/H45*100-100</f>
        <v>-7.4489795918367321</v>
      </c>
      <c r="I57" s="105">
        <f>I46/I45*100-100</f>
        <v>-5.9963099630996339</v>
      </c>
      <c r="J57" s="105">
        <f>J46/J45*100-100</f>
        <v>2.386363636363626</v>
      </c>
    </row>
    <row r="58" spans="1:11" x14ac:dyDescent="0.2">
      <c r="B58" s="104" t="s">
        <v>765</v>
      </c>
      <c r="C58" s="103">
        <f>C47/C46*100-100</f>
        <v>-0.4219409282700326</v>
      </c>
      <c r="D58" s="102">
        <f>D47/D46*100-100</f>
        <v>-3.6184210526315752</v>
      </c>
      <c r="E58" s="102">
        <f>E47/E46*100-100</f>
        <v>2.6932084309133444</v>
      </c>
      <c r="F58" s="102">
        <f>F47/F46*100-100</f>
        <v>-5.3675612602100387</v>
      </c>
      <c r="G58" s="102">
        <f>G47/G46*100-100</f>
        <v>-0.53590568060020871</v>
      </c>
      <c r="H58" s="102">
        <f>H47/H46*100-100</f>
        <v>-4.7409040793825739</v>
      </c>
      <c r="I58" s="102">
        <f>I47/I46*100-100</f>
        <v>-9.8135426889115251E-2</v>
      </c>
      <c r="J58" s="102">
        <f>J47/J46*100-100</f>
        <v>0.55493895671476423</v>
      </c>
      <c r="K58" s="102"/>
    </row>
    <row r="59" spans="1:11" ht="18" thickBot="1" x14ac:dyDescent="0.25">
      <c r="B59" s="100"/>
      <c r="C59" s="101"/>
      <c r="D59" s="100"/>
      <c r="E59" s="100"/>
      <c r="F59" s="100"/>
      <c r="G59" s="100"/>
      <c r="H59" s="100"/>
      <c r="I59" s="100"/>
      <c r="J59" s="100"/>
    </row>
    <row r="60" spans="1:11" x14ac:dyDescent="0.2">
      <c r="C60" s="99" t="s">
        <v>764</v>
      </c>
    </row>
    <row r="61" spans="1:11" x14ac:dyDescent="0.2">
      <c r="C61" s="99" t="s">
        <v>763</v>
      </c>
    </row>
    <row r="62" spans="1:11" x14ac:dyDescent="0.2">
      <c r="A62" s="99"/>
    </row>
  </sheetData>
  <phoneticPr fontId="4"/>
  <pageMargins left="0.23000000000000004" right="0.23000000000000004" top="0.55000000000000004" bottom="0.53" header="0.51200000000000001" footer="0.51200000000000001"/>
  <pageSetup paperSize="12" scale="75" orientation="portrait" verticalDpi="0" r:id="rId1"/>
  <headerFooter alignWithMargins="0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9.69921875" defaultRowHeight="17.25" x14ac:dyDescent="0.2"/>
  <cols>
    <col min="1" max="1" width="10.69921875" style="5" customWidth="1"/>
    <col min="2" max="2" width="4.69921875" style="5" customWidth="1"/>
    <col min="3" max="3" width="13.69921875" style="5" customWidth="1"/>
    <col min="4" max="4" width="10.69921875" style="5" customWidth="1"/>
    <col min="5" max="8" width="8.69921875" style="5" customWidth="1"/>
    <col min="9" max="9" width="9.69921875" style="5"/>
    <col min="10" max="12" width="8.69921875" style="5" customWidth="1"/>
    <col min="13" max="13" width="7.69921875" style="5" customWidth="1"/>
    <col min="14" max="16384" width="9.69921875" style="5"/>
  </cols>
  <sheetData>
    <row r="1" spans="1:13" x14ac:dyDescent="0.2">
      <c r="A1" s="4"/>
    </row>
    <row r="6" spans="1:13" x14ac:dyDescent="0.2">
      <c r="F6" s="1" t="s">
        <v>110</v>
      </c>
    </row>
    <row r="8" spans="1:13" x14ac:dyDescent="0.2">
      <c r="D8" s="4" t="s">
        <v>109</v>
      </c>
    </row>
    <row r="9" spans="1:13" ht="18" thickBot="1" x14ac:dyDescent="0.25">
      <c r="B9" s="6"/>
      <c r="C9" s="6"/>
      <c r="D9" s="7" t="s">
        <v>108</v>
      </c>
      <c r="E9" s="6"/>
      <c r="F9" s="6"/>
      <c r="G9" s="6"/>
      <c r="H9" s="6"/>
      <c r="I9" s="6"/>
      <c r="J9" s="6"/>
      <c r="K9" s="6"/>
      <c r="L9" s="7" t="s">
        <v>107</v>
      </c>
      <c r="M9" s="6"/>
    </row>
    <row r="10" spans="1:13" x14ac:dyDescent="0.2"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pans="1:13" x14ac:dyDescent="0.2">
      <c r="D11" s="9"/>
      <c r="E11" s="9"/>
      <c r="F11" s="9"/>
      <c r="G11" s="10"/>
      <c r="H11" s="10"/>
      <c r="I11" s="32"/>
      <c r="J11" s="10"/>
      <c r="K11" s="10"/>
      <c r="L11" s="10"/>
      <c r="M11" s="10"/>
    </row>
    <row r="12" spans="1:13" x14ac:dyDescent="0.2">
      <c r="D12" s="11" t="s">
        <v>80</v>
      </c>
      <c r="E12" s="11" t="s">
        <v>106</v>
      </c>
      <c r="F12" s="31" t="s">
        <v>105</v>
      </c>
      <c r="G12" s="11" t="s">
        <v>104</v>
      </c>
      <c r="H12" s="11" t="s">
        <v>103</v>
      </c>
      <c r="I12" s="11" t="s">
        <v>102</v>
      </c>
      <c r="J12" s="11" t="s">
        <v>101</v>
      </c>
      <c r="K12" s="11" t="s">
        <v>100</v>
      </c>
      <c r="L12" s="11" t="s">
        <v>99</v>
      </c>
      <c r="M12" s="11" t="s">
        <v>98</v>
      </c>
    </row>
    <row r="13" spans="1:13" x14ac:dyDescent="0.2">
      <c r="B13" s="10"/>
      <c r="C13" s="10"/>
      <c r="D13" s="14"/>
      <c r="E13" s="15" t="s">
        <v>97</v>
      </c>
      <c r="F13" s="25" t="s">
        <v>96</v>
      </c>
      <c r="G13" s="15" t="s">
        <v>95</v>
      </c>
      <c r="H13" s="27" t="s">
        <v>94</v>
      </c>
      <c r="I13" s="27" t="s">
        <v>93</v>
      </c>
      <c r="J13" s="27" t="s">
        <v>92</v>
      </c>
      <c r="K13" s="27" t="s">
        <v>91</v>
      </c>
      <c r="L13" s="27" t="s">
        <v>90</v>
      </c>
      <c r="M13" s="13"/>
    </row>
    <row r="14" spans="1:13" x14ac:dyDescent="0.2">
      <c r="D14" s="16"/>
      <c r="E14" s="17"/>
      <c r="F14" s="17"/>
      <c r="G14" s="17"/>
      <c r="H14" s="17"/>
      <c r="I14" s="17"/>
      <c r="J14" s="17"/>
      <c r="K14" s="17"/>
    </row>
    <row r="15" spans="1:13" x14ac:dyDescent="0.2">
      <c r="B15" s="4" t="s">
        <v>69</v>
      </c>
      <c r="D15" s="18">
        <f>E15+F15</f>
        <v>51815</v>
      </c>
      <c r="E15" s="19">
        <v>13770</v>
      </c>
      <c r="F15" s="17">
        <f>SUM(G15:M15)</f>
        <v>38045</v>
      </c>
      <c r="G15" s="19">
        <f>1361+11075</f>
        <v>12436</v>
      </c>
      <c r="H15" s="19">
        <v>15277</v>
      </c>
      <c r="I15" s="19">
        <v>6043</v>
      </c>
      <c r="J15" s="19">
        <v>2652</v>
      </c>
      <c r="K15" s="19">
        <f>1077+323</f>
        <v>1400</v>
      </c>
      <c r="L15" s="19">
        <f>188+30</f>
        <v>218</v>
      </c>
      <c r="M15" s="19">
        <v>19</v>
      </c>
    </row>
    <row r="16" spans="1:13" x14ac:dyDescent="0.2">
      <c r="B16" s="4" t="s">
        <v>68</v>
      </c>
      <c r="D16" s="18">
        <f>E16+F16</f>
        <v>47232</v>
      </c>
      <c r="E16" s="19">
        <v>12842</v>
      </c>
      <c r="F16" s="17">
        <f>SUM(G16:M16)</f>
        <v>34390</v>
      </c>
      <c r="G16" s="19">
        <f>982+9668</f>
        <v>10650</v>
      </c>
      <c r="H16" s="19">
        <v>13612</v>
      </c>
      <c r="I16" s="19">
        <v>5615</v>
      </c>
      <c r="J16" s="19">
        <v>2610</v>
      </c>
      <c r="K16" s="19">
        <f>1118+436</f>
        <v>1554</v>
      </c>
      <c r="L16" s="19">
        <v>310</v>
      </c>
      <c r="M16" s="19">
        <v>39</v>
      </c>
    </row>
    <row r="17" spans="2:13" x14ac:dyDescent="0.2">
      <c r="B17" s="1" t="s">
        <v>89</v>
      </c>
      <c r="C17" s="2"/>
      <c r="D17" s="3">
        <f>SUM(D19:D70)</f>
        <v>42990</v>
      </c>
      <c r="E17" s="2">
        <f>SUM(E19:E70)</f>
        <v>11264</v>
      </c>
      <c r="F17" s="2">
        <f>SUM(F19:F70)</f>
        <v>31726</v>
      </c>
      <c r="G17" s="2">
        <f>SUM(G19:G70)</f>
        <v>9721</v>
      </c>
      <c r="H17" s="2">
        <f>SUM(H19:H70)</f>
        <v>12273</v>
      </c>
      <c r="I17" s="2">
        <f>SUM(I19:I70)</f>
        <v>5042</v>
      </c>
      <c r="J17" s="2">
        <f>SUM(J19:J70)</f>
        <v>2473</v>
      </c>
      <c r="K17" s="2">
        <f>SUM(K19:K70)</f>
        <v>1783</v>
      </c>
      <c r="L17" s="2">
        <f>SUM(L19:L70)</f>
        <v>398</v>
      </c>
      <c r="M17" s="2">
        <f>SUM(M19:M70)</f>
        <v>36</v>
      </c>
    </row>
    <row r="18" spans="2:13" x14ac:dyDescent="0.2">
      <c r="D18" s="9"/>
      <c r="L18" s="19"/>
      <c r="M18" s="19"/>
    </row>
    <row r="19" spans="2:13" x14ac:dyDescent="0.2">
      <c r="C19" s="4" t="s">
        <v>13</v>
      </c>
      <c r="D19" s="18">
        <f>E19+F19</f>
        <v>5248</v>
      </c>
      <c r="E19" s="20">
        <v>1628</v>
      </c>
      <c r="F19" s="17">
        <f>SUM(G19:M19)</f>
        <v>3620</v>
      </c>
      <c r="G19" s="20">
        <v>1346</v>
      </c>
      <c r="H19" s="20">
        <v>1719</v>
      </c>
      <c r="I19" s="20">
        <v>417</v>
      </c>
      <c r="J19" s="19">
        <v>84</v>
      </c>
      <c r="K19" s="19">
        <v>48</v>
      </c>
      <c r="L19" s="19">
        <v>4</v>
      </c>
      <c r="M19" s="19">
        <v>2</v>
      </c>
    </row>
    <row r="20" spans="2:13" x14ac:dyDescent="0.2">
      <c r="C20" s="4" t="s">
        <v>14</v>
      </c>
      <c r="D20" s="18">
        <f>E20+F20</f>
        <v>1379</v>
      </c>
      <c r="E20" s="20">
        <v>530</v>
      </c>
      <c r="F20" s="17">
        <f>SUM(G20:M20)</f>
        <v>849</v>
      </c>
      <c r="G20" s="20">
        <v>349</v>
      </c>
      <c r="H20" s="20">
        <v>381</v>
      </c>
      <c r="I20" s="20">
        <v>87</v>
      </c>
      <c r="J20" s="19">
        <v>20</v>
      </c>
      <c r="K20" s="19">
        <v>8</v>
      </c>
      <c r="L20" s="19">
        <v>3</v>
      </c>
      <c r="M20" s="19">
        <v>1</v>
      </c>
    </row>
    <row r="21" spans="2:13" x14ac:dyDescent="0.2">
      <c r="C21" s="4" t="s">
        <v>15</v>
      </c>
      <c r="D21" s="18">
        <f>E21+F21</f>
        <v>2177</v>
      </c>
      <c r="E21" s="20">
        <v>869</v>
      </c>
      <c r="F21" s="17">
        <f>SUM(G21:M21)</f>
        <v>1308</v>
      </c>
      <c r="G21" s="20">
        <v>604</v>
      </c>
      <c r="H21" s="20">
        <v>540</v>
      </c>
      <c r="I21" s="20">
        <v>105</v>
      </c>
      <c r="J21" s="19">
        <v>33</v>
      </c>
      <c r="K21" s="19">
        <v>22</v>
      </c>
      <c r="L21" s="19">
        <v>4</v>
      </c>
      <c r="M21" s="21" t="s">
        <v>88</v>
      </c>
    </row>
    <row r="22" spans="2:13" x14ac:dyDescent="0.2">
      <c r="C22" s="4" t="s">
        <v>16</v>
      </c>
      <c r="D22" s="18">
        <f>E22+F22</f>
        <v>1470</v>
      </c>
      <c r="E22" s="20">
        <v>269</v>
      </c>
      <c r="F22" s="17">
        <f>SUM(G22:M22)</f>
        <v>1201</v>
      </c>
      <c r="G22" s="20">
        <v>295</v>
      </c>
      <c r="H22" s="20">
        <v>392</v>
      </c>
      <c r="I22" s="20">
        <v>244</v>
      </c>
      <c r="J22" s="19">
        <v>185</v>
      </c>
      <c r="K22" s="19">
        <v>71</v>
      </c>
      <c r="L22" s="19">
        <v>14</v>
      </c>
      <c r="M22" s="21" t="s">
        <v>88</v>
      </c>
    </row>
    <row r="23" spans="2:13" x14ac:dyDescent="0.2">
      <c r="C23" s="4" t="s">
        <v>17</v>
      </c>
      <c r="D23" s="18">
        <f>E23+F23</f>
        <v>1109</v>
      </c>
      <c r="E23" s="20">
        <v>197</v>
      </c>
      <c r="F23" s="17">
        <f>SUM(G23:M23)</f>
        <v>912</v>
      </c>
      <c r="G23" s="20">
        <v>255</v>
      </c>
      <c r="H23" s="20">
        <v>427</v>
      </c>
      <c r="I23" s="20">
        <v>156</v>
      </c>
      <c r="J23" s="19">
        <v>53</v>
      </c>
      <c r="K23" s="19">
        <v>20</v>
      </c>
      <c r="L23" s="19">
        <v>1</v>
      </c>
      <c r="M23" s="21" t="s">
        <v>88</v>
      </c>
    </row>
    <row r="24" spans="2:13" x14ac:dyDescent="0.2">
      <c r="C24" s="4" t="s">
        <v>18</v>
      </c>
      <c r="D24" s="18">
        <f>E24+F24</f>
        <v>2477</v>
      </c>
      <c r="E24" s="20">
        <v>286</v>
      </c>
      <c r="F24" s="17">
        <f>SUM(G24:M24)</f>
        <v>2191</v>
      </c>
      <c r="G24" s="20">
        <v>396</v>
      </c>
      <c r="H24" s="20">
        <v>710</v>
      </c>
      <c r="I24" s="20">
        <v>480</v>
      </c>
      <c r="J24" s="19">
        <v>285</v>
      </c>
      <c r="K24" s="19">
        <v>240</v>
      </c>
      <c r="L24" s="19">
        <v>72</v>
      </c>
      <c r="M24" s="19">
        <v>8</v>
      </c>
    </row>
    <row r="25" spans="2:13" x14ac:dyDescent="0.2">
      <c r="C25" s="4" t="s">
        <v>19</v>
      </c>
      <c r="D25" s="18">
        <f>E25+F25</f>
        <v>242</v>
      </c>
      <c r="E25" s="20">
        <v>83</v>
      </c>
      <c r="F25" s="17">
        <f>SUM(G25:M25)</f>
        <v>159</v>
      </c>
      <c r="G25" s="20">
        <v>79</v>
      </c>
      <c r="H25" s="20">
        <v>64</v>
      </c>
      <c r="I25" s="20">
        <v>14</v>
      </c>
      <c r="J25" s="19">
        <v>1</v>
      </c>
      <c r="K25" s="21" t="s">
        <v>88</v>
      </c>
      <c r="L25" s="19">
        <v>1</v>
      </c>
      <c r="M25" s="21" t="s">
        <v>88</v>
      </c>
    </row>
    <row r="26" spans="2:13" x14ac:dyDescent="0.2">
      <c r="D26" s="9"/>
      <c r="E26" s="19"/>
      <c r="G26" s="19"/>
      <c r="H26" s="19"/>
      <c r="I26" s="19"/>
      <c r="J26" s="19"/>
      <c r="K26" s="19"/>
      <c r="L26" s="19"/>
      <c r="M26" s="19"/>
    </row>
    <row r="27" spans="2:13" x14ac:dyDescent="0.2">
      <c r="C27" s="4" t="s">
        <v>20</v>
      </c>
      <c r="D27" s="18">
        <f>E27+F27</f>
        <v>1210</v>
      </c>
      <c r="E27" s="20">
        <v>143</v>
      </c>
      <c r="F27" s="17">
        <f>SUM(G27:M27)</f>
        <v>1067</v>
      </c>
      <c r="G27" s="20">
        <v>112</v>
      </c>
      <c r="H27" s="20">
        <v>283</v>
      </c>
      <c r="I27" s="20">
        <v>250</v>
      </c>
      <c r="J27" s="19">
        <v>220</v>
      </c>
      <c r="K27" s="19">
        <v>190</v>
      </c>
      <c r="L27" s="19">
        <v>12</v>
      </c>
      <c r="M27" s="21" t="s">
        <v>88</v>
      </c>
    </row>
    <row r="28" spans="2:13" x14ac:dyDescent="0.2">
      <c r="C28" s="4" t="s">
        <v>21</v>
      </c>
      <c r="D28" s="18">
        <f>E28+F28</f>
        <v>537</v>
      </c>
      <c r="E28" s="20">
        <v>191</v>
      </c>
      <c r="F28" s="17">
        <f>SUM(G28:M28)</f>
        <v>346</v>
      </c>
      <c r="G28" s="20">
        <v>106</v>
      </c>
      <c r="H28" s="20">
        <v>160</v>
      </c>
      <c r="I28" s="20">
        <v>38</v>
      </c>
      <c r="J28" s="19">
        <v>20</v>
      </c>
      <c r="K28" s="19">
        <v>15</v>
      </c>
      <c r="L28" s="19">
        <v>6</v>
      </c>
      <c r="M28" s="19">
        <v>1</v>
      </c>
    </row>
    <row r="29" spans="2:13" x14ac:dyDescent="0.2">
      <c r="C29" s="4" t="s">
        <v>22</v>
      </c>
      <c r="D29" s="18">
        <f>E29+F29</f>
        <v>641</v>
      </c>
      <c r="E29" s="20">
        <v>225</v>
      </c>
      <c r="F29" s="17">
        <f>SUM(G29:M29)</f>
        <v>416</v>
      </c>
      <c r="G29" s="20">
        <v>187</v>
      </c>
      <c r="H29" s="20">
        <v>177</v>
      </c>
      <c r="I29" s="20">
        <v>34</v>
      </c>
      <c r="J29" s="19">
        <v>9</v>
      </c>
      <c r="K29" s="19">
        <v>7</v>
      </c>
      <c r="L29" s="19">
        <v>2</v>
      </c>
      <c r="M29" s="21" t="s">
        <v>88</v>
      </c>
    </row>
    <row r="30" spans="2:13" x14ac:dyDescent="0.2">
      <c r="C30" s="4" t="s">
        <v>23</v>
      </c>
      <c r="D30" s="18">
        <f>E30+F30</f>
        <v>1312</v>
      </c>
      <c r="E30" s="20">
        <v>263</v>
      </c>
      <c r="F30" s="17">
        <f>SUM(G30:M30)</f>
        <v>1049</v>
      </c>
      <c r="G30" s="20">
        <v>295</v>
      </c>
      <c r="H30" s="20">
        <v>517</v>
      </c>
      <c r="I30" s="20">
        <v>160</v>
      </c>
      <c r="J30" s="19">
        <v>50</v>
      </c>
      <c r="K30" s="19">
        <v>21</v>
      </c>
      <c r="L30" s="19">
        <v>6</v>
      </c>
      <c r="M30" s="21" t="s">
        <v>88</v>
      </c>
    </row>
    <row r="31" spans="2:13" x14ac:dyDescent="0.2">
      <c r="C31" s="4" t="s">
        <v>24</v>
      </c>
      <c r="D31" s="18">
        <f>E31+F31</f>
        <v>1769</v>
      </c>
      <c r="E31" s="20">
        <v>304</v>
      </c>
      <c r="F31" s="17">
        <f>SUM(G31:M31)</f>
        <v>1465</v>
      </c>
      <c r="G31" s="20">
        <v>332</v>
      </c>
      <c r="H31" s="20">
        <v>529</v>
      </c>
      <c r="I31" s="20">
        <v>318</v>
      </c>
      <c r="J31" s="19">
        <v>143</v>
      </c>
      <c r="K31" s="19">
        <v>122</v>
      </c>
      <c r="L31" s="19">
        <v>20</v>
      </c>
      <c r="M31" s="19">
        <v>1</v>
      </c>
    </row>
    <row r="32" spans="2:13" x14ac:dyDescent="0.2">
      <c r="C32" s="4" t="s">
        <v>25</v>
      </c>
      <c r="D32" s="18">
        <f>E32+F32</f>
        <v>786</v>
      </c>
      <c r="E32" s="20">
        <v>151</v>
      </c>
      <c r="F32" s="17">
        <f>SUM(G32:M32)</f>
        <v>635</v>
      </c>
      <c r="G32" s="20">
        <v>135</v>
      </c>
      <c r="H32" s="20">
        <v>230</v>
      </c>
      <c r="I32" s="20">
        <v>134</v>
      </c>
      <c r="J32" s="19">
        <v>82</v>
      </c>
      <c r="K32" s="19">
        <v>39</v>
      </c>
      <c r="L32" s="19">
        <v>15</v>
      </c>
      <c r="M32" s="21" t="s">
        <v>88</v>
      </c>
    </row>
    <row r="33" spans="3:13" x14ac:dyDescent="0.2">
      <c r="C33" s="4" t="s">
        <v>26</v>
      </c>
      <c r="D33" s="18">
        <f>E33+F33</f>
        <v>923</v>
      </c>
      <c r="E33" s="20">
        <v>168</v>
      </c>
      <c r="F33" s="17">
        <f>SUM(G33:M33)</f>
        <v>755</v>
      </c>
      <c r="G33" s="20">
        <v>232</v>
      </c>
      <c r="H33" s="20">
        <v>314</v>
      </c>
      <c r="I33" s="20">
        <v>118</v>
      </c>
      <c r="J33" s="19">
        <v>46</v>
      </c>
      <c r="K33" s="19">
        <v>25</v>
      </c>
      <c r="L33" s="19">
        <v>16</v>
      </c>
      <c r="M33" s="19">
        <v>4</v>
      </c>
    </row>
    <row r="34" spans="3:13" x14ac:dyDescent="0.2">
      <c r="C34" s="4" t="s">
        <v>27</v>
      </c>
      <c r="D34" s="18">
        <f>E34+F34</f>
        <v>878</v>
      </c>
      <c r="E34" s="20">
        <v>266</v>
      </c>
      <c r="F34" s="17">
        <f>SUM(G34:M34)</f>
        <v>612</v>
      </c>
      <c r="G34" s="20">
        <v>210</v>
      </c>
      <c r="H34" s="20">
        <v>306</v>
      </c>
      <c r="I34" s="20">
        <v>69</v>
      </c>
      <c r="J34" s="19">
        <v>11</v>
      </c>
      <c r="K34" s="19">
        <v>13</v>
      </c>
      <c r="L34" s="19">
        <v>1</v>
      </c>
      <c r="M34" s="19">
        <v>2</v>
      </c>
    </row>
    <row r="35" spans="3:13" x14ac:dyDescent="0.2">
      <c r="C35" s="4" t="s">
        <v>28</v>
      </c>
      <c r="D35" s="18">
        <f>E35+F35</f>
        <v>1091</v>
      </c>
      <c r="E35" s="20">
        <v>309</v>
      </c>
      <c r="F35" s="17">
        <f>SUM(G35:M35)</f>
        <v>782</v>
      </c>
      <c r="G35" s="20">
        <v>265</v>
      </c>
      <c r="H35" s="20">
        <v>409</v>
      </c>
      <c r="I35" s="20">
        <v>94</v>
      </c>
      <c r="J35" s="19">
        <v>14</v>
      </c>
      <c r="K35" s="21" t="s">
        <v>88</v>
      </c>
      <c r="L35" s="21" t="s">
        <v>88</v>
      </c>
      <c r="M35" s="21" t="s">
        <v>88</v>
      </c>
    </row>
    <row r="36" spans="3:13" x14ac:dyDescent="0.2">
      <c r="C36" s="4" t="s">
        <v>29</v>
      </c>
      <c r="D36" s="18">
        <f>E36+F36</f>
        <v>1895</v>
      </c>
      <c r="E36" s="20">
        <v>344</v>
      </c>
      <c r="F36" s="17">
        <f>SUM(G36:M36)</f>
        <v>1551</v>
      </c>
      <c r="G36" s="20">
        <v>319</v>
      </c>
      <c r="H36" s="20">
        <v>516</v>
      </c>
      <c r="I36" s="20">
        <v>328</v>
      </c>
      <c r="J36" s="19">
        <v>191</v>
      </c>
      <c r="K36" s="19">
        <v>161</v>
      </c>
      <c r="L36" s="19">
        <v>36</v>
      </c>
      <c r="M36" s="21" t="s">
        <v>88</v>
      </c>
    </row>
    <row r="37" spans="3:13" x14ac:dyDescent="0.2">
      <c r="C37" s="4" t="s">
        <v>30</v>
      </c>
      <c r="D37" s="18">
        <f>E37+F37</f>
        <v>482</v>
      </c>
      <c r="E37" s="20">
        <v>219</v>
      </c>
      <c r="F37" s="17">
        <f>SUM(G37:M37)</f>
        <v>263</v>
      </c>
      <c r="G37" s="20">
        <v>92</v>
      </c>
      <c r="H37" s="20">
        <v>86</v>
      </c>
      <c r="I37" s="20">
        <v>49</v>
      </c>
      <c r="J37" s="19">
        <v>24</v>
      </c>
      <c r="K37" s="19">
        <v>10</v>
      </c>
      <c r="L37" s="19">
        <v>1</v>
      </c>
      <c r="M37" s="19">
        <v>1</v>
      </c>
    </row>
    <row r="38" spans="3:13" x14ac:dyDescent="0.2">
      <c r="C38" s="4" t="s">
        <v>31</v>
      </c>
      <c r="D38" s="18">
        <f>E38+F38</f>
        <v>505</v>
      </c>
      <c r="E38" s="20">
        <v>125</v>
      </c>
      <c r="F38" s="17">
        <f>SUM(G38:M38)</f>
        <v>380</v>
      </c>
      <c r="G38" s="20">
        <v>123</v>
      </c>
      <c r="H38" s="20">
        <v>118</v>
      </c>
      <c r="I38" s="20">
        <v>58</v>
      </c>
      <c r="J38" s="19">
        <v>37</v>
      </c>
      <c r="K38" s="19">
        <v>36</v>
      </c>
      <c r="L38" s="19">
        <v>8</v>
      </c>
      <c r="M38" s="21" t="s">
        <v>88</v>
      </c>
    </row>
    <row r="39" spans="3:13" x14ac:dyDescent="0.2">
      <c r="C39" s="4" t="s">
        <v>32</v>
      </c>
      <c r="D39" s="18">
        <f>E39+F39</f>
        <v>281</v>
      </c>
      <c r="E39" s="20">
        <v>150</v>
      </c>
      <c r="F39" s="17">
        <f>SUM(G39:M39)</f>
        <v>131</v>
      </c>
      <c r="G39" s="20">
        <v>75</v>
      </c>
      <c r="H39" s="20">
        <v>44</v>
      </c>
      <c r="I39" s="20">
        <v>8</v>
      </c>
      <c r="J39" s="19">
        <v>3</v>
      </c>
      <c r="K39" s="19">
        <v>1</v>
      </c>
      <c r="L39" s="21" t="s">
        <v>88</v>
      </c>
      <c r="M39" s="21" t="s">
        <v>88</v>
      </c>
    </row>
    <row r="40" spans="3:13" x14ac:dyDescent="0.2">
      <c r="C40" s="4" t="s">
        <v>33</v>
      </c>
      <c r="D40" s="18">
        <f>E40+F40</f>
        <v>71</v>
      </c>
      <c r="E40" s="20">
        <v>46</v>
      </c>
      <c r="F40" s="17">
        <f>SUM(G40:M40)</f>
        <v>25</v>
      </c>
      <c r="G40" s="20">
        <v>18</v>
      </c>
      <c r="H40" s="20">
        <v>7</v>
      </c>
      <c r="I40" s="21" t="s">
        <v>88</v>
      </c>
      <c r="J40" s="21" t="s">
        <v>88</v>
      </c>
      <c r="K40" s="21" t="s">
        <v>88</v>
      </c>
      <c r="L40" s="21" t="s">
        <v>88</v>
      </c>
      <c r="M40" s="21" t="s">
        <v>88</v>
      </c>
    </row>
    <row r="41" spans="3:13" x14ac:dyDescent="0.2">
      <c r="D41" s="9"/>
    </row>
    <row r="42" spans="3:13" x14ac:dyDescent="0.2">
      <c r="C42" s="4" t="s">
        <v>34</v>
      </c>
      <c r="D42" s="18">
        <f>E42+F42</f>
        <v>524</v>
      </c>
      <c r="E42" s="20">
        <v>87</v>
      </c>
      <c r="F42" s="17">
        <f>SUM(G42:M42)</f>
        <v>437</v>
      </c>
      <c r="G42" s="20">
        <v>75</v>
      </c>
      <c r="H42" s="20">
        <v>109</v>
      </c>
      <c r="I42" s="20">
        <v>79</v>
      </c>
      <c r="J42" s="19">
        <v>71</v>
      </c>
      <c r="K42" s="19">
        <v>85</v>
      </c>
      <c r="L42" s="19">
        <v>17</v>
      </c>
      <c r="M42" s="19">
        <v>1</v>
      </c>
    </row>
    <row r="43" spans="3:13" x14ac:dyDescent="0.2">
      <c r="C43" s="4" t="s">
        <v>35</v>
      </c>
      <c r="D43" s="18">
        <f>E43+F43</f>
        <v>663</v>
      </c>
      <c r="E43" s="20">
        <v>113</v>
      </c>
      <c r="F43" s="17">
        <f>SUM(G43:M43)</f>
        <v>550</v>
      </c>
      <c r="G43" s="20">
        <v>122</v>
      </c>
      <c r="H43" s="20">
        <v>172</v>
      </c>
      <c r="I43" s="20">
        <v>119</v>
      </c>
      <c r="J43" s="19">
        <v>49</v>
      </c>
      <c r="K43" s="19">
        <v>66</v>
      </c>
      <c r="L43" s="19">
        <v>18</v>
      </c>
      <c r="M43" s="19">
        <v>4</v>
      </c>
    </row>
    <row r="44" spans="3:13" x14ac:dyDescent="0.2">
      <c r="C44" s="4" t="s">
        <v>36</v>
      </c>
      <c r="D44" s="18">
        <f>E44+F44</f>
        <v>1280</v>
      </c>
      <c r="E44" s="20">
        <v>179</v>
      </c>
      <c r="F44" s="17">
        <f>SUM(G44:M44)</f>
        <v>1101</v>
      </c>
      <c r="G44" s="20">
        <v>232</v>
      </c>
      <c r="H44" s="20">
        <v>381</v>
      </c>
      <c r="I44" s="20">
        <v>243</v>
      </c>
      <c r="J44" s="19">
        <v>145</v>
      </c>
      <c r="K44" s="19">
        <v>88</v>
      </c>
      <c r="L44" s="19">
        <v>11</v>
      </c>
      <c r="M44" s="19">
        <v>1</v>
      </c>
    </row>
    <row r="45" spans="3:13" x14ac:dyDescent="0.2">
      <c r="C45" s="4" t="s">
        <v>37</v>
      </c>
      <c r="D45" s="18">
        <f>E45+F45</f>
        <v>1464</v>
      </c>
      <c r="E45" s="20">
        <v>207</v>
      </c>
      <c r="F45" s="17">
        <f>SUM(G45:M45)</f>
        <v>1257</v>
      </c>
      <c r="G45" s="20">
        <v>263</v>
      </c>
      <c r="H45" s="20">
        <v>512</v>
      </c>
      <c r="I45" s="20">
        <v>259</v>
      </c>
      <c r="J45" s="19">
        <v>127</v>
      </c>
      <c r="K45" s="19">
        <v>80</v>
      </c>
      <c r="L45" s="19">
        <v>15</v>
      </c>
      <c r="M45" s="19">
        <v>1</v>
      </c>
    </row>
    <row r="46" spans="3:13" x14ac:dyDescent="0.2">
      <c r="C46" s="4" t="s">
        <v>38</v>
      </c>
      <c r="D46" s="18">
        <f>E46+F46</f>
        <v>771</v>
      </c>
      <c r="E46" s="20">
        <v>378</v>
      </c>
      <c r="F46" s="17">
        <f>SUM(G46:M46)</f>
        <v>393</v>
      </c>
      <c r="G46" s="20">
        <v>239</v>
      </c>
      <c r="H46" s="20">
        <v>127</v>
      </c>
      <c r="I46" s="20">
        <v>22</v>
      </c>
      <c r="J46" s="19">
        <v>2</v>
      </c>
      <c r="K46" s="19">
        <v>3</v>
      </c>
      <c r="L46" s="21" t="s">
        <v>88</v>
      </c>
      <c r="M46" s="21" t="s">
        <v>88</v>
      </c>
    </row>
    <row r="47" spans="3:13" x14ac:dyDescent="0.2">
      <c r="C47" s="4" t="s">
        <v>39</v>
      </c>
      <c r="D47" s="18">
        <f>E47+F47</f>
        <v>205</v>
      </c>
      <c r="E47" s="20">
        <v>35</v>
      </c>
      <c r="F47" s="17">
        <f>SUM(G47:M47)</f>
        <v>170</v>
      </c>
      <c r="G47" s="20">
        <v>40</v>
      </c>
      <c r="H47" s="20">
        <v>66</v>
      </c>
      <c r="I47" s="20">
        <v>36</v>
      </c>
      <c r="J47" s="19">
        <v>16</v>
      </c>
      <c r="K47" s="19">
        <v>8</v>
      </c>
      <c r="L47" s="19">
        <v>4</v>
      </c>
      <c r="M47" s="21" t="s">
        <v>88</v>
      </c>
    </row>
    <row r="48" spans="3:13" x14ac:dyDescent="0.2">
      <c r="C48" s="4" t="s">
        <v>40</v>
      </c>
      <c r="D48" s="18">
        <f>E48+F48</f>
        <v>746</v>
      </c>
      <c r="E48" s="20">
        <v>156</v>
      </c>
      <c r="F48" s="17">
        <f>SUM(G48:M48)</f>
        <v>590</v>
      </c>
      <c r="G48" s="20">
        <v>137</v>
      </c>
      <c r="H48" s="20">
        <v>284</v>
      </c>
      <c r="I48" s="20">
        <v>105</v>
      </c>
      <c r="J48" s="19">
        <v>42</v>
      </c>
      <c r="K48" s="19">
        <v>16</v>
      </c>
      <c r="L48" s="19">
        <v>5</v>
      </c>
      <c r="M48" s="19">
        <v>1</v>
      </c>
    </row>
    <row r="49" spans="3:13" x14ac:dyDescent="0.2">
      <c r="C49" s="4" t="s">
        <v>41</v>
      </c>
      <c r="D49" s="18">
        <f>E49+F49</f>
        <v>444</v>
      </c>
      <c r="E49" s="20">
        <v>137</v>
      </c>
      <c r="F49" s="17">
        <f>SUM(G49:M49)</f>
        <v>307</v>
      </c>
      <c r="G49" s="20">
        <v>91</v>
      </c>
      <c r="H49" s="20">
        <v>126</v>
      </c>
      <c r="I49" s="20">
        <v>47</v>
      </c>
      <c r="J49" s="19">
        <v>21</v>
      </c>
      <c r="K49" s="19">
        <v>20</v>
      </c>
      <c r="L49" s="19">
        <v>2</v>
      </c>
      <c r="M49" s="21" t="s">
        <v>88</v>
      </c>
    </row>
    <row r="50" spans="3:13" x14ac:dyDescent="0.2">
      <c r="C50" s="4" t="s">
        <v>42</v>
      </c>
      <c r="D50" s="18">
        <f>E50+F50</f>
        <v>826</v>
      </c>
      <c r="E50" s="20">
        <v>130</v>
      </c>
      <c r="F50" s="17">
        <f>SUM(G50:M50)</f>
        <v>696</v>
      </c>
      <c r="G50" s="20">
        <v>154</v>
      </c>
      <c r="H50" s="20">
        <v>264</v>
      </c>
      <c r="I50" s="20">
        <v>137</v>
      </c>
      <c r="J50" s="19">
        <v>85</v>
      </c>
      <c r="K50" s="19">
        <v>47</v>
      </c>
      <c r="L50" s="19">
        <v>9</v>
      </c>
      <c r="M50" s="21" t="s">
        <v>88</v>
      </c>
    </row>
    <row r="51" spans="3:13" x14ac:dyDescent="0.2">
      <c r="C51" s="4" t="s">
        <v>43</v>
      </c>
      <c r="D51" s="18">
        <f>E51+F51</f>
        <v>368</v>
      </c>
      <c r="E51" s="20">
        <v>127</v>
      </c>
      <c r="F51" s="17">
        <f>SUM(G51:M51)</f>
        <v>241</v>
      </c>
      <c r="G51" s="20">
        <v>98</v>
      </c>
      <c r="H51" s="20">
        <v>128</v>
      </c>
      <c r="I51" s="20">
        <v>10</v>
      </c>
      <c r="J51" s="19">
        <v>3</v>
      </c>
      <c r="K51" s="19">
        <v>2</v>
      </c>
      <c r="L51" s="21" t="s">
        <v>88</v>
      </c>
      <c r="M51" s="21" t="s">
        <v>88</v>
      </c>
    </row>
    <row r="52" spans="3:13" x14ac:dyDescent="0.2">
      <c r="C52" s="4" t="s">
        <v>44</v>
      </c>
      <c r="D52" s="18">
        <f>E52+F52</f>
        <v>312</v>
      </c>
      <c r="E52" s="20">
        <v>155</v>
      </c>
      <c r="F52" s="17">
        <f>SUM(G52:M52)</f>
        <v>157</v>
      </c>
      <c r="G52" s="20">
        <v>109</v>
      </c>
      <c r="H52" s="20">
        <v>47</v>
      </c>
      <c r="I52" s="20">
        <v>1</v>
      </c>
      <c r="J52" s="21" t="s">
        <v>88</v>
      </c>
      <c r="K52" s="21" t="s">
        <v>88</v>
      </c>
      <c r="L52" s="21" t="s">
        <v>88</v>
      </c>
      <c r="M52" s="21" t="s">
        <v>88</v>
      </c>
    </row>
    <row r="53" spans="3:13" x14ac:dyDescent="0.2">
      <c r="C53" s="4" t="s">
        <v>45</v>
      </c>
      <c r="D53" s="18">
        <f>E53+F53</f>
        <v>602</v>
      </c>
      <c r="E53" s="20">
        <v>339</v>
      </c>
      <c r="F53" s="17">
        <f>SUM(G53:M53)</f>
        <v>263</v>
      </c>
      <c r="G53" s="20">
        <v>176</v>
      </c>
      <c r="H53" s="20">
        <v>67</v>
      </c>
      <c r="I53" s="20">
        <v>15</v>
      </c>
      <c r="J53" s="19">
        <v>2</v>
      </c>
      <c r="K53" s="19">
        <v>1</v>
      </c>
      <c r="L53" s="19">
        <v>2</v>
      </c>
      <c r="M53" s="21" t="s">
        <v>88</v>
      </c>
    </row>
    <row r="54" spans="3:13" x14ac:dyDescent="0.2">
      <c r="C54" s="4" t="s">
        <v>46</v>
      </c>
      <c r="D54" s="18">
        <f>E54+F54</f>
        <v>1155</v>
      </c>
      <c r="E54" s="20">
        <v>73</v>
      </c>
      <c r="F54" s="17">
        <f>SUM(G54:M54)</f>
        <v>1082</v>
      </c>
      <c r="G54" s="20">
        <v>124</v>
      </c>
      <c r="H54" s="20">
        <v>305</v>
      </c>
      <c r="I54" s="20">
        <v>265</v>
      </c>
      <c r="J54" s="19">
        <v>181</v>
      </c>
      <c r="K54" s="19">
        <v>167</v>
      </c>
      <c r="L54" s="19">
        <v>39</v>
      </c>
      <c r="M54" s="19">
        <v>1</v>
      </c>
    </row>
    <row r="55" spans="3:13" x14ac:dyDescent="0.2">
      <c r="C55" s="4" t="s">
        <v>47</v>
      </c>
      <c r="D55" s="18">
        <f>E55+F55</f>
        <v>535</v>
      </c>
      <c r="E55" s="20">
        <v>57</v>
      </c>
      <c r="F55" s="17">
        <f>SUM(G55:M55)</f>
        <v>478</v>
      </c>
      <c r="G55" s="20">
        <v>81</v>
      </c>
      <c r="H55" s="20">
        <v>116</v>
      </c>
      <c r="I55" s="20">
        <v>89</v>
      </c>
      <c r="J55" s="19">
        <v>92</v>
      </c>
      <c r="K55" s="19">
        <v>67</v>
      </c>
      <c r="L55" s="19">
        <v>32</v>
      </c>
      <c r="M55" s="19">
        <v>1</v>
      </c>
    </row>
    <row r="56" spans="3:13" x14ac:dyDescent="0.2">
      <c r="C56" s="4" t="s">
        <v>48</v>
      </c>
      <c r="D56" s="18">
        <f>E56+F56</f>
        <v>1180</v>
      </c>
      <c r="E56" s="20">
        <v>161</v>
      </c>
      <c r="F56" s="17">
        <f>SUM(G56:M56)</f>
        <v>1019</v>
      </c>
      <c r="G56" s="20">
        <v>255</v>
      </c>
      <c r="H56" s="20">
        <v>487</v>
      </c>
      <c r="I56" s="20">
        <v>211</v>
      </c>
      <c r="J56" s="19">
        <v>49</v>
      </c>
      <c r="K56" s="19">
        <v>14</v>
      </c>
      <c r="L56" s="19">
        <v>2</v>
      </c>
      <c r="M56" s="19">
        <v>1</v>
      </c>
    </row>
    <row r="57" spans="3:13" x14ac:dyDescent="0.2">
      <c r="C57" s="4" t="s">
        <v>49</v>
      </c>
      <c r="D57" s="18">
        <f>E57+F57</f>
        <v>622</v>
      </c>
      <c r="E57" s="20">
        <v>214</v>
      </c>
      <c r="F57" s="17">
        <f>SUM(G57:M57)</f>
        <v>408</v>
      </c>
      <c r="G57" s="20">
        <v>194</v>
      </c>
      <c r="H57" s="20">
        <v>172</v>
      </c>
      <c r="I57" s="20">
        <v>27</v>
      </c>
      <c r="J57" s="19">
        <v>9</v>
      </c>
      <c r="K57" s="19">
        <v>4</v>
      </c>
      <c r="L57" s="19">
        <v>2</v>
      </c>
      <c r="M57" s="21" t="s">
        <v>88</v>
      </c>
    </row>
    <row r="58" spans="3:13" x14ac:dyDescent="0.2">
      <c r="C58" s="4" t="s">
        <v>50</v>
      </c>
      <c r="D58" s="18">
        <f>E58+F58</f>
        <v>443</v>
      </c>
      <c r="E58" s="20">
        <v>163</v>
      </c>
      <c r="F58" s="17">
        <f>SUM(G58:M58)</f>
        <v>280</v>
      </c>
      <c r="G58" s="20">
        <v>143</v>
      </c>
      <c r="H58" s="20">
        <v>102</v>
      </c>
      <c r="I58" s="20">
        <v>23</v>
      </c>
      <c r="J58" s="19">
        <v>8</v>
      </c>
      <c r="K58" s="19">
        <v>3</v>
      </c>
      <c r="L58" s="21" t="s">
        <v>88</v>
      </c>
      <c r="M58" s="19">
        <v>1</v>
      </c>
    </row>
    <row r="59" spans="3:13" x14ac:dyDescent="0.2">
      <c r="C59" s="4" t="s">
        <v>51</v>
      </c>
      <c r="D59" s="18">
        <f>E59+F59</f>
        <v>300</v>
      </c>
      <c r="E59" s="20">
        <v>129</v>
      </c>
      <c r="F59" s="17">
        <f>SUM(G59:M59)</f>
        <v>171</v>
      </c>
      <c r="G59" s="20">
        <v>98</v>
      </c>
      <c r="H59" s="20">
        <v>61</v>
      </c>
      <c r="I59" s="20">
        <v>11</v>
      </c>
      <c r="J59" s="21" t="s">
        <v>88</v>
      </c>
      <c r="K59" s="19">
        <v>1</v>
      </c>
      <c r="L59" s="21" t="s">
        <v>88</v>
      </c>
      <c r="M59" s="21" t="s">
        <v>88</v>
      </c>
    </row>
    <row r="60" spans="3:13" x14ac:dyDescent="0.2">
      <c r="C60" s="4" t="s">
        <v>52</v>
      </c>
      <c r="D60" s="18">
        <f>E60+F60</f>
        <v>845</v>
      </c>
      <c r="E60" s="20">
        <v>273</v>
      </c>
      <c r="F60" s="17">
        <f>SUM(G60:M60)</f>
        <v>572</v>
      </c>
      <c r="G60" s="20">
        <v>216</v>
      </c>
      <c r="H60" s="20">
        <v>209</v>
      </c>
      <c r="I60" s="20">
        <v>64</v>
      </c>
      <c r="J60" s="19">
        <v>36</v>
      </c>
      <c r="K60" s="19">
        <v>36</v>
      </c>
      <c r="L60" s="19">
        <v>10</v>
      </c>
      <c r="M60" s="19">
        <v>1</v>
      </c>
    </row>
    <row r="61" spans="3:13" x14ac:dyDescent="0.2">
      <c r="C61" s="4" t="s">
        <v>53</v>
      </c>
      <c r="D61" s="18">
        <f>E61+F61</f>
        <v>427</v>
      </c>
      <c r="E61" s="20">
        <v>144</v>
      </c>
      <c r="F61" s="17">
        <f>SUM(G61:M61)</f>
        <v>283</v>
      </c>
      <c r="G61" s="20">
        <v>101</v>
      </c>
      <c r="H61" s="20">
        <v>117</v>
      </c>
      <c r="I61" s="20">
        <v>34</v>
      </c>
      <c r="J61" s="19">
        <v>12</v>
      </c>
      <c r="K61" s="19">
        <v>14</v>
      </c>
      <c r="L61" s="19">
        <v>4</v>
      </c>
      <c r="M61" s="19">
        <v>1</v>
      </c>
    </row>
    <row r="62" spans="3:13" x14ac:dyDescent="0.2">
      <c r="C62" s="4" t="s">
        <v>54</v>
      </c>
      <c r="D62" s="18">
        <f>E62+F62</f>
        <v>451</v>
      </c>
      <c r="E62" s="20">
        <v>169</v>
      </c>
      <c r="F62" s="17">
        <f>SUM(G62:M62)</f>
        <v>282</v>
      </c>
      <c r="G62" s="20">
        <v>181</v>
      </c>
      <c r="H62" s="20">
        <v>82</v>
      </c>
      <c r="I62" s="20">
        <v>15</v>
      </c>
      <c r="J62" s="19">
        <v>1</v>
      </c>
      <c r="K62" s="19">
        <v>3</v>
      </c>
      <c r="L62" s="21" t="s">
        <v>88</v>
      </c>
      <c r="M62" s="21" t="s">
        <v>88</v>
      </c>
    </row>
    <row r="63" spans="3:13" x14ac:dyDescent="0.2">
      <c r="C63" s="4" t="s">
        <v>55</v>
      </c>
      <c r="D63" s="18">
        <f>E63+F63</f>
        <v>418</v>
      </c>
      <c r="E63" s="20">
        <v>225</v>
      </c>
      <c r="F63" s="17">
        <f>SUM(G63:M63)</f>
        <v>193</v>
      </c>
      <c r="G63" s="20">
        <v>141</v>
      </c>
      <c r="H63" s="20">
        <v>46</v>
      </c>
      <c r="I63" s="20">
        <v>2</v>
      </c>
      <c r="J63" s="19">
        <v>3</v>
      </c>
      <c r="K63" s="21" t="s">
        <v>88</v>
      </c>
      <c r="L63" s="19">
        <v>1</v>
      </c>
      <c r="M63" s="21" t="s">
        <v>88</v>
      </c>
    </row>
    <row r="64" spans="3:13" x14ac:dyDescent="0.2">
      <c r="C64" s="4" t="s">
        <v>56</v>
      </c>
      <c r="D64" s="18">
        <f>E64+F64</f>
        <v>706</v>
      </c>
      <c r="E64" s="20">
        <v>252</v>
      </c>
      <c r="F64" s="17">
        <f>SUM(G64:M64)</f>
        <v>454</v>
      </c>
      <c r="G64" s="20">
        <v>235</v>
      </c>
      <c r="H64" s="20">
        <v>179</v>
      </c>
      <c r="I64" s="20">
        <v>34</v>
      </c>
      <c r="J64" s="19">
        <v>4</v>
      </c>
      <c r="K64" s="19">
        <v>1</v>
      </c>
      <c r="L64" s="19">
        <v>1</v>
      </c>
      <c r="M64" s="21" t="s">
        <v>88</v>
      </c>
    </row>
    <row r="65" spans="1:13" x14ac:dyDescent="0.2">
      <c r="C65" s="4" t="s">
        <v>57</v>
      </c>
      <c r="D65" s="18">
        <f>E65+F65</f>
        <v>21</v>
      </c>
      <c r="E65" s="20">
        <v>14</v>
      </c>
      <c r="F65" s="17">
        <f>SUM(G65:M65)</f>
        <v>7</v>
      </c>
      <c r="G65" s="20">
        <v>5</v>
      </c>
      <c r="H65" s="20">
        <v>2</v>
      </c>
      <c r="I65" s="21" t="s">
        <v>88</v>
      </c>
      <c r="J65" s="21" t="s">
        <v>88</v>
      </c>
      <c r="K65" s="21" t="s">
        <v>88</v>
      </c>
      <c r="L65" s="21" t="s">
        <v>88</v>
      </c>
      <c r="M65" s="21" t="s">
        <v>88</v>
      </c>
    </row>
    <row r="66" spans="1:13" x14ac:dyDescent="0.2">
      <c r="C66" s="4" t="s">
        <v>58</v>
      </c>
      <c r="D66" s="18">
        <f>E66+F66</f>
        <v>232</v>
      </c>
      <c r="E66" s="20">
        <v>89</v>
      </c>
      <c r="F66" s="17">
        <f>SUM(G66:M66)</f>
        <v>143</v>
      </c>
      <c r="G66" s="20">
        <v>85</v>
      </c>
      <c r="H66" s="20">
        <v>40</v>
      </c>
      <c r="I66" s="20">
        <v>14</v>
      </c>
      <c r="J66" s="19">
        <v>1</v>
      </c>
      <c r="K66" s="19">
        <v>3</v>
      </c>
      <c r="L66" s="21" t="s">
        <v>88</v>
      </c>
      <c r="M66" s="21" t="s">
        <v>88</v>
      </c>
    </row>
    <row r="67" spans="1:13" x14ac:dyDescent="0.2">
      <c r="C67" s="4" t="s">
        <v>59</v>
      </c>
      <c r="D67" s="18">
        <f>E67+F67</f>
        <v>412</v>
      </c>
      <c r="E67" s="20">
        <v>210</v>
      </c>
      <c r="F67" s="17">
        <f>SUM(G67:M67)</f>
        <v>202</v>
      </c>
      <c r="G67" s="20">
        <v>143</v>
      </c>
      <c r="H67" s="20">
        <v>51</v>
      </c>
      <c r="I67" s="20">
        <v>5</v>
      </c>
      <c r="J67" s="19">
        <v>1</v>
      </c>
      <c r="K67" s="19">
        <v>1</v>
      </c>
      <c r="L67" s="19">
        <v>1</v>
      </c>
      <c r="M67" s="21" t="s">
        <v>88</v>
      </c>
    </row>
    <row r="68" spans="1:13" x14ac:dyDescent="0.2">
      <c r="C68" s="4" t="s">
        <v>60</v>
      </c>
      <c r="D68" s="18">
        <f>E68+F68</f>
        <v>203</v>
      </c>
      <c r="E68" s="20">
        <v>81</v>
      </c>
      <c r="F68" s="17">
        <f>SUM(G68:M68)</f>
        <v>122</v>
      </c>
      <c r="G68" s="20">
        <v>64</v>
      </c>
      <c r="H68" s="20">
        <v>43</v>
      </c>
      <c r="I68" s="20">
        <v>9</v>
      </c>
      <c r="J68" s="19">
        <v>1</v>
      </c>
      <c r="K68" s="19">
        <v>4</v>
      </c>
      <c r="L68" s="21" t="s">
        <v>88</v>
      </c>
      <c r="M68" s="19">
        <v>1</v>
      </c>
    </row>
    <row r="69" spans="1:13" x14ac:dyDescent="0.2">
      <c r="C69" s="4" t="s">
        <v>61</v>
      </c>
      <c r="D69" s="18">
        <f>E69+F69</f>
        <v>312</v>
      </c>
      <c r="E69" s="20">
        <v>170</v>
      </c>
      <c r="F69" s="17">
        <f>SUM(G69:M69)</f>
        <v>142</v>
      </c>
      <c r="G69" s="20">
        <v>89</v>
      </c>
      <c r="H69" s="20">
        <v>48</v>
      </c>
      <c r="I69" s="20">
        <v>4</v>
      </c>
      <c r="J69" s="21" t="s">
        <v>88</v>
      </c>
      <c r="K69" s="21" t="s">
        <v>88</v>
      </c>
      <c r="L69" s="21" t="s">
        <v>88</v>
      </c>
      <c r="M69" s="19">
        <v>1</v>
      </c>
    </row>
    <row r="70" spans="1:13" x14ac:dyDescent="0.2">
      <c r="C70" s="4" t="s">
        <v>62</v>
      </c>
      <c r="D70" s="18">
        <f>E70+F70</f>
        <v>40</v>
      </c>
      <c r="E70" s="20">
        <v>31</v>
      </c>
      <c r="F70" s="17">
        <f>SUM(G70:M70)</f>
        <v>9</v>
      </c>
      <c r="G70" s="20">
        <v>5</v>
      </c>
      <c r="H70" s="20">
        <v>1</v>
      </c>
      <c r="I70" s="20">
        <v>1</v>
      </c>
      <c r="J70" s="19">
        <v>1</v>
      </c>
      <c r="K70" s="21" t="s">
        <v>88</v>
      </c>
      <c r="L70" s="19">
        <v>1</v>
      </c>
      <c r="M70" s="21" t="s">
        <v>88</v>
      </c>
    </row>
    <row r="71" spans="1:13" ht="18" thickBot="1" x14ac:dyDescent="0.25">
      <c r="B71" s="6"/>
      <c r="C71" s="6"/>
      <c r="D71" s="22"/>
      <c r="E71" s="23"/>
      <c r="F71" s="6"/>
      <c r="G71" s="23"/>
      <c r="H71" s="6"/>
      <c r="I71" s="6"/>
      <c r="J71" s="23"/>
      <c r="K71" s="23"/>
      <c r="L71" s="23"/>
      <c r="M71" s="23"/>
    </row>
    <row r="72" spans="1:13" x14ac:dyDescent="0.2">
      <c r="D72" s="4" t="s">
        <v>63</v>
      </c>
      <c r="E72" s="19"/>
      <c r="G72" s="19"/>
      <c r="J72" s="19"/>
      <c r="K72" s="19"/>
      <c r="L72" s="19"/>
      <c r="M72" s="19"/>
    </row>
    <row r="73" spans="1:13" x14ac:dyDescent="0.2">
      <c r="A73" s="4"/>
      <c r="J73" s="19"/>
      <c r="K73" s="19"/>
      <c r="L73" s="19"/>
      <c r="M73" s="19"/>
    </row>
  </sheetData>
  <phoneticPr fontId="4"/>
  <pageMargins left="0.23000000000000004" right="0.23000000000000004" top="1" bottom="1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5"/>
  <sheetViews>
    <sheetView showGridLines="0" zoomScale="75" workbookViewId="0"/>
  </sheetViews>
  <sheetFormatPr defaultColWidth="9.69921875" defaultRowHeight="17.25" x14ac:dyDescent="0.2"/>
  <cols>
    <col min="1" max="1" width="10.69921875" style="5" customWidth="1"/>
    <col min="2" max="2" width="13.69921875" style="5" customWidth="1"/>
    <col min="3" max="5" width="10.69921875" style="5" customWidth="1"/>
    <col min="6" max="6" width="9.69921875" style="5"/>
    <col min="7" max="9" width="10.69921875" style="5" customWidth="1"/>
    <col min="10" max="10" width="9.69921875" style="5"/>
    <col min="11" max="11" width="8.69921875" style="5" customWidth="1"/>
    <col min="12" max="16384" width="9.69921875" style="5"/>
  </cols>
  <sheetData>
    <row r="1" spans="1:10" x14ac:dyDescent="0.2">
      <c r="A1" s="4"/>
    </row>
    <row r="6" spans="1:10" x14ac:dyDescent="0.2">
      <c r="E6" s="1" t="s">
        <v>138</v>
      </c>
    </row>
    <row r="7" spans="1:10" ht="18" thickBot="1" x14ac:dyDescent="0.25">
      <c r="B7" s="6"/>
      <c r="C7" s="6"/>
      <c r="D7" s="6"/>
      <c r="E7" s="7" t="s">
        <v>137</v>
      </c>
      <c r="F7" s="6"/>
      <c r="G7" s="6"/>
      <c r="H7" s="6"/>
      <c r="I7" s="6"/>
      <c r="J7" s="8" t="s">
        <v>136</v>
      </c>
    </row>
    <row r="8" spans="1:10" x14ac:dyDescent="0.2">
      <c r="C8" s="9"/>
      <c r="D8" s="10"/>
      <c r="E8" s="10"/>
      <c r="F8" s="10"/>
      <c r="G8" s="10"/>
      <c r="H8" s="10"/>
      <c r="I8" s="10"/>
      <c r="J8" s="10"/>
    </row>
    <row r="9" spans="1:10" x14ac:dyDescent="0.2">
      <c r="B9" s="29" t="s">
        <v>81</v>
      </c>
      <c r="C9" s="31" t="s">
        <v>135</v>
      </c>
      <c r="D9" s="9"/>
      <c r="E9" s="10"/>
      <c r="F9" s="10"/>
      <c r="G9" s="9"/>
      <c r="H9" s="10"/>
      <c r="I9" s="10"/>
      <c r="J9" s="10"/>
    </row>
    <row r="10" spans="1:10" x14ac:dyDescent="0.2">
      <c r="B10" s="10"/>
      <c r="C10" s="14"/>
      <c r="D10" s="25" t="s">
        <v>134</v>
      </c>
      <c r="E10" s="25" t="s">
        <v>133</v>
      </c>
      <c r="F10" s="25" t="s">
        <v>132</v>
      </c>
      <c r="G10" s="25" t="s">
        <v>131</v>
      </c>
      <c r="H10" s="25" t="s">
        <v>130</v>
      </c>
      <c r="I10" s="25" t="s">
        <v>129</v>
      </c>
      <c r="J10" s="25" t="s">
        <v>128</v>
      </c>
    </row>
    <row r="11" spans="1:10" x14ac:dyDescent="0.2">
      <c r="C11" s="9"/>
    </row>
    <row r="12" spans="1:10" x14ac:dyDescent="0.2">
      <c r="B12" s="4" t="s">
        <v>127</v>
      </c>
      <c r="C12" s="18">
        <f>ROUND((D12+G12)/100,0)*100</f>
        <v>48400</v>
      </c>
      <c r="D12" s="19">
        <v>26000</v>
      </c>
      <c r="E12" s="36" t="s">
        <v>124</v>
      </c>
      <c r="F12" s="36" t="s">
        <v>124</v>
      </c>
      <c r="G12" s="19">
        <v>22400</v>
      </c>
      <c r="H12" s="36" t="s">
        <v>124</v>
      </c>
      <c r="I12" s="36" t="s">
        <v>124</v>
      </c>
      <c r="J12" s="36" t="s">
        <v>124</v>
      </c>
    </row>
    <row r="13" spans="1:10" x14ac:dyDescent="0.2">
      <c r="B13" s="4" t="s">
        <v>126</v>
      </c>
      <c r="C13" s="18">
        <f>ROUND((D13+G13)/100,0)*100</f>
        <v>48600</v>
      </c>
      <c r="D13" s="19">
        <v>23000</v>
      </c>
      <c r="E13" s="36" t="s">
        <v>124</v>
      </c>
      <c r="F13" s="36" t="s">
        <v>124</v>
      </c>
      <c r="G13" s="19">
        <v>25600</v>
      </c>
      <c r="H13" s="36" t="s">
        <v>124</v>
      </c>
      <c r="I13" s="36" t="s">
        <v>124</v>
      </c>
      <c r="J13" s="36" t="s">
        <v>124</v>
      </c>
    </row>
    <row r="14" spans="1:10" x14ac:dyDescent="0.2">
      <c r="B14" s="4" t="s">
        <v>125</v>
      </c>
      <c r="C14" s="18">
        <f>ROUND((D14+G14)/100,0)*100</f>
        <v>46300</v>
      </c>
      <c r="D14" s="19">
        <v>19400</v>
      </c>
      <c r="E14" s="36" t="s">
        <v>124</v>
      </c>
      <c r="F14" s="36" t="s">
        <v>124</v>
      </c>
      <c r="G14" s="19">
        <v>26900</v>
      </c>
      <c r="H14" s="36" t="s">
        <v>124</v>
      </c>
      <c r="I14" s="36" t="s">
        <v>124</v>
      </c>
      <c r="J14" s="36" t="s">
        <v>124</v>
      </c>
    </row>
    <row r="15" spans="1:10" x14ac:dyDescent="0.2">
      <c r="C15" s="9"/>
    </row>
    <row r="16" spans="1:10" x14ac:dyDescent="0.2">
      <c r="B16" s="4" t="s">
        <v>123</v>
      </c>
      <c r="C16" s="18">
        <f>ROUND((D16+G16)/100,0)*100</f>
        <v>44100</v>
      </c>
      <c r="D16" s="24">
        <f>ROUND((E16+F16)/100,0)*100</f>
        <v>17000</v>
      </c>
      <c r="E16" s="19">
        <v>17000</v>
      </c>
      <c r="F16" s="19">
        <v>2</v>
      </c>
      <c r="G16" s="24">
        <f>ROUND((H16+I16+J16)/100,0)*100</f>
        <v>27100</v>
      </c>
      <c r="H16" s="19">
        <v>2430</v>
      </c>
      <c r="I16" s="19">
        <v>24600</v>
      </c>
      <c r="J16" s="19">
        <v>61</v>
      </c>
    </row>
    <row r="17" spans="1:11" x14ac:dyDescent="0.2">
      <c r="B17" s="4" t="s">
        <v>122</v>
      </c>
      <c r="C17" s="18">
        <f>ROUND((D17+G17)/100,0)*100</f>
        <v>43200</v>
      </c>
      <c r="D17" s="24">
        <f>ROUND((E17+F17)/100,0)*100</f>
        <v>15700</v>
      </c>
      <c r="E17" s="19">
        <v>15700</v>
      </c>
      <c r="F17" s="19">
        <v>2</v>
      </c>
      <c r="G17" s="24">
        <f>ROUND((H17+I17+J17)/100,0)*100</f>
        <v>27500</v>
      </c>
      <c r="H17" s="19">
        <v>2350</v>
      </c>
      <c r="I17" s="19">
        <v>25100</v>
      </c>
      <c r="J17" s="19">
        <v>57</v>
      </c>
    </row>
    <row r="18" spans="1:11" x14ac:dyDescent="0.2">
      <c r="B18" s="4" t="s">
        <v>121</v>
      </c>
      <c r="C18" s="18">
        <f>ROUND((D18+G18)/100,0)*100</f>
        <v>41000</v>
      </c>
      <c r="D18" s="24">
        <f>ROUND((E18+F18)/100,0)*100</f>
        <v>14500</v>
      </c>
      <c r="E18" s="19">
        <v>14500</v>
      </c>
      <c r="F18" s="19">
        <v>1</v>
      </c>
      <c r="G18" s="24">
        <f>ROUND((H18+I18+J18)/100,0)*100</f>
        <v>26500</v>
      </c>
      <c r="H18" s="19">
        <v>2720</v>
      </c>
      <c r="I18" s="19">
        <v>23700</v>
      </c>
      <c r="J18" s="19">
        <v>62</v>
      </c>
    </row>
    <row r="19" spans="1:11" x14ac:dyDescent="0.2">
      <c r="C19" s="9"/>
    </row>
    <row r="20" spans="1:11" x14ac:dyDescent="0.2">
      <c r="B20" s="4" t="s">
        <v>120</v>
      </c>
      <c r="C20" s="18">
        <f>ROUND((D20+G20)/100,0)*100</f>
        <v>40600</v>
      </c>
      <c r="D20" s="24">
        <f>ROUND((E20+F20)/100,0)*100</f>
        <v>14300</v>
      </c>
      <c r="E20" s="19">
        <v>14300</v>
      </c>
      <c r="F20" s="19">
        <v>1</v>
      </c>
      <c r="G20" s="24">
        <f>ROUND((H20+I20+J20)/100,0)*100</f>
        <v>26300</v>
      </c>
      <c r="H20" s="19">
        <v>2720</v>
      </c>
      <c r="I20" s="19">
        <v>23500</v>
      </c>
      <c r="J20" s="19">
        <v>62</v>
      </c>
    </row>
    <row r="21" spans="1:11" x14ac:dyDescent="0.2">
      <c r="B21" s="4" t="s">
        <v>119</v>
      </c>
      <c r="C21" s="18">
        <f>ROUND((D21+G21)/100,0)*100</f>
        <v>40300</v>
      </c>
      <c r="D21" s="24">
        <f>ROUND((E21+F21)/100,0)*100</f>
        <v>14100</v>
      </c>
      <c r="E21" s="19">
        <v>14100</v>
      </c>
      <c r="F21" s="19">
        <v>1</v>
      </c>
      <c r="G21" s="24">
        <f>ROUND((H21+I21+J21)/100,0)*100</f>
        <v>26200</v>
      </c>
      <c r="H21" s="19">
        <v>2580</v>
      </c>
      <c r="I21" s="19">
        <v>23600</v>
      </c>
      <c r="J21" s="19">
        <v>63</v>
      </c>
    </row>
    <row r="22" spans="1:11" x14ac:dyDescent="0.2">
      <c r="B22" s="4" t="s">
        <v>118</v>
      </c>
      <c r="C22" s="18">
        <f>ROUND((D22+G22)/100,0)*100</f>
        <v>40100</v>
      </c>
      <c r="D22" s="24">
        <f>ROUND((E22+F22)/100,0)*100</f>
        <v>13900</v>
      </c>
      <c r="E22" s="19">
        <v>13900</v>
      </c>
      <c r="F22" s="19">
        <v>1</v>
      </c>
      <c r="G22" s="24">
        <f>ROUND((H22+I22+J22)/100,0)*100</f>
        <v>26200</v>
      </c>
      <c r="H22" s="19">
        <v>2590</v>
      </c>
      <c r="I22" s="19">
        <v>23500</v>
      </c>
      <c r="J22" s="19">
        <v>63</v>
      </c>
    </row>
    <row r="23" spans="1:11" x14ac:dyDescent="0.2">
      <c r="B23" s="4" t="s">
        <v>117</v>
      </c>
      <c r="C23" s="18">
        <f>ROUND((D23+G23)/100,0)*100</f>
        <v>39800</v>
      </c>
      <c r="D23" s="24">
        <f>ROUND((E23+F23)/100,0)*100</f>
        <v>13700</v>
      </c>
      <c r="E23" s="19">
        <v>13700</v>
      </c>
      <c r="F23" s="19">
        <v>1</v>
      </c>
      <c r="G23" s="24">
        <f>ROUND((H23+I23+J23)/100,0)*100</f>
        <v>26100</v>
      </c>
      <c r="H23" s="19">
        <v>2560</v>
      </c>
      <c r="I23" s="19">
        <v>23500</v>
      </c>
      <c r="J23" s="19">
        <v>67</v>
      </c>
    </row>
    <row r="24" spans="1:11" x14ac:dyDescent="0.2">
      <c r="C24" s="9"/>
    </row>
    <row r="25" spans="1:11" x14ac:dyDescent="0.2">
      <c r="B25" s="4" t="s">
        <v>116</v>
      </c>
      <c r="C25" s="18">
        <f>ROUND((D25+G25)/100,0)*100</f>
        <v>39400</v>
      </c>
      <c r="D25" s="24">
        <f>ROUND((E25+F25)/100,0)*100</f>
        <v>13400</v>
      </c>
      <c r="E25" s="19">
        <v>13400</v>
      </c>
      <c r="F25" s="19">
        <v>1</v>
      </c>
      <c r="G25" s="24">
        <f>ROUND((H25+I25+J25)/100,0)*100-100</f>
        <v>26000</v>
      </c>
      <c r="H25" s="19">
        <v>2490</v>
      </c>
      <c r="I25" s="19">
        <v>23500</v>
      </c>
      <c r="J25" s="19">
        <v>62</v>
      </c>
    </row>
    <row r="26" spans="1:11" x14ac:dyDescent="0.2">
      <c r="B26" s="4" t="s">
        <v>115</v>
      </c>
      <c r="C26" s="18">
        <f>ROUND((D26+G26)/100,0)*100</f>
        <v>39000</v>
      </c>
      <c r="D26" s="24">
        <f>ROUND((E26+F26)/100,0)*100</f>
        <v>13200</v>
      </c>
      <c r="E26" s="19">
        <v>13200</v>
      </c>
      <c r="F26" s="19">
        <v>1</v>
      </c>
      <c r="G26" s="24">
        <f>ROUND((H26+I26+J26)/100,0)*100</f>
        <v>25800</v>
      </c>
      <c r="H26" s="19">
        <v>2500</v>
      </c>
      <c r="I26" s="19">
        <v>23200</v>
      </c>
      <c r="J26" s="19">
        <v>62</v>
      </c>
    </row>
    <row r="27" spans="1:11" x14ac:dyDescent="0.2">
      <c r="B27" s="4" t="s">
        <v>114</v>
      </c>
      <c r="C27" s="18">
        <f>ROUND((D27+G27)/100,0)*100+100</f>
        <v>38500</v>
      </c>
      <c r="D27" s="24">
        <f>ROUND((E27+F27)/100,0)*100</f>
        <v>12900</v>
      </c>
      <c r="E27" s="19">
        <v>12900</v>
      </c>
      <c r="F27" s="19">
        <v>0.1</v>
      </c>
      <c r="G27" s="24">
        <f>ROUND((H27+I27+J27)/100,0)*100</f>
        <v>25500</v>
      </c>
      <c r="H27" s="19">
        <v>2450</v>
      </c>
      <c r="I27" s="19">
        <v>23000</v>
      </c>
      <c r="J27" s="19">
        <v>62</v>
      </c>
    </row>
    <row r="28" spans="1:11" x14ac:dyDescent="0.2">
      <c r="B28" s="1" t="s">
        <v>113</v>
      </c>
      <c r="C28" s="3">
        <f>ROUND((D28+G28)/100,0)*100</f>
        <v>38000</v>
      </c>
      <c r="D28" s="2">
        <f>ROUND((E28+F28)/100,0)*100</f>
        <v>12700</v>
      </c>
      <c r="E28" s="34">
        <v>12700</v>
      </c>
      <c r="F28" s="35" t="s">
        <v>112</v>
      </c>
      <c r="G28" s="2">
        <f>ROUND((H28+I28+J28)/100,0)*100</f>
        <v>25300</v>
      </c>
      <c r="H28" s="34">
        <v>2410</v>
      </c>
      <c r="I28" s="34">
        <v>22800</v>
      </c>
      <c r="J28" s="34">
        <v>60</v>
      </c>
    </row>
    <row r="29" spans="1:11" ht="18" thickBot="1" x14ac:dyDescent="0.25">
      <c r="B29" s="6"/>
      <c r="C29" s="33"/>
      <c r="D29" s="6"/>
      <c r="E29" s="6"/>
      <c r="F29" s="6"/>
      <c r="G29" s="6"/>
      <c r="H29" s="6"/>
      <c r="I29" s="6"/>
      <c r="J29" s="6"/>
    </row>
    <row r="30" spans="1:11" x14ac:dyDescent="0.2">
      <c r="C30" s="4" t="s">
        <v>111</v>
      </c>
    </row>
    <row r="31" spans="1:1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phoneticPr fontId="4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54"/>
  <sheetViews>
    <sheetView showGridLines="0" zoomScale="75" workbookViewId="0"/>
  </sheetViews>
  <sheetFormatPr defaultColWidth="9.69921875" defaultRowHeight="17.25" x14ac:dyDescent="0.2"/>
  <cols>
    <col min="1" max="1" width="10.69921875" style="5" customWidth="1"/>
    <col min="2" max="2" width="13.69921875" style="5" customWidth="1"/>
    <col min="3" max="5" width="10.69921875" style="5" customWidth="1"/>
    <col min="6" max="6" width="9.69921875" style="5"/>
    <col min="7" max="9" width="10.69921875" style="5" customWidth="1"/>
    <col min="10" max="10" width="9.69921875" style="5"/>
    <col min="11" max="11" width="8.69921875" style="5" customWidth="1"/>
    <col min="12" max="16384" width="9.69921875" style="5"/>
  </cols>
  <sheetData>
    <row r="1" spans="1:11" x14ac:dyDescent="0.2">
      <c r="A1" s="4"/>
    </row>
    <row r="6" spans="1:11" x14ac:dyDescent="0.2">
      <c r="E6" s="1" t="s">
        <v>162</v>
      </c>
    </row>
    <row r="7" spans="1:11" ht="18" thickBot="1" x14ac:dyDescent="0.25">
      <c r="B7" s="6"/>
      <c r="C7" s="6"/>
      <c r="D7" s="7" t="s">
        <v>161</v>
      </c>
      <c r="E7" s="6"/>
      <c r="F7" s="6"/>
      <c r="G7" s="6"/>
      <c r="H7" s="6"/>
      <c r="I7" s="6"/>
      <c r="J7" s="6"/>
      <c r="K7" s="8" t="s">
        <v>136</v>
      </c>
    </row>
    <row r="8" spans="1:11" x14ac:dyDescent="0.2">
      <c r="A8" s="2"/>
      <c r="C8" s="9"/>
      <c r="H8" s="9"/>
    </row>
    <row r="9" spans="1:11" x14ac:dyDescent="0.2">
      <c r="C9" s="14"/>
      <c r="D9" s="10"/>
      <c r="E9" s="42" t="s">
        <v>160</v>
      </c>
      <c r="F9" s="10"/>
      <c r="G9" s="10"/>
      <c r="H9" s="14"/>
      <c r="I9" s="42" t="s">
        <v>159</v>
      </c>
      <c r="J9" s="10"/>
      <c r="K9" s="10"/>
    </row>
    <row r="10" spans="1:11" x14ac:dyDescent="0.2">
      <c r="B10" s="29" t="s">
        <v>81</v>
      </c>
      <c r="C10" s="9"/>
      <c r="D10" s="9"/>
      <c r="E10" s="31" t="s">
        <v>158</v>
      </c>
      <c r="F10" s="9"/>
      <c r="G10" s="9"/>
      <c r="H10" s="9"/>
      <c r="I10" s="9"/>
      <c r="J10" s="11" t="s">
        <v>157</v>
      </c>
      <c r="K10" s="9"/>
    </row>
    <row r="11" spans="1:11" x14ac:dyDescent="0.2">
      <c r="B11" s="10"/>
      <c r="C11" s="25" t="s">
        <v>153</v>
      </c>
      <c r="D11" s="25" t="s">
        <v>156</v>
      </c>
      <c r="E11" s="25" t="s">
        <v>155</v>
      </c>
      <c r="F11" s="25" t="s">
        <v>154</v>
      </c>
      <c r="G11" s="25" t="s">
        <v>150</v>
      </c>
      <c r="H11" s="25" t="s">
        <v>153</v>
      </c>
      <c r="I11" s="25" t="s">
        <v>152</v>
      </c>
      <c r="J11" s="25" t="s">
        <v>151</v>
      </c>
      <c r="K11" s="25" t="s">
        <v>150</v>
      </c>
    </row>
    <row r="12" spans="1:11" x14ac:dyDescent="0.2">
      <c r="C12" s="9"/>
    </row>
    <row r="13" spans="1:11" x14ac:dyDescent="0.2">
      <c r="C13" s="9"/>
      <c r="E13" s="1" t="s">
        <v>149</v>
      </c>
      <c r="I13" s="1" t="s">
        <v>148</v>
      </c>
    </row>
    <row r="14" spans="1:11" x14ac:dyDescent="0.2">
      <c r="B14" s="4" t="s">
        <v>141</v>
      </c>
      <c r="C14" s="18">
        <f>D14+E14+F14+G14</f>
        <v>27.01</v>
      </c>
      <c r="D14" s="24">
        <f>D24+D34</f>
        <v>27.01</v>
      </c>
      <c r="E14" s="41" t="s">
        <v>146</v>
      </c>
      <c r="F14" s="41" t="s">
        <v>146</v>
      </c>
      <c r="G14" s="41" t="s">
        <v>146</v>
      </c>
      <c r="H14" s="24">
        <f>I14+J14+K14</f>
        <v>455</v>
      </c>
      <c r="I14" s="41" t="s">
        <v>146</v>
      </c>
      <c r="J14" s="24">
        <f>J24+J34</f>
        <v>455</v>
      </c>
      <c r="K14" s="41" t="s">
        <v>146</v>
      </c>
    </row>
    <row r="15" spans="1:11" x14ac:dyDescent="0.2">
      <c r="B15" s="4" t="s">
        <v>119</v>
      </c>
      <c r="C15" s="18">
        <f>D15+E15+F15+G15</f>
        <v>49.01</v>
      </c>
      <c r="D15" s="24">
        <f>D25+D35</f>
        <v>49.01</v>
      </c>
      <c r="E15" s="41" t="s">
        <v>146</v>
      </c>
      <c r="F15" s="41" t="s">
        <v>146</v>
      </c>
      <c r="G15" s="41" t="s">
        <v>146</v>
      </c>
      <c r="H15" s="24">
        <f>I15+J15+K15</f>
        <v>362</v>
      </c>
      <c r="I15" s="41" t="s">
        <v>146</v>
      </c>
      <c r="J15" s="24">
        <f>J25+J35</f>
        <v>362</v>
      </c>
      <c r="K15" s="41" t="s">
        <v>146</v>
      </c>
    </row>
    <row r="16" spans="1:11" x14ac:dyDescent="0.2">
      <c r="B16" s="4" t="s">
        <v>118</v>
      </c>
      <c r="C16" s="18">
        <f>D16+E16+F16+G16</f>
        <v>73.010000000000005</v>
      </c>
      <c r="D16" s="24">
        <f>D26+D36</f>
        <v>73.010000000000005</v>
      </c>
      <c r="E16" s="41" t="s">
        <v>146</v>
      </c>
      <c r="F16" s="41" t="s">
        <v>146</v>
      </c>
      <c r="G16" s="41" t="s">
        <v>146</v>
      </c>
      <c r="H16" s="24">
        <f>I16+J16+K16</f>
        <v>293.01</v>
      </c>
      <c r="I16" s="24">
        <f>I26+I36</f>
        <v>0.01</v>
      </c>
      <c r="J16" s="24">
        <f>J26+J36</f>
        <v>293</v>
      </c>
      <c r="K16" s="41" t="s">
        <v>146</v>
      </c>
    </row>
    <row r="17" spans="2:12" x14ac:dyDescent="0.2">
      <c r="B17" s="4" t="s">
        <v>117</v>
      </c>
      <c r="C17" s="18">
        <f>D17+E17+F17+G17</f>
        <v>71.02000000000001</v>
      </c>
      <c r="D17" s="24">
        <f>D27+D37</f>
        <v>71.010000000000005</v>
      </c>
      <c r="E17" s="41" t="s">
        <v>146</v>
      </c>
      <c r="F17" s="24">
        <f>F27+F37</f>
        <v>0.01</v>
      </c>
      <c r="G17" s="41" t="s">
        <v>146</v>
      </c>
      <c r="H17" s="24">
        <f>I17+J17+K17</f>
        <v>353</v>
      </c>
      <c r="I17" s="41" t="s">
        <v>146</v>
      </c>
      <c r="J17" s="24">
        <f>J27+J37</f>
        <v>353</v>
      </c>
      <c r="K17" s="41" t="s">
        <v>146</v>
      </c>
      <c r="L17" s="2"/>
    </row>
    <row r="18" spans="2:12" x14ac:dyDescent="0.2">
      <c r="C18" s="9"/>
    </row>
    <row r="19" spans="2:12" x14ac:dyDescent="0.2">
      <c r="B19" s="4" t="s">
        <v>116</v>
      </c>
      <c r="C19" s="18">
        <f>D19+E19+F19+G19</f>
        <v>37</v>
      </c>
      <c r="D19" s="24">
        <f>D29+D39</f>
        <v>37</v>
      </c>
      <c r="E19" s="41" t="s">
        <v>146</v>
      </c>
      <c r="F19" s="41" t="s">
        <v>146</v>
      </c>
      <c r="G19" s="41" t="s">
        <v>146</v>
      </c>
      <c r="H19" s="24">
        <f>I19+J19+K19</f>
        <v>373.1</v>
      </c>
      <c r="I19" s="24">
        <f>I29+I39</f>
        <v>0.1</v>
      </c>
      <c r="J19" s="24">
        <f>J29+J39</f>
        <v>373</v>
      </c>
      <c r="K19" s="41" t="s">
        <v>146</v>
      </c>
      <c r="L19" s="2"/>
    </row>
    <row r="20" spans="2:12" x14ac:dyDescent="0.2">
      <c r="B20" s="4" t="s">
        <v>115</v>
      </c>
      <c r="C20" s="18">
        <f>D20+E20+F20+G20</f>
        <v>19.000001000000001</v>
      </c>
      <c r="D20" s="24">
        <f>D30+D40</f>
        <v>19</v>
      </c>
      <c r="E20" s="41" t="s">
        <v>146</v>
      </c>
      <c r="F20" s="24">
        <f>F30+F40</f>
        <v>9.9999999999999995E-7</v>
      </c>
      <c r="G20" s="41" t="s">
        <v>146</v>
      </c>
      <c r="H20" s="24">
        <f>I20+J20+K20</f>
        <v>480</v>
      </c>
      <c r="I20" s="41" t="s">
        <v>146</v>
      </c>
      <c r="J20" s="24">
        <f>J30+J40</f>
        <v>480</v>
      </c>
      <c r="K20" s="41" t="s">
        <v>146</v>
      </c>
      <c r="L20" s="2"/>
    </row>
    <row r="21" spans="2:12" x14ac:dyDescent="0.2">
      <c r="B21" s="4" t="s">
        <v>114</v>
      </c>
      <c r="C21" s="18">
        <f>D21+E21+F21+G21</f>
        <v>117</v>
      </c>
      <c r="D21" s="24">
        <f>D31+D41</f>
        <v>117</v>
      </c>
      <c r="E21" s="41" t="s">
        <v>146</v>
      </c>
      <c r="F21" s="41" t="s">
        <v>146</v>
      </c>
      <c r="G21" s="41" t="s">
        <v>146</v>
      </c>
      <c r="H21" s="24">
        <f>I21+J21+K21</f>
        <v>633.01</v>
      </c>
      <c r="I21" s="24">
        <f>I31+I41</f>
        <v>0.01</v>
      </c>
      <c r="J21" s="24">
        <f>J31+J41</f>
        <v>633</v>
      </c>
      <c r="K21" s="41" t="s">
        <v>146</v>
      </c>
      <c r="L21" s="2"/>
    </row>
    <row r="22" spans="2:12" x14ac:dyDescent="0.2">
      <c r="B22" s="1" t="s">
        <v>147</v>
      </c>
      <c r="C22" s="3">
        <f>D22+E22+F22+G22</f>
        <v>40.000999999999998</v>
      </c>
      <c r="D22" s="2">
        <f>D32+D42</f>
        <v>40</v>
      </c>
      <c r="E22" s="40" t="s">
        <v>65</v>
      </c>
      <c r="F22" s="2">
        <f>F32+F42</f>
        <v>1E-3</v>
      </c>
      <c r="G22" s="40" t="s">
        <v>146</v>
      </c>
      <c r="H22" s="2">
        <f>I22+J22+K22</f>
        <v>526</v>
      </c>
      <c r="I22" s="40" t="s">
        <v>65</v>
      </c>
      <c r="J22" s="2">
        <f>J32+J42</f>
        <v>526</v>
      </c>
      <c r="K22" s="40" t="s">
        <v>146</v>
      </c>
    </row>
    <row r="23" spans="2:12" x14ac:dyDescent="0.2">
      <c r="C23" s="9"/>
      <c r="E23" s="1" t="s">
        <v>145</v>
      </c>
      <c r="I23" s="1" t="s">
        <v>144</v>
      </c>
      <c r="L23" s="2"/>
    </row>
    <row r="24" spans="2:12" x14ac:dyDescent="0.2">
      <c r="B24" s="4" t="s">
        <v>141</v>
      </c>
      <c r="C24" s="18">
        <f>D24+E24+F24+G24</f>
        <v>0.01</v>
      </c>
      <c r="D24" s="19">
        <v>0.01</v>
      </c>
      <c r="E24" s="36" t="s">
        <v>65</v>
      </c>
      <c r="F24" s="36" t="s">
        <v>65</v>
      </c>
      <c r="G24" s="36" t="s">
        <v>65</v>
      </c>
      <c r="H24" s="24">
        <f>I24+J24+K24</f>
        <v>223</v>
      </c>
      <c r="I24" s="36" t="s">
        <v>65</v>
      </c>
      <c r="J24" s="19">
        <v>182</v>
      </c>
      <c r="K24" s="19">
        <v>41</v>
      </c>
      <c r="L24" s="2"/>
    </row>
    <row r="25" spans="2:12" x14ac:dyDescent="0.2">
      <c r="B25" s="4" t="s">
        <v>119</v>
      </c>
      <c r="C25" s="18">
        <f>D25+E25+F25+G25</f>
        <v>0.02</v>
      </c>
      <c r="D25" s="19">
        <v>0.01</v>
      </c>
      <c r="E25" s="36" t="s">
        <v>65</v>
      </c>
      <c r="F25" s="36" t="s">
        <v>65</v>
      </c>
      <c r="G25" s="19">
        <v>0.01</v>
      </c>
      <c r="H25" s="24">
        <f>I25+J25+K25</f>
        <v>224</v>
      </c>
      <c r="I25" s="36" t="s">
        <v>65</v>
      </c>
      <c r="J25" s="19">
        <v>190</v>
      </c>
      <c r="K25" s="19">
        <v>34</v>
      </c>
      <c r="L25" s="2"/>
    </row>
    <row r="26" spans="2:12" x14ac:dyDescent="0.2">
      <c r="B26" s="4" t="s">
        <v>118</v>
      </c>
      <c r="C26" s="18">
        <f>D26+E26+F26+G26</f>
        <v>0.02</v>
      </c>
      <c r="D26" s="19">
        <v>0.01</v>
      </c>
      <c r="E26" s="36" t="s">
        <v>65</v>
      </c>
      <c r="F26" s="36" t="s">
        <v>65</v>
      </c>
      <c r="G26" s="19">
        <v>0.01</v>
      </c>
      <c r="H26" s="24">
        <f>I26+J26+K26</f>
        <v>179.01</v>
      </c>
      <c r="I26" s="19">
        <v>0.01</v>
      </c>
      <c r="J26" s="19">
        <v>149</v>
      </c>
      <c r="K26" s="19">
        <v>30</v>
      </c>
      <c r="L26" s="2"/>
    </row>
    <row r="27" spans="2:12" x14ac:dyDescent="0.2">
      <c r="B27" s="4" t="s">
        <v>117</v>
      </c>
      <c r="C27" s="18">
        <f>D27+E27+F27+G27</f>
        <v>0.03</v>
      </c>
      <c r="D27" s="19">
        <v>0.01</v>
      </c>
      <c r="E27" s="36" t="s">
        <v>65</v>
      </c>
      <c r="F27" s="19">
        <v>0.01</v>
      </c>
      <c r="G27" s="19">
        <v>0.01</v>
      </c>
      <c r="H27" s="24">
        <f>I27+J27+K27</f>
        <v>206</v>
      </c>
      <c r="I27" s="36" t="s">
        <v>65</v>
      </c>
      <c r="J27" s="19">
        <v>168</v>
      </c>
      <c r="K27" s="19">
        <v>38</v>
      </c>
      <c r="L27" s="2"/>
    </row>
    <row r="28" spans="2:12" x14ac:dyDescent="0.2">
      <c r="C28" s="9"/>
    </row>
    <row r="29" spans="2:12" x14ac:dyDescent="0.2">
      <c r="B29" s="4" t="s">
        <v>116</v>
      </c>
      <c r="C29" s="18">
        <f>D29+E29+F29+G29</f>
        <v>0.1</v>
      </c>
      <c r="D29" s="36" t="s">
        <v>65</v>
      </c>
      <c r="E29" s="36" t="s">
        <v>65</v>
      </c>
      <c r="F29" s="36" t="s">
        <v>65</v>
      </c>
      <c r="G29" s="19">
        <v>0.1</v>
      </c>
      <c r="H29" s="24">
        <f>I29+J29+K29</f>
        <v>246.1</v>
      </c>
      <c r="I29" s="19">
        <v>0.1</v>
      </c>
      <c r="J29" s="19">
        <v>192</v>
      </c>
      <c r="K29" s="19">
        <v>54</v>
      </c>
      <c r="L29" s="2"/>
    </row>
    <row r="30" spans="2:12" x14ac:dyDescent="0.2">
      <c r="B30" s="4" t="s">
        <v>115</v>
      </c>
      <c r="C30" s="18">
        <f>D30+E30+F30+G30</f>
        <v>9.9999999999999995E-7</v>
      </c>
      <c r="D30" s="36" t="s">
        <v>65</v>
      </c>
      <c r="E30" s="36" t="s">
        <v>65</v>
      </c>
      <c r="F30" s="19">
        <v>9.9999999999999995E-7</v>
      </c>
      <c r="G30" s="36" t="s">
        <v>65</v>
      </c>
      <c r="H30" s="24">
        <f>I30+J30+K30</f>
        <v>223</v>
      </c>
      <c r="I30" s="36" t="s">
        <v>65</v>
      </c>
      <c r="J30" s="19">
        <v>193</v>
      </c>
      <c r="K30" s="19">
        <v>30</v>
      </c>
      <c r="L30" s="2"/>
    </row>
    <row r="31" spans="2:12" x14ac:dyDescent="0.2">
      <c r="B31" s="4" t="s">
        <v>114</v>
      </c>
      <c r="C31" s="39" t="s">
        <v>65</v>
      </c>
      <c r="D31" s="36" t="s">
        <v>65</v>
      </c>
      <c r="E31" s="36" t="s">
        <v>65</v>
      </c>
      <c r="F31" s="36" t="s">
        <v>65</v>
      </c>
      <c r="G31" s="36" t="s">
        <v>65</v>
      </c>
      <c r="H31" s="24">
        <f>I31+J31+K31</f>
        <v>286</v>
      </c>
      <c r="I31" s="36" t="s">
        <v>65</v>
      </c>
      <c r="J31" s="19">
        <v>229</v>
      </c>
      <c r="K31" s="19">
        <v>57</v>
      </c>
      <c r="L31" s="2"/>
    </row>
    <row r="32" spans="2:12" x14ac:dyDescent="0.2">
      <c r="B32" s="1" t="s">
        <v>140</v>
      </c>
      <c r="C32" s="38" t="s">
        <v>65</v>
      </c>
      <c r="D32" s="35" t="s">
        <v>65</v>
      </c>
      <c r="E32" s="35" t="s">
        <v>65</v>
      </c>
      <c r="F32" s="35" t="s">
        <v>65</v>
      </c>
      <c r="G32" s="35" t="s">
        <v>65</v>
      </c>
      <c r="H32" s="2">
        <f>I32+J32+K32</f>
        <v>241</v>
      </c>
      <c r="I32" s="35" t="s">
        <v>65</v>
      </c>
      <c r="J32" s="34">
        <v>197</v>
      </c>
      <c r="K32" s="34">
        <v>44</v>
      </c>
    </row>
    <row r="33" spans="1:12" x14ac:dyDescent="0.2">
      <c r="C33" s="9"/>
      <c r="E33" s="1" t="s">
        <v>143</v>
      </c>
      <c r="I33" s="1" t="s">
        <v>142</v>
      </c>
      <c r="L33" s="2"/>
    </row>
    <row r="34" spans="1:12" x14ac:dyDescent="0.2">
      <c r="B34" s="4" t="s">
        <v>141</v>
      </c>
      <c r="C34" s="18">
        <f>D34+E34+F34+G34</f>
        <v>68</v>
      </c>
      <c r="D34" s="19">
        <v>27</v>
      </c>
      <c r="E34" s="19">
        <v>0</v>
      </c>
      <c r="F34" s="19">
        <v>0</v>
      </c>
      <c r="G34" s="19">
        <v>41</v>
      </c>
      <c r="H34" s="24">
        <f>I34+J34+K34</f>
        <v>273</v>
      </c>
      <c r="I34" s="36" t="s">
        <v>65</v>
      </c>
      <c r="J34" s="19">
        <v>273</v>
      </c>
      <c r="K34" s="36" t="s">
        <v>65</v>
      </c>
      <c r="L34" s="2"/>
    </row>
    <row r="35" spans="1:12" x14ac:dyDescent="0.2">
      <c r="B35" s="4" t="s">
        <v>119</v>
      </c>
      <c r="C35" s="18">
        <f>D35+E35+F35+G35</f>
        <v>83</v>
      </c>
      <c r="D35" s="19">
        <v>49</v>
      </c>
      <c r="E35" s="19">
        <v>0</v>
      </c>
      <c r="F35" s="19">
        <v>0</v>
      </c>
      <c r="G35" s="19">
        <v>34</v>
      </c>
      <c r="H35" s="24">
        <f>I35+J35+K35</f>
        <v>172</v>
      </c>
      <c r="I35" s="36" t="s">
        <v>65</v>
      </c>
      <c r="J35" s="19">
        <v>172</v>
      </c>
      <c r="K35" s="36" t="s">
        <v>65</v>
      </c>
      <c r="L35" s="2"/>
    </row>
    <row r="36" spans="1:12" x14ac:dyDescent="0.2">
      <c r="B36" s="4" t="s">
        <v>118</v>
      </c>
      <c r="C36" s="18">
        <f>D36+E36+F36+G36</f>
        <v>103</v>
      </c>
      <c r="D36" s="19">
        <v>73</v>
      </c>
      <c r="E36" s="19">
        <v>0</v>
      </c>
      <c r="F36" s="19">
        <v>0</v>
      </c>
      <c r="G36" s="19">
        <v>30</v>
      </c>
      <c r="H36" s="24">
        <f>I36+J36+K36</f>
        <v>144.01</v>
      </c>
      <c r="I36" s="36" t="s">
        <v>65</v>
      </c>
      <c r="J36" s="19">
        <v>144</v>
      </c>
      <c r="K36" s="19">
        <v>0.01</v>
      </c>
      <c r="L36" s="2"/>
    </row>
    <row r="37" spans="1:12" x14ac:dyDescent="0.2">
      <c r="B37" s="4" t="s">
        <v>117</v>
      </c>
      <c r="C37" s="18">
        <f>D37+E37+F37+G37</f>
        <v>109</v>
      </c>
      <c r="D37" s="19">
        <v>71</v>
      </c>
      <c r="E37" s="19">
        <v>0</v>
      </c>
      <c r="F37" s="19">
        <v>0</v>
      </c>
      <c r="G37" s="19">
        <v>38</v>
      </c>
      <c r="H37" s="24">
        <f>I37+J37+K37</f>
        <v>185</v>
      </c>
      <c r="I37" s="36" t="s">
        <v>65</v>
      </c>
      <c r="J37" s="19">
        <v>185</v>
      </c>
      <c r="K37" s="36" t="s">
        <v>65</v>
      </c>
      <c r="L37" s="2"/>
    </row>
    <row r="38" spans="1:12" x14ac:dyDescent="0.2">
      <c r="C38" s="9"/>
    </row>
    <row r="39" spans="1:12" x14ac:dyDescent="0.2">
      <c r="B39" s="4" t="s">
        <v>116</v>
      </c>
      <c r="C39" s="18">
        <f>D39+E39+F39+G39</f>
        <v>91</v>
      </c>
      <c r="D39" s="19">
        <v>37</v>
      </c>
      <c r="E39" s="19">
        <v>0</v>
      </c>
      <c r="F39" s="19">
        <v>0</v>
      </c>
      <c r="G39" s="19">
        <v>54</v>
      </c>
      <c r="H39" s="24">
        <f>I39+J39+K39</f>
        <v>181.1</v>
      </c>
      <c r="I39" s="36" t="s">
        <v>65</v>
      </c>
      <c r="J39" s="19">
        <v>181</v>
      </c>
      <c r="K39" s="19">
        <v>0.1</v>
      </c>
      <c r="L39" s="2"/>
    </row>
    <row r="40" spans="1:12" x14ac:dyDescent="0.2">
      <c r="B40" s="4" t="s">
        <v>115</v>
      </c>
      <c r="C40" s="18">
        <f>D40+E40+F40+G40</f>
        <v>49</v>
      </c>
      <c r="D40" s="19">
        <v>19</v>
      </c>
      <c r="E40" s="19">
        <v>0</v>
      </c>
      <c r="F40" s="19">
        <v>0</v>
      </c>
      <c r="G40" s="19">
        <v>30</v>
      </c>
      <c r="H40" s="24">
        <f>I40+J40+K40</f>
        <v>287</v>
      </c>
      <c r="I40" s="36" t="s">
        <v>65</v>
      </c>
      <c r="J40" s="19">
        <v>287</v>
      </c>
      <c r="K40" s="36" t="s">
        <v>65</v>
      </c>
      <c r="L40" s="2"/>
    </row>
    <row r="41" spans="1:12" x14ac:dyDescent="0.2">
      <c r="B41" s="4" t="s">
        <v>114</v>
      </c>
      <c r="C41" s="18">
        <f>D41+E41+F41+G41</f>
        <v>174</v>
      </c>
      <c r="D41" s="19">
        <v>117</v>
      </c>
      <c r="E41" s="19">
        <v>0</v>
      </c>
      <c r="F41" s="19">
        <v>0</v>
      </c>
      <c r="G41" s="19">
        <v>57</v>
      </c>
      <c r="H41" s="24">
        <f>I41+J41+K41</f>
        <v>404.01</v>
      </c>
      <c r="I41" s="19">
        <v>0.01</v>
      </c>
      <c r="J41" s="19">
        <v>404</v>
      </c>
      <c r="K41" s="36" t="s">
        <v>65</v>
      </c>
      <c r="L41" s="2"/>
    </row>
    <row r="42" spans="1:12" x14ac:dyDescent="0.2">
      <c r="B42" s="1" t="s">
        <v>140</v>
      </c>
      <c r="C42" s="3">
        <f>D42+E42+F42+G42</f>
        <v>84.001000000000005</v>
      </c>
      <c r="D42" s="34">
        <v>40</v>
      </c>
      <c r="E42" s="35" t="s">
        <v>65</v>
      </c>
      <c r="F42" s="34">
        <v>1E-3</v>
      </c>
      <c r="G42" s="34">
        <v>44</v>
      </c>
      <c r="H42" s="2">
        <f>I42+J42+K42</f>
        <v>329</v>
      </c>
      <c r="I42" s="35" t="s">
        <v>65</v>
      </c>
      <c r="J42" s="34">
        <v>329</v>
      </c>
      <c r="K42" s="35" t="s">
        <v>65</v>
      </c>
    </row>
    <row r="43" spans="1:12" ht="18" thickBot="1" x14ac:dyDescent="0.25">
      <c r="B43" s="37"/>
      <c r="C43" s="33"/>
      <c r="D43" s="37"/>
      <c r="E43" s="37"/>
      <c r="F43" s="37"/>
      <c r="G43" s="37"/>
      <c r="H43" s="37"/>
      <c r="I43" s="37"/>
      <c r="J43" s="37"/>
      <c r="K43" s="37"/>
      <c r="L43" s="2"/>
    </row>
    <row r="44" spans="1:12" x14ac:dyDescent="0.2">
      <c r="B44" s="2"/>
      <c r="C44" s="4" t="s">
        <v>139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">
      <c r="A45" s="4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2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</sheetData>
  <phoneticPr fontId="4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0.69921875" defaultRowHeight="17.25" x14ac:dyDescent="0.2"/>
  <cols>
    <col min="1" max="1" width="10.69921875" style="5" customWidth="1"/>
    <col min="2" max="2" width="13.69921875" style="5" customWidth="1"/>
    <col min="3" max="3" width="10.69921875" style="5"/>
    <col min="4" max="6" width="11.69921875" style="5" customWidth="1"/>
    <col min="7" max="7" width="10.69921875" style="5"/>
    <col min="8" max="10" width="11.69921875" style="5" customWidth="1"/>
    <col min="11" max="16384" width="10.69921875" style="5"/>
  </cols>
  <sheetData>
    <row r="1" spans="1:10" x14ac:dyDescent="0.2">
      <c r="A1" s="4"/>
    </row>
    <row r="6" spans="1:10" x14ac:dyDescent="0.2">
      <c r="E6" s="1" t="s">
        <v>169</v>
      </c>
    </row>
    <row r="7" spans="1:10" x14ac:dyDescent="0.2">
      <c r="E7" s="4" t="s">
        <v>168</v>
      </c>
    </row>
    <row r="8" spans="1:10" ht="18" thickBot="1" x14ac:dyDescent="0.25">
      <c r="B8" s="6"/>
      <c r="C8" s="6"/>
      <c r="D8" s="6"/>
      <c r="E8" s="6"/>
      <c r="F8" s="6"/>
      <c r="G8" s="6"/>
      <c r="H8" s="6"/>
      <c r="I8" s="6"/>
      <c r="J8" s="8" t="s">
        <v>136</v>
      </c>
    </row>
    <row r="9" spans="1:10" x14ac:dyDescent="0.2">
      <c r="C9" s="3"/>
      <c r="D9" s="10"/>
      <c r="E9" s="10"/>
      <c r="F9" s="10"/>
      <c r="G9" s="10"/>
      <c r="H9" s="10"/>
      <c r="I9" s="10"/>
      <c r="J9" s="10"/>
    </row>
    <row r="10" spans="1:10" x14ac:dyDescent="0.2">
      <c r="C10" s="31" t="s">
        <v>167</v>
      </c>
      <c r="D10" s="9"/>
      <c r="E10" s="10"/>
      <c r="F10" s="10"/>
      <c r="G10" s="9"/>
      <c r="H10" s="10"/>
      <c r="I10" s="10"/>
      <c r="J10" s="10"/>
    </row>
    <row r="11" spans="1:10" x14ac:dyDescent="0.2">
      <c r="B11" s="10"/>
      <c r="C11" s="14"/>
      <c r="D11" s="25" t="s">
        <v>134</v>
      </c>
      <c r="E11" s="25" t="s">
        <v>133</v>
      </c>
      <c r="F11" s="25" t="s">
        <v>132</v>
      </c>
      <c r="G11" s="25" t="s">
        <v>166</v>
      </c>
      <c r="H11" s="25" t="s">
        <v>130</v>
      </c>
      <c r="I11" s="25" t="s">
        <v>129</v>
      </c>
      <c r="J11" s="25" t="s">
        <v>128</v>
      </c>
    </row>
    <row r="12" spans="1:10" x14ac:dyDescent="0.2">
      <c r="C12" s="9"/>
    </row>
    <row r="13" spans="1:10" x14ac:dyDescent="0.2">
      <c r="B13" s="4" t="s">
        <v>165</v>
      </c>
      <c r="C13" s="18">
        <f>D13+G13+100</f>
        <v>38500</v>
      </c>
      <c r="D13" s="24">
        <f>ROUND((E13+F13)/100,0)*100</f>
        <v>12900</v>
      </c>
      <c r="E13" s="19">
        <v>12900</v>
      </c>
      <c r="F13" s="19">
        <v>0.1</v>
      </c>
      <c r="G13" s="24">
        <f>ROUND((H13+I13+J13)/100,0)*100</f>
        <v>25500</v>
      </c>
      <c r="H13" s="19">
        <v>2450</v>
      </c>
      <c r="I13" s="19">
        <v>23000</v>
      </c>
      <c r="J13" s="19">
        <v>62</v>
      </c>
    </row>
    <row r="14" spans="1:10" x14ac:dyDescent="0.2">
      <c r="B14" s="1" t="s">
        <v>164</v>
      </c>
      <c r="C14" s="3">
        <f>ROUND(SUM(C16:C70)/100,0)*100</f>
        <v>38000</v>
      </c>
      <c r="D14" s="2">
        <f>ROUND(SUM(D16:D70)/100,0)*100</f>
        <v>12700</v>
      </c>
      <c r="E14" s="2">
        <f>ROUND(SUM(E16:E70)/100,0)*100</f>
        <v>12700</v>
      </c>
      <c r="F14" s="40" t="s">
        <v>163</v>
      </c>
      <c r="G14" s="2">
        <f>ROUND(SUM(G16:G70)/100,0)*100</f>
        <v>25300</v>
      </c>
      <c r="H14" s="2">
        <f>ROUND(SUM(H16:H70)/10,0)*10</f>
        <v>2410</v>
      </c>
      <c r="I14" s="2">
        <f>ROUND(SUM(I16:I70)/100,0)*100</f>
        <v>22800</v>
      </c>
      <c r="J14" s="2">
        <f>SUM(J16:J70)</f>
        <v>60</v>
      </c>
    </row>
    <row r="15" spans="1:10" x14ac:dyDescent="0.2">
      <c r="C15" s="3"/>
    </row>
    <row r="16" spans="1:10" x14ac:dyDescent="0.2">
      <c r="B16" s="4" t="s">
        <v>13</v>
      </c>
      <c r="C16" s="18">
        <f>ROUND((E16+F16+H16+I16+J16)/10,0)*10+10</f>
        <v>3540</v>
      </c>
      <c r="D16" s="24">
        <f>ROUND(+E16+F16,1)</f>
        <v>2350</v>
      </c>
      <c r="E16" s="19">
        <v>2350</v>
      </c>
      <c r="F16" s="36" t="s">
        <v>163</v>
      </c>
      <c r="G16" s="24">
        <f>ROUND((+H16+I16+J16)/10,0)*10</f>
        <v>1180</v>
      </c>
      <c r="H16" s="19">
        <v>386</v>
      </c>
      <c r="I16" s="19">
        <v>796</v>
      </c>
      <c r="J16" s="36" t="s">
        <v>163</v>
      </c>
    </row>
    <row r="17" spans="2:10" x14ac:dyDescent="0.2">
      <c r="B17" s="4" t="s">
        <v>14</v>
      </c>
      <c r="C17" s="18">
        <f>ROUND((E17+F17+H17+I17+J17)/10,0)*10</f>
        <v>1090</v>
      </c>
      <c r="D17" s="24">
        <f>E17+F17</f>
        <v>497</v>
      </c>
      <c r="E17" s="19">
        <v>497</v>
      </c>
      <c r="F17" s="36" t="s">
        <v>163</v>
      </c>
      <c r="G17" s="24">
        <f>H17+I17+J17</f>
        <v>593</v>
      </c>
      <c r="H17" s="19">
        <v>49</v>
      </c>
      <c r="I17" s="19">
        <v>514</v>
      </c>
      <c r="J17" s="19">
        <v>30</v>
      </c>
    </row>
    <row r="18" spans="2:10" x14ac:dyDescent="0.2">
      <c r="B18" s="4" t="s">
        <v>15</v>
      </c>
      <c r="C18" s="18">
        <f>ROUND((E18+F18+H18+I18+J18)/10,0)*10</f>
        <v>1470</v>
      </c>
      <c r="D18" s="24">
        <f>E18+F18</f>
        <v>662</v>
      </c>
      <c r="E18" s="19">
        <v>662</v>
      </c>
      <c r="F18" s="36" t="s">
        <v>163</v>
      </c>
      <c r="G18" s="24">
        <f>H18+I18+J18</f>
        <v>803</v>
      </c>
      <c r="H18" s="19">
        <v>25</v>
      </c>
      <c r="I18" s="19">
        <v>778</v>
      </c>
      <c r="J18" s="36" t="s">
        <v>163</v>
      </c>
    </row>
    <row r="19" spans="2:10" x14ac:dyDescent="0.2">
      <c r="B19" s="4" t="s">
        <v>16</v>
      </c>
      <c r="C19" s="18">
        <f>ROUND((E19+F19+H19+I19+J19)/10,0)*10+10</f>
        <v>1550</v>
      </c>
      <c r="D19" s="24">
        <f>E19+F19</f>
        <v>48</v>
      </c>
      <c r="E19" s="19">
        <v>48</v>
      </c>
      <c r="F19" s="36" t="s">
        <v>163</v>
      </c>
      <c r="G19" s="24">
        <f>ROUND((+H19+I19+J19)/10,0)*10+10</f>
        <v>1500</v>
      </c>
      <c r="H19" s="19">
        <v>44</v>
      </c>
      <c r="I19" s="19">
        <v>1450</v>
      </c>
      <c r="J19" s="36" t="s">
        <v>163</v>
      </c>
    </row>
    <row r="20" spans="2:10" x14ac:dyDescent="0.2">
      <c r="B20" s="4" t="s">
        <v>17</v>
      </c>
      <c r="C20" s="18">
        <f>D20+G20</f>
        <v>996</v>
      </c>
      <c r="D20" s="24">
        <f>E20+F20</f>
        <v>664</v>
      </c>
      <c r="E20" s="19">
        <v>664</v>
      </c>
      <c r="F20" s="36" t="s">
        <v>163</v>
      </c>
      <c r="G20" s="24">
        <f>H20+I20+J20</f>
        <v>332</v>
      </c>
      <c r="H20" s="19">
        <v>214</v>
      </c>
      <c r="I20" s="19">
        <v>118</v>
      </c>
      <c r="J20" s="36" t="s">
        <v>163</v>
      </c>
    </row>
    <row r="21" spans="2:10" x14ac:dyDescent="0.2">
      <c r="B21" s="4" t="s">
        <v>18</v>
      </c>
      <c r="C21" s="18">
        <f>ROUND((E21+F21+H21+I21+J21)/10,0)*10</f>
        <v>2770</v>
      </c>
      <c r="D21" s="24">
        <f>E21+F21</f>
        <v>322</v>
      </c>
      <c r="E21" s="19">
        <v>322</v>
      </c>
      <c r="F21" s="36" t="s">
        <v>163</v>
      </c>
      <c r="G21" s="24">
        <f>ROUND((+H21+I21+J21)/10,0)*10</f>
        <v>2450</v>
      </c>
      <c r="H21" s="19">
        <v>22</v>
      </c>
      <c r="I21" s="19">
        <v>2430</v>
      </c>
      <c r="J21" s="36" t="s">
        <v>163</v>
      </c>
    </row>
    <row r="22" spans="2:10" x14ac:dyDescent="0.2">
      <c r="B22" s="4" t="s">
        <v>19</v>
      </c>
      <c r="C22" s="18">
        <f>D22+G22</f>
        <v>148</v>
      </c>
      <c r="D22" s="24">
        <f>E22+F22</f>
        <v>104</v>
      </c>
      <c r="E22" s="19">
        <v>104</v>
      </c>
      <c r="F22" s="36" t="s">
        <v>163</v>
      </c>
      <c r="G22" s="24">
        <f>H22+I22+J22</f>
        <v>44</v>
      </c>
      <c r="H22" s="19">
        <v>27</v>
      </c>
      <c r="I22" s="19">
        <v>17</v>
      </c>
      <c r="J22" s="36" t="s">
        <v>163</v>
      </c>
    </row>
    <row r="23" spans="2:10" x14ac:dyDescent="0.2">
      <c r="C23" s="9"/>
      <c r="E23" s="19"/>
      <c r="F23" s="19"/>
      <c r="H23" s="19"/>
      <c r="I23" s="19"/>
      <c r="J23" s="19"/>
    </row>
    <row r="24" spans="2:10" x14ac:dyDescent="0.2">
      <c r="B24" s="4" t="s">
        <v>20</v>
      </c>
      <c r="C24" s="18">
        <f>ROUND((E24+F24+H24+I24+J24)/10,0)*10</f>
        <v>1380</v>
      </c>
      <c r="D24" s="24">
        <f>E24+F24</f>
        <v>12</v>
      </c>
      <c r="E24" s="19">
        <v>12</v>
      </c>
      <c r="F24" s="36" t="s">
        <v>163</v>
      </c>
      <c r="G24" s="24">
        <f>ROUND((+H24+I24+J24)/10,0)*10</f>
        <v>1370</v>
      </c>
      <c r="H24" s="19">
        <v>26</v>
      </c>
      <c r="I24" s="19">
        <v>1330</v>
      </c>
      <c r="J24" s="19">
        <v>9</v>
      </c>
    </row>
    <row r="25" spans="2:10" x14ac:dyDescent="0.2">
      <c r="B25" s="4" t="s">
        <v>21</v>
      </c>
      <c r="C25" s="18">
        <f>D25+G25</f>
        <v>454</v>
      </c>
      <c r="D25" s="24">
        <f>E25+F25</f>
        <v>127</v>
      </c>
      <c r="E25" s="19">
        <v>127</v>
      </c>
      <c r="F25" s="36" t="s">
        <v>163</v>
      </c>
      <c r="G25" s="24">
        <f>H25+I25+J25</f>
        <v>327</v>
      </c>
      <c r="H25" s="19">
        <v>28</v>
      </c>
      <c r="I25" s="19">
        <v>299</v>
      </c>
      <c r="J25" s="36" t="s">
        <v>163</v>
      </c>
    </row>
    <row r="26" spans="2:10" x14ac:dyDescent="0.2">
      <c r="B26" s="4" t="s">
        <v>22</v>
      </c>
      <c r="C26" s="18">
        <f>D26+G26</f>
        <v>609</v>
      </c>
      <c r="D26" s="24">
        <f>E26+F26</f>
        <v>197</v>
      </c>
      <c r="E26" s="19">
        <v>197</v>
      </c>
      <c r="F26" s="36" t="s">
        <v>163</v>
      </c>
      <c r="G26" s="24">
        <f>H26+I26+J26</f>
        <v>412</v>
      </c>
      <c r="H26" s="19">
        <v>42</v>
      </c>
      <c r="I26" s="19">
        <v>366</v>
      </c>
      <c r="J26" s="19">
        <v>4</v>
      </c>
    </row>
    <row r="27" spans="2:10" x14ac:dyDescent="0.2">
      <c r="B27" s="4" t="s">
        <v>23</v>
      </c>
      <c r="C27" s="18">
        <f>D27+G27-1</f>
        <v>1310</v>
      </c>
      <c r="D27" s="24">
        <f>E27+F27</f>
        <v>690</v>
      </c>
      <c r="E27" s="19">
        <v>690</v>
      </c>
      <c r="F27" s="36" t="s">
        <v>163</v>
      </c>
      <c r="G27" s="24">
        <f>H27+I27+J27</f>
        <v>621</v>
      </c>
      <c r="H27" s="19">
        <v>67</v>
      </c>
      <c r="I27" s="19">
        <v>554</v>
      </c>
      <c r="J27" s="36" t="s">
        <v>163</v>
      </c>
    </row>
    <row r="28" spans="2:10" x14ac:dyDescent="0.2">
      <c r="B28" s="4" t="s">
        <v>24</v>
      </c>
      <c r="C28" s="18">
        <f>ROUND((E28+F28+H28+I28+J28)/10,0)*10</f>
        <v>1900</v>
      </c>
      <c r="D28" s="24">
        <f>E28+F28</f>
        <v>197</v>
      </c>
      <c r="E28" s="19">
        <v>197</v>
      </c>
      <c r="F28" s="36" t="s">
        <v>163</v>
      </c>
      <c r="G28" s="24">
        <f>ROUND((+H28+I28+J28)/10,0)*10</f>
        <v>1710</v>
      </c>
      <c r="H28" s="19">
        <v>77</v>
      </c>
      <c r="I28" s="19">
        <v>1630</v>
      </c>
      <c r="J28" s="36" t="s">
        <v>163</v>
      </c>
    </row>
    <row r="29" spans="2:10" x14ac:dyDescent="0.2">
      <c r="B29" s="4" t="s">
        <v>25</v>
      </c>
      <c r="C29" s="18">
        <f>D29+G29</f>
        <v>915</v>
      </c>
      <c r="D29" s="24">
        <f>E29+F29</f>
        <v>61</v>
      </c>
      <c r="E29" s="19">
        <v>61</v>
      </c>
      <c r="F29" s="36" t="s">
        <v>163</v>
      </c>
      <c r="G29" s="24">
        <f>H29+I29+J29</f>
        <v>854</v>
      </c>
      <c r="H29" s="19">
        <v>27</v>
      </c>
      <c r="I29" s="19">
        <v>827</v>
      </c>
      <c r="J29" s="36" t="s">
        <v>163</v>
      </c>
    </row>
    <row r="30" spans="2:10" x14ac:dyDescent="0.2">
      <c r="B30" s="4" t="s">
        <v>26</v>
      </c>
      <c r="C30" s="18">
        <f>D30+G30</f>
        <v>871</v>
      </c>
      <c r="D30" s="24">
        <f>E30+F30</f>
        <v>155</v>
      </c>
      <c r="E30" s="19">
        <v>155</v>
      </c>
      <c r="F30" s="36" t="s">
        <v>163</v>
      </c>
      <c r="G30" s="24">
        <f>H30+I30+J30</f>
        <v>716</v>
      </c>
      <c r="H30" s="19">
        <v>40</v>
      </c>
      <c r="I30" s="19">
        <v>676</v>
      </c>
      <c r="J30" s="36" t="s">
        <v>163</v>
      </c>
    </row>
    <row r="31" spans="2:10" x14ac:dyDescent="0.2">
      <c r="B31" s="4" t="s">
        <v>27</v>
      </c>
      <c r="C31" s="18">
        <f>D31+G31</f>
        <v>703</v>
      </c>
      <c r="D31" s="24">
        <f>E31+F31</f>
        <v>400</v>
      </c>
      <c r="E31" s="19">
        <v>400</v>
      </c>
      <c r="F31" s="36" t="s">
        <v>163</v>
      </c>
      <c r="G31" s="24">
        <f>H31+I31+J31</f>
        <v>303</v>
      </c>
      <c r="H31" s="19">
        <v>28</v>
      </c>
      <c r="I31" s="19">
        <v>275</v>
      </c>
      <c r="J31" s="36" t="s">
        <v>163</v>
      </c>
    </row>
    <row r="32" spans="2:10" x14ac:dyDescent="0.2">
      <c r="B32" s="4" t="s">
        <v>28</v>
      </c>
      <c r="C32" s="18">
        <f>D32+G32</f>
        <v>615</v>
      </c>
      <c r="D32" s="24">
        <f>E32+F32</f>
        <v>526</v>
      </c>
      <c r="E32" s="19">
        <v>526</v>
      </c>
      <c r="F32" s="36" t="s">
        <v>163</v>
      </c>
      <c r="G32" s="24">
        <f>H32+I32+J32</f>
        <v>89</v>
      </c>
      <c r="H32" s="19">
        <v>46</v>
      </c>
      <c r="I32" s="19">
        <v>43</v>
      </c>
      <c r="J32" s="36" t="s">
        <v>163</v>
      </c>
    </row>
    <row r="33" spans="2:10" x14ac:dyDescent="0.2">
      <c r="C33" s="9"/>
      <c r="F33" s="19"/>
      <c r="J33" s="19"/>
    </row>
    <row r="34" spans="2:10" x14ac:dyDescent="0.2">
      <c r="B34" s="4" t="s">
        <v>29</v>
      </c>
      <c r="C34" s="18">
        <f>ROUND((E34+F34+H34+I34+J34)/10,0)*10-10</f>
        <v>2290</v>
      </c>
      <c r="D34" s="24">
        <f>E34+F34</f>
        <v>315</v>
      </c>
      <c r="E34" s="19">
        <v>315</v>
      </c>
      <c r="F34" s="36" t="s">
        <v>163</v>
      </c>
      <c r="G34" s="24">
        <f>ROUND((+H34+I34+J34)/10,0)*10</f>
        <v>1980</v>
      </c>
      <c r="H34" s="19">
        <v>40</v>
      </c>
      <c r="I34" s="19">
        <v>1940</v>
      </c>
      <c r="J34" s="36" t="s">
        <v>163</v>
      </c>
    </row>
    <row r="35" spans="2:10" x14ac:dyDescent="0.2">
      <c r="B35" s="4" t="s">
        <v>30</v>
      </c>
      <c r="C35" s="18">
        <f>D35+G35</f>
        <v>277</v>
      </c>
      <c r="D35" s="24">
        <f>E35+F35</f>
        <v>110</v>
      </c>
      <c r="E35" s="19">
        <v>110</v>
      </c>
      <c r="F35" s="36" t="s">
        <v>163</v>
      </c>
      <c r="G35" s="24">
        <f>H35+I35+J35</f>
        <v>167</v>
      </c>
      <c r="H35" s="19">
        <v>11</v>
      </c>
      <c r="I35" s="19">
        <v>156</v>
      </c>
      <c r="J35" s="36" t="s">
        <v>163</v>
      </c>
    </row>
    <row r="36" spans="2:10" x14ac:dyDescent="0.2">
      <c r="B36" s="4" t="s">
        <v>31</v>
      </c>
      <c r="C36" s="18">
        <f>D36+G36</f>
        <v>558</v>
      </c>
      <c r="D36" s="24">
        <f>E36+F36</f>
        <v>64</v>
      </c>
      <c r="E36" s="19">
        <v>64</v>
      </c>
      <c r="F36" s="36" t="s">
        <v>163</v>
      </c>
      <c r="G36" s="24">
        <f>H36+I36+J36</f>
        <v>494</v>
      </c>
      <c r="H36" s="19">
        <v>14</v>
      </c>
      <c r="I36" s="19">
        <v>480</v>
      </c>
      <c r="J36" s="36" t="s">
        <v>163</v>
      </c>
    </row>
    <row r="37" spans="2:10" x14ac:dyDescent="0.2">
      <c r="B37" s="4" t="s">
        <v>32</v>
      </c>
      <c r="C37" s="18">
        <f>D37+G37</f>
        <v>208</v>
      </c>
      <c r="D37" s="24">
        <f>E37+F37</f>
        <v>79</v>
      </c>
      <c r="E37" s="19">
        <v>79</v>
      </c>
      <c r="F37" s="36" t="s">
        <v>163</v>
      </c>
      <c r="G37" s="24">
        <f>H37+I37+J37</f>
        <v>129</v>
      </c>
      <c r="H37" s="19">
        <v>77</v>
      </c>
      <c r="I37" s="19">
        <v>52</v>
      </c>
      <c r="J37" s="36" t="s">
        <v>163</v>
      </c>
    </row>
    <row r="38" spans="2:10" x14ac:dyDescent="0.2">
      <c r="B38" s="4" t="s">
        <v>33</v>
      </c>
      <c r="C38" s="18">
        <f>D38+G38</f>
        <v>46</v>
      </c>
      <c r="D38" s="24">
        <f>E38+F38</f>
        <v>21</v>
      </c>
      <c r="E38" s="19">
        <v>21</v>
      </c>
      <c r="F38" s="36" t="s">
        <v>163</v>
      </c>
      <c r="G38" s="24">
        <f>H38+I38+J38</f>
        <v>25</v>
      </c>
      <c r="H38" s="19">
        <v>10</v>
      </c>
      <c r="I38" s="19">
        <v>15</v>
      </c>
      <c r="J38" s="36" t="s">
        <v>163</v>
      </c>
    </row>
    <row r="39" spans="2:10" x14ac:dyDescent="0.2">
      <c r="B39" s="4" t="s">
        <v>34</v>
      </c>
      <c r="C39" s="18">
        <f>D39+G39</f>
        <v>606</v>
      </c>
      <c r="D39" s="24">
        <f>E39+F39</f>
        <v>41</v>
      </c>
      <c r="E39" s="19">
        <v>41</v>
      </c>
      <c r="F39" s="36" t="s">
        <v>163</v>
      </c>
      <c r="G39" s="24">
        <f>H39+I39+J39</f>
        <v>565</v>
      </c>
      <c r="H39" s="19">
        <v>20</v>
      </c>
      <c r="I39" s="19">
        <v>545</v>
      </c>
      <c r="J39" s="36" t="s">
        <v>163</v>
      </c>
    </row>
    <row r="40" spans="2:10" x14ac:dyDescent="0.2">
      <c r="B40" s="4" t="s">
        <v>35</v>
      </c>
      <c r="C40" s="18">
        <f>D40+G40</f>
        <v>711</v>
      </c>
      <c r="D40" s="24">
        <f>E40+F40</f>
        <v>173</v>
      </c>
      <c r="E40" s="19">
        <v>173</v>
      </c>
      <c r="F40" s="36" t="s">
        <v>163</v>
      </c>
      <c r="G40" s="24">
        <f>H40+I40+J40</f>
        <v>538</v>
      </c>
      <c r="H40" s="19">
        <v>56</v>
      </c>
      <c r="I40" s="19">
        <v>482</v>
      </c>
      <c r="J40" s="36" t="s">
        <v>163</v>
      </c>
    </row>
    <row r="41" spans="2:10" x14ac:dyDescent="0.2">
      <c r="B41" s="4" t="s">
        <v>36</v>
      </c>
      <c r="C41" s="18">
        <f>ROUND((E41+F41+H41+I41+J41)/10,0)*10</f>
        <v>1340</v>
      </c>
      <c r="D41" s="24">
        <f>E41+F41</f>
        <v>43</v>
      </c>
      <c r="E41" s="19">
        <v>43</v>
      </c>
      <c r="F41" s="36" t="s">
        <v>163</v>
      </c>
      <c r="G41" s="24">
        <f>ROUND((+H41+I41+J41)/10,0)*10</f>
        <v>1300</v>
      </c>
      <c r="H41" s="19">
        <v>56</v>
      </c>
      <c r="I41" s="19">
        <v>1240</v>
      </c>
      <c r="J41" s="36" t="s">
        <v>163</v>
      </c>
    </row>
    <row r="42" spans="2:10" x14ac:dyDescent="0.2">
      <c r="B42" s="4" t="s">
        <v>37</v>
      </c>
      <c r="C42" s="18">
        <f>ROUND((E42+F42+H42+I42+J42)/10,0)*10</f>
        <v>1550</v>
      </c>
      <c r="D42" s="24">
        <f>E42+F42</f>
        <v>139</v>
      </c>
      <c r="E42" s="19">
        <v>139</v>
      </c>
      <c r="F42" s="36" t="s">
        <v>163</v>
      </c>
      <c r="G42" s="24">
        <f>ROUND((+H42+I42+J42)/10,0)*10</f>
        <v>1410</v>
      </c>
      <c r="H42" s="19">
        <v>69</v>
      </c>
      <c r="I42" s="19">
        <v>1330</v>
      </c>
      <c r="J42" s="19">
        <v>8</v>
      </c>
    </row>
    <row r="43" spans="2:10" x14ac:dyDescent="0.2">
      <c r="B43" s="4" t="s">
        <v>38</v>
      </c>
      <c r="C43" s="18">
        <f>D43+G43</f>
        <v>444</v>
      </c>
      <c r="D43" s="24">
        <f>E43+F43</f>
        <v>227</v>
      </c>
      <c r="E43" s="19">
        <v>227</v>
      </c>
      <c r="F43" s="36" t="s">
        <v>163</v>
      </c>
      <c r="G43" s="24">
        <f>H43+I43+J43</f>
        <v>217</v>
      </c>
      <c r="H43" s="19">
        <v>86</v>
      </c>
      <c r="I43" s="19">
        <v>128</v>
      </c>
      <c r="J43" s="19">
        <v>3</v>
      </c>
    </row>
    <row r="44" spans="2:10" x14ac:dyDescent="0.2">
      <c r="C44" s="9"/>
      <c r="F44" s="19"/>
      <c r="J44" s="19"/>
    </row>
    <row r="45" spans="2:10" x14ac:dyDescent="0.2">
      <c r="B45" s="4" t="s">
        <v>39</v>
      </c>
      <c r="C45" s="18">
        <f>D45+G45</f>
        <v>212</v>
      </c>
      <c r="D45" s="24">
        <f>E45+F45</f>
        <v>177</v>
      </c>
      <c r="E45" s="19">
        <v>177</v>
      </c>
      <c r="F45" s="36" t="s">
        <v>163</v>
      </c>
      <c r="G45" s="24">
        <f>H45+I45+J45</f>
        <v>35</v>
      </c>
      <c r="H45" s="19">
        <v>25</v>
      </c>
      <c r="I45" s="19">
        <v>10</v>
      </c>
      <c r="J45" s="36" t="s">
        <v>163</v>
      </c>
    </row>
    <row r="46" spans="2:10" x14ac:dyDescent="0.2">
      <c r="B46" s="4" t="s">
        <v>40</v>
      </c>
      <c r="C46" s="18">
        <f>D46+G46</f>
        <v>622</v>
      </c>
      <c r="D46" s="24">
        <f>E46+F46</f>
        <v>523</v>
      </c>
      <c r="E46" s="19">
        <v>523</v>
      </c>
      <c r="F46" s="36" t="s">
        <v>163</v>
      </c>
      <c r="G46" s="24">
        <f>H46+I46+J46</f>
        <v>99</v>
      </c>
      <c r="H46" s="19">
        <v>39</v>
      </c>
      <c r="I46" s="19">
        <v>60</v>
      </c>
      <c r="J46" s="36" t="s">
        <v>163</v>
      </c>
    </row>
    <row r="47" spans="2:10" x14ac:dyDescent="0.2">
      <c r="B47" s="4" t="s">
        <v>41</v>
      </c>
      <c r="C47" s="18">
        <f>D47+G47</f>
        <v>395</v>
      </c>
      <c r="D47" s="24">
        <f>E47+F47</f>
        <v>132</v>
      </c>
      <c r="E47" s="19">
        <v>132</v>
      </c>
      <c r="F47" s="36" t="s">
        <v>163</v>
      </c>
      <c r="G47" s="24">
        <f>H47+I47+J47</f>
        <v>263</v>
      </c>
      <c r="H47" s="19">
        <v>33</v>
      </c>
      <c r="I47" s="19">
        <v>230</v>
      </c>
      <c r="J47" s="36" t="s">
        <v>163</v>
      </c>
    </row>
    <row r="48" spans="2:10" x14ac:dyDescent="0.2">
      <c r="B48" s="4" t="s">
        <v>42</v>
      </c>
      <c r="C48" s="18">
        <f>D48+G48</f>
        <v>914</v>
      </c>
      <c r="D48" s="24">
        <f>E48+F48</f>
        <v>310</v>
      </c>
      <c r="E48" s="19">
        <v>310</v>
      </c>
      <c r="F48" s="36" t="s">
        <v>163</v>
      </c>
      <c r="G48" s="24">
        <f>H48+I48+J48</f>
        <v>604</v>
      </c>
      <c r="H48" s="19">
        <v>87</v>
      </c>
      <c r="I48" s="19">
        <v>517</v>
      </c>
      <c r="J48" s="36" t="s">
        <v>163</v>
      </c>
    </row>
    <row r="49" spans="2:10" x14ac:dyDescent="0.2">
      <c r="B49" s="4" t="s">
        <v>43</v>
      </c>
      <c r="C49" s="18">
        <f>D49+G49</f>
        <v>253</v>
      </c>
      <c r="D49" s="24">
        <f>E49+F49</f>
        <v>149</v>
      </c>
      <c r="E49" s="19">
        <v>149</v>
      </c>
      <c r="F49" s="36" t="s">
        <v>163</v>
      </c>
      <c r="G49" s="24">
        <f>H49+I49+J49</f>
        <v>104</v>
      </c>
      <c r="H49" s="19">
        <v>19</v>
      </c>
      <c r="I49" s="19">
        <v>85</v>
      </c>
      <c r="J49" s="36" t="s">
        <v>163</v>
      </c>
    </row>
    <row r="50" spans="2:10" x14ac:dyDescent="0.2">
      <c r="B50" s="4" t="s">
        <v>44</v>
      </c>
      <c r="C50" s="18">
        <f>D50+G50</f>
        <v>146</v>
      </c>
      <c r="D50" s="24">
        <f>E50+F50</f>
        <v>73</v>
      </c>
      <c r="E50" s="19">
        <v>73</v>
      </c>
      <c r="F50" s="36" t="s">
        <v>163</v>
      </c>
      <c r="G50" s="24">
        <f>H50+I50+J50</f>
        <v>73</v>
      </c>
      <c r="H50" s="19">
        <v>15</v>
      </c>
      <c r="I50" s="19">
        <v>58</v>
      </c>
      <c r="J50" s="36" t="s">
        <v>163</v>
      </c>
    </row>
    <row r="51" spans="2:10" x14ac:dyDescent="0.2">
      <c r="B51" s="4" t="s">
        <v>45</v>
      </c>
      <c r="C51" s="18">
        <f>D51+G51</f>
        <v>264</v>
      </c>
      <c r="D51" s="24">
        <f>E51+F51</f>
        <v>139</v>
      </c>
      <c r="E51" s="19">
        <v>139</v>
      </c>
      <c r="F51" s="36" t="s">
        <v>163</v>
      </c>
      <c r="G51" s="24">
        <f>H51+I51+J51</f>
        <v>125</v>
      </c>
      <c r="H51" s="19">
        <v>14</v>
      </c>
      <c r="I51" s="19">
        <v>111</v>
      </c>
      <c r="J51" s="36" t="s">
        <v>163</v>
      </c>
    </row>
    <row r="52" spans="2:10" x14ac:dyDescent="0.2">
      <c r="B52" s="4" t="s">
        <v>46</v>
      </c>
      <c r="C52" s="18">
        <f>ROUND((E52+F52+H52+I52+J52)/10,0)*10-10</f>
        <v>1640</v>
      </c>
      <c r="D52" s="24">
        <f>E52+F52</f>
        <v>305</v>
      </c>
      <c r="E52" s="19">
        <v>305</v>
      </c>
      <c r="F52" s="36" t="s">
        <v>163</v>
      </c>
      <c r="G52" s="24">
        <f>ROUND((+H52+I52+J52)/10,0)*10</f>
        <v>1340</v>
      </c>
      <c r="H52" s="19">
        <v>21</v>
      </c>
      <c r="I52" s="19">
        <v>1320</v>
      </c>
      <c r="J52" s="36" t="s">
        <v>163</v>
      </c>
    </row>
    <row r="53" spans="2:10" x14ac:dyDescent="0.2">
      <c r="B53" s="4" t="s">
        <v>47</v>
      </c>
      <c r="C53" s="18">
        <f>D53+G53</f>
        <v>753</v>
      </c>
      <c r="D53" s="24">
        <f>E53+F53</f>
        <v>145</v>
      </c>
      <c r="E53" s="19">
        <v>145</v>
      </c>
      <c r="F53" s="36" t="s">
        <v>163</v>
      </c>
      <c r="G53" s="24">
        <f>H53+I53+J53</f>
        <v>608</v>
      </c>
      <c r="H53" s="19">
        <v>18</v>
      </c>
      <c r="I53" s="19">
        <v>590</v>
      </c>
      <c r="J53" s="36" t="s">
        <v>163</v>
      </c>
    </row>
    <row r="54" spans="2:10" x14ac:dyDescent="0.2">
      <c r="B54" s="4" t="s">
        <v>48</v>
      </c>
      <c r="C54" s="18">
        <f>ROUND((E54+F54+H54+I54+J54)/10,0)*10</f>
        <v>1110</v>
      </c>
      <c r="D54" s="24">
        <f>E54+F54</f>
        <v>515</v>
      </c>
      <c r="E54" s="19">
        <v>515</v>
      </c>
      <c r="F54" s="36" t="s">
        <v>163</v>
      </c>
      <c r="G54" s="24">
        <f>H54+I54+J54</f>
        <v>591</v>
      </c>
      <c r="H54" s="19">
        <v>261</v>
      </c>
      <c r="I54" s="19">
        <v>330</v>
      </c>
      <c r="J54" s="36" t="s">
        <v>163</v>
      </c>
    </row>
    <row r="55" spans="2:10" x14ac:dyDescent="0.2">
      <c r="C55" s="9"/>
      <c r="F55" s="19"/>
      <c r="J55" s="19"/>
    </row>
    <row r="56" spans="2:10" x14ac:dyDescent="0.2">
      <c r="B56" s="4" t="s">
        <v>49</v>
      </c>
      <c r="C56" s="18">
        <f>D56+G56</f>
        <v>314</v>
      </c>
      <c r="D56" s="24">
        <f>E56+F56</f>
        <v>257</v>
      </c>
      <c r="E56" s="19">
        <v>257</v>
      </c>
      <c r="F56" s="36" t="s">
        <v>163</v>
      </c>
      <c r="G56" s="24">
        <f>H56+I56+J56</f>
        <v>57</v>
      </c>
      <c r="H56" s="19">
        <v>21</v>
      </c>
      <c r="I56" s="19">
        <v>36</v>
      </c>
      <c r="J56" s="36" t="s">
        <v>163</v>
      </c>
    </row>
    <row r="57" spans="2:10" x14ac:dyDescent="0.2">
      <c r="B57" s="4" t="s">
        <v>50</v>
      </c>
      <c r="C57" s="18">
        <f>D57+G57</f>
        <v>244</v>
      </c>
      <c r="D57" s="24">
        <f>E57+F57</f>
        <v>125</v>
      </c>
      <c r="E57" s="19">
        <v>125</v>
      </c>
      <c r="F57" s="36" t="s">
        <v>163</v>
      </c>
      <c r="G57" s="24">
        <f>H57+I57+J57</f>
        <v>119</v>
      </c>
      <c r="H57" s="19">
        <v>11</v>
      </c>
      <c r="I57" s="19">
        <v>108</v>
      </c>
      <c r="J57" s="36" t="s">
        <v>163</v>
      </c>
    </row>
    <row r="58" spans="2:10" x14ac:dyDescent="0.2">
      <c r="B58" s="4" t="s">
        <v>51</v>
      </c>
      <c r="C58" s="18">
        <f>D58+G58</f>
        <v>157</v>
      </c>
      <c r="D58" s="24">
        <f>E58+F58</f>
        <v>86</v>
      </c>
      <c r="E58" s="19">
        <v>86</v>
      </c>
      <c r="F58" s="36" t="s">
        <v>163</v>
      </c>
      <c r="G58" s="24">
        <f>H58+I58+J58</f>
        <v>71</v>
      </c>
      <c r="H58" s="19">
        <v>11</v>
      </c>
      <c r="I58" s="19">
        <v>60</v>
      </c>
      <c r="J58" s="36" t="s">
        <v>163</v>
      </c>
    </row>
    <row r="59" spans="2:10" x14ac:dyDescent="0.2">
      <c r="B59" s="4" t="s">
        <v>52</v>
      </c>
      <c r="C59" s="18">
        <f>D59+G59</f>
        <v>671</v>
      </c>
      <c r="D59" s="24">
        <f>E59+F59</f>
        <v>264</v>
      </c>
      <c r="E59" s="19">
        <v>264</v>
      </c>
      <c r="F59" s="36" t="s">
        <v>163</v>
      </c>
      <c r="G59" s="24">
        <f>H59+I59+J59</f>
        <v>407</v>
      </c>
      <c r="H59" s="19">
        <v>17</v>
      </c>
      <c r="I59" s="19">
        <v>390</v>
      </c>
      <c r="J59" s="36" t="s">
        <v>163</v>
      </c>
    </row>
    <row r="60" spans="2:10" x14ac:dyDescent="0.2">
      <c r="B60" s="4" t="s">
        <v>53</v>
      </c>
      <c r="C60" s="18">
        <f>D60+G60</f>
        <v>432</v>
      </c>
      <c r="D60" s="24">
        <f>E60+F60</f>
        <v>177</v>
      </c>
      <c r="E60" s="19">
        <v>177</v>
      </c>
      <c r="F60" s="36" t="s">
        <v>163</v>
      </c>
      <c r="G60" s="24">
        <f>H60+I60+J60</f>
        <v>255</v>
      </c>
      <c r="H60" s="19">
        <v>38</v>
      </c>
      <c r="I60" s="19">
        <v>217</v>
      </c>
      <c r="J60" s="36" t="s">
        <v>163</v>
      </c>
    </row>
    <row r="61" spans="2:10" x14ac:dyDescent="0.2">
      <c r="B61" s="4" t="s">
        <v>54</v>
      </c>
      <c r="C61" s="18">
        <f>D61+G61</f>
        <v>250</v>
      </c>
      <c r="D61" s="24">
        <f>E61+F61</f>
        <v>162</v>
      </c>
      <c r="E61" s="19">
        <v>162</v>
      </c>
      <c r="F61" s="36" t="s">
        <v>163</v>
      </c>
      <c r="G61" s="24">
        <f>H61+I61+J61</f>
        <v>88</v>
      </c>
      <c r="H61" s="19">
        <v>28</v>
      </c>
      <c r="I61" s="19">
        <v>54</v>
      </c>
      <c r="J61" s="19">
        <v>6</v>
      </c>
    </row>
    <row r="62" spans="2:10" x14ac:dyDescent="0.2">
      <c r="B62" s="4" t="s">
        <v>55</v>
      </c>
      <c r="C62" s="18">
        <f>D62+G62</f>
        <v>126</v>
      </c>
      <c r="D62" s="24">
        <f>E62+F62</f>
        <v>71</v>
      </c>
      <c r="E62" s="19">
        <v>71</v>
      </c>
      <c r="F62" s="36" t="s">
        <v>163</v>
      </c>
      <c r="G62" s="24">
        <f>H62+I62+J62</f>
        <v>55</v>
      </c>
      <c r="H62" s="19">
        <v>39</v>
      </c>
      <c r="I62" s="19">
        <v>16</v>
      </c>
      <c r="J62" s="36" t="s">
        <v>163</v>
      </c>
    </row>
    <row r="63" spans="2:10" x14ac:dyDescent="0.2">
      <c r="C63" s="9"/>
      <c r="F63" s="19"/>
      <c r="J63" s="19"/>
    </row>
    <row r="64" spans="2:10" x14ac:dyDescent="0.2">
      <c r="B64" s="4" t="s">
        <v>56</v>
      </c>
      <c r="C64" s="18">
        <f>D64+G64</f>
        <v>465</v>
      </c>
      <c r="D64" s="24">
        <f>E64+F64</f>
        <v>359</v>
      </c>
      <c r="E64" s="19">
        <v>359</v>
      </c>
      <c r="F64" s="36" t="s">
        <v>163</v>
      </c>
      <c r="G64" s="24">
        <f>H64+I64+J64</f>
        <v>106</v>
      </c>
      <c r="H64" s="19">
        <v>44</v>
      </c>
      <c r="I64" s="19">
        <v>62</v>
      </c>
      <c r="J64" s="36" t="s">
        <v>163</v>
      </c>
    </row>
    <row r="65" spans="1:10" x14ac:dyDescent="0.2">
      <c r="B65" s="4" t="s">
        <v>57</v>
      </c>
      <c r="C65" s="18">
        <f>D65+G65</f>
        <v>11</v>
      </c>
      <c r="D65" s="24">
        <f>E65+F65</f>
        <v>1</v>
      </c>
      <c r="E65" s="19">
        <v>1</v>
      </c>
      <c r="F65" s="36" t="s">
        <v>163</v>
      </c>
      <c r="G65" s="24">
        <f>H65+I65+J65</f>
        <v>10</v>
      </c>
      <c r="H65" s="19">
        <v>6</v>
      </c>
      <c r="I65" s="19">
        <v>4</v>
      </c>
      <c r="J65" s="36" t="s">
        <v>163</v>
      </c>
    </row>
    <row r="66" spans="1:10" x14ac:dyDescent="0.2">
      <c r="B66" s="4" t="s">
        <v>58</v>
      </c>
      <c r="C66" s="18">
        <f>D66+G66</f>
        <v>130</v>
      </c>
      <c r="D66" s="24">
        <f>E66+F66</f>
        <v>95</v>
      </c>
      <c r="E66" s="19">
        <v>95</v>
      </c>
      <c r="F66" s="36" t="s">
        <v>163</v>
      </c>
      <c r="G66" s="24">
        <f>H66+I66+J66</f>
        <v>35</v>
      </c>
      <c r="H66" s="19">
        <v>14</v>
      </c>
      <c r="I66" s="19">
        <v>21</v>
      </c>
      <c r="J66" s="36" t="s">
        <v>163</v>
      </c>
    </row>
    <row r="67" spans="1:10" x14ac:dyDescent="0.2">
      <c r="B67" s="4" t="s">
        <v>59</v>
      </c>
      <c r="C67" s="18">
        <f>D67+G67</f>
        <v>199</v>
      </c>
      <c r="D67" s="24">
        <f>E67+F67</f>
        <v>154</v>
      </c>
      <c r="E67" s="19">
        <v>154</v>
      </c>
      <c r="F67" s="36" t="s">
        <v>163</v>
      </c>
      <c r="G67" s="24">
        <f>H67+I67+J67</f>
        <v>45</v>
      </c>
      <c r="H67" s="19">
        <v>16</v>
      </c>
      <c r="I67" s="19">
        <v>29</v>
      </c>
      <c r="J67" s="36" t="s">
        <v>163</v>
      </c>
    </row>
    <row r="68" spans="1:10" x14ac:dyDescent="0.2">
      <c r="B68" s="4" t="s">
        <v>60</v>
      </c>
      <c r="C68" s="18">
        <f>D68+G68</f>
        <v>141</v>
      </c>
      <c r="D68" s="24">
        <f>E68+F68</f>
        <v>118</v>
      </c>
      <c r="E68" s="19">
        <v>118</v>
      </c>
      <c r="F68" s="36" t="s">
        <v>163</v>
      </c>
      <c r="G68" s="24">
        <f>H68+I68+J68</f>
        <v>23</v>
      </c>
      <c r="H68" s="19">
        <v>12</v>
      </c>
      <c r="I68" s="19">
        <v>11</v>
      </c>
      <c r="J68" s="36" t="s">
        <v>163</v>
      </c>
    </row>
    <row r="69" spans="1:10" x14ac:dyDescent="0.2">
      <c r="B69" s="4" t="s">
        <v>61</v>
      </c>
      <c r="C69" s="18">
        <f>D69+G69</f>
        <v>152</v>
      </c>
      <c r="D69" s="24">
        <f>E69+F69</f>
        <v>109</v>
      </c>
      <c r="E69" s="19">
        <v>109</v>
      </c>
      <c r="F69" s="36" t="s">
        <v>163</v>
      </c>
      <c r="G69" s="24">
        <f>H69+I69+J69</f>
        <v>43</v>
      </c>
      <c r="H69" s="19">
        <v>24</v>
      </c>
      <c r="I69" s="19">
        <v>19</v>
      </c>
      <c r="J69" s="36" t="s">
        <v>163</v>
      </c>
    </row>
    <row r="70" spans="1:10" x14ac:dyDescent="0.2">
      <c r="B70" s="4" t="s">
        <v>62</v>
      </c>
      <c r="C70" s="18">
        <f>D70+G70</f>
        <v>25</v>
      </c>
      <c r="D70" s="24">
        <f>E70+F70</f>
        <v>9</v>
      </c>
      <c r="E70" s="19">
        <v>9</v>
      </c>
      <c r="F70" s="36" t="s">
        <v>163</v>
      </c>
      <c r="G70" s="24">
        <f>H70+I70+J70</f>
        <v>16</v>
      </c>
      <c r="H70" s="19">
        <v>5</v>
      </c>
      <c r="I70" s="19">
        <v>11</v>
      </c>
      <c r="J70" s="36" t="s">
        <v>163</v>
      </c>
    </row>
    <row r="71" spans="1:10" ht="18" thickBot="1" x14ac:dyDescent="0.25">
      <c r="B71" s="37"/>
      <c r="C71" s="22"/>
      <c r="D71" s="23"/>
      <c r="E71" s="37"/>
      <c r="F71" s="23"/>
      <c r="G71" s="23"/>
      <c r="H71" s="37"/>
      <c r="I71" s="37"/>
      <c r="J71" s="37"/>
    </row>
    <row r="72" spans="1:10" x14ac:dyDescent="0.2">
      <c r="B72" s="2"/>
      <c r="C72" s="4" t="s">
        <v>111</v>
      </c>
      <c r="D72" s="19"/>
      <c r="E72" s="2"/>
      <c r="F72" s="19"/>
      <c r="G72" s="19"/>
      <c r="H72" s="2"/>
      <c r="I72" s="2"/>
      <c r="J72" s="2"/>
    </row>
    <row r="73" spans="1:10" x14ac:dyDescent="0.2">
      <c r="A73" s="4"/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17"/>
  <sheetViews>
    <sheetView showGridLines="0" zoomScale="75" workbookViewId="0"/>
  </sheetViews>
  <sheetFormatPr defaultColWidth="7.69921875" defaultRowHeight="17.25" x14ac:dyDescent="0.2"/>
  <cols>
    <col min="1" max="1" width="10.69921875" style="5" customWidth="1"/>
    <col min="2" max="3" width="7.69921875" style="5"/>
    <col min="4" max="4" width="9.69921875" style="5" customWidth="1"/>
    <col min="5" max="8" width="7.69921875" style="5"/>
    <col min="9" max="14" width="8.69921875" style="5" customWidth="1"/>
    <col min="15" max="16384" width="7.69921875" style="5"/>
  </cols>
  <sheetData>
    <row r="1" spans="1:14" x14ac:dyDescent="0.2">
      <c r="A1" s="4"/>
    </row>
    <row r="6" spans="1:14" x14ac:dyDescent="0.2">
      <c r="F6" s="1" t="s">
        <v>196</v>
      </c>
    </row>
    <row r="7" spans="1:14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 t="s">
        <v>195</v>
      </c>
      <c r="N7" s="6"/>
    </row>
    <row r="8" spans="1:14" x14ac:dyDescent="0.2">
      <c r="D8" s="54"/>
      <c r="E8" s="43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2">
      <c r="D9" s="53"/>
      <c r="E9" s="52" t="s">
        <v>194</v>
      </c>
      <c r="F9" s="9"/>
      <c r="G9" s="14"/>
      <c r="H9" s="10"/>
      <c r="I9" s="28" t="s">
        <v>193</v>
      </c>
      <c r="J9" s="10"/>
      <c r="K9" s="10"/>
      <c r="L9" s="10"/>
      <c r="M9" s="10"/>
      <c r="N9" s="10"/>
    </row>
    <row r="10" spans="1:14" x14ac:dyDescent="0.2">
      <c r="D10" s="53"/>
      <c r="E10" s="52" t="s">
        <v>97</v>
      </c>
      <c r="F10" s="11" t="s">
        <v>192</v>
      </c>
      <c r="G10" s="11" t="s">
        <v>191</v>
      </c>
      <c r="H10" s="31" t="s">
        <v>190</v>
      </c>
      <c r="I10" s="31" t="s">
        <v>189</v>
      </c>
      <c r="J10" s="31" t="s">
        <v>188</v>
      </c>
      <c r="K10" s="31" t="s">
        <v>187</v>
      </c>
      <c r="L10" s="31" t="s">
        <v>186</v>
      </c>
      <c r="M10" s="31" t="s">
        <v>185</v>
      </c>
      <c r="N10" s="11" t="s">
        <v>184</v>
      </c>
    </row>
    <row r="11" spans="1:14" x14ac:dyDescent="0.2">
      <c r="B11" s="10"/>
      <c r="C11" s="10"/>
      <c r="D11" s="51"/>
      <c r="E11" s="28" t="s">
        <v>183</v>
      </c>
      <c r="F11" s="15" t="s">
        <v>182</v>
      </c>
      <c r="G11" s="15" t="s">
        <v>181</v>
      </c>
      <c r="H11" s="25" t="s">
        <v>180</v>
      </c>
      <c r="I11" s="25" t="s">
        <v>179</v>
      </c>
      <c r="J11" s="25" t="s">
        <v>178</v>
      </c>
      <c r="K11" s="25" t="s">
        <v>177</v>
      </c>
      <c r="L11" s="25" t="s">
        <v>176</v>
      </c>
      <c r="M11" s="25" t="s">
        <v>175</v>
      </c>
      <c r="N11" s="15" t="s">
        <v>174</v>
      </c>
    </row>
    <row r="12" spans="1:14" x14ac:dyDescent="0.2">
      <c r="D12" s="50"/>
      <c r="E12" s="43"/>
    </row>
    <row r="13" spans="1:14" x14ac:dyDescent="0.2">
      <c r="B13" s="4" t="s">
        <v>173</v>
      </c>
      <c r="D13" s="49"/>
      <c r="E13" s="48">
        <f>SUM(F13:N13)</f>
        <v>38045</v>
      </c>
      <c r="F13" s="19">
        <v>32966</v>
      </c>
      <c r="G13" s="19">
        <v>1273</v>
      </c>
      <c r="H13" s="19">
        <v>2655</v>
      </c>
      <c r="I13" s="20">
        <v>790</v>
      </c>
      <c r="J13" s="20">
        <f>196+82</f>
        <v>278</v>
      </c>
      <c r="K13" s="20">
        <v>59</v>
      </c>
      <c r="L13" s="20">
        <v>11</v>
      </c>
      <c r="M13" s="20">
        <v>11</v>
      </c>
      <c r="N13" s="20">
        <v>2</v>
      </c>
    </row>
    <row r="14" spans="1:14" x14ac:dyDescent="0.2">
      <c r="B14" s="4" t="s">
        <v>172</v>
      </c>
      <c r="D14" s="49"/>
      <c r="E14" s="48">
        <f>SUM(F14:N14)</f>
        <v>34390</v>
      </c>
      <c r="F14" s="19">
        <v>28706</v>
      </c>
      <c r="G14" s="19">
        <v>1154</v>
      </c>
      <c r="H14" s="19">
        <v>2845</v>
      </c>
      <c r="I14" s="20">
        <v>995</v>
      </c>
      <c r="J14" s="20">
        <f>360+174</f>
        <v>534</v>
      </c>
      <c r="K14" s="20">
        <v>91</v>
      </c>
      <c r="L14" s="20">
        <v>22</v>
      </c>
      <c r="M14" s="20">
        <v>21</v>
      </c>
      <c r="N14" s="20">
        <v>22</v>
      </c>
    </row>
    <row r="15" spans="1:14" x14ac:dyDescent="0.2">
      <c r="B15" s="1" t="s">
        <v>171</v>
      </c>
      <c r="C15" s="2"/>
      <c r="D15" s="47"/>
      <c r="E15" s="46">
        <f>SUM(F15:N15)</f>
        <v>31726</v>
      </c>
      <c r="F15" s="34">
        <v>25493</v>
      </c>
      <c r="G15" s="34">
        <v>1213</v>
      </c>
      <c r="H15" s="34">
        <v>2958</v>
      </c>
      <c r="I15" s="45">
        <v>1115</v>
      </c>
      <c r="J15" s="45">
        <f>480+231</f>
        <v>711</v>
      </c>
      <c r="K15" s="45">
        <v>146</v>
      </c>
      <c r="L15" s="45">
        <v>44</v>
      </c>
      <c r="M15" s="45">
        <v>27</v>
      </c>
      <c r="N15" s="45">
        <v>19</v>
      </c>
    </row>
    <row r="16" spans="1:14" ht="18" thickBot="1" x14ac:dyDescent="0.25">
      <c r="B16" s="6"/>
      <c r="C16" s="6"/>
      <c r="D16" s="44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4:14" x14ac:dyDescent="0.2">
      <c r="D17" s="4" t="s">
        <v>170</v>
      </c>
      <c r="E17" s="43"/>
      <c r="F17" s="19"/>
      <c r="G17" s="19"/>
      <c r="H17" s="19"/>
      <c r="I17" s="19"/>
      <c r="J17" s="19"/>
      <c r="K17" s="19"/>
      <c r="L17" s="19"/>
      <c r="M17" s="19"/>
      <c r="N17" s="19"/>
    </row>
  </sheetData>
  <phoneticPr fontId="4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21"/>
  <sheetViews>
    <sheetView showGridLines="0" zoomScale="75" workbookViewId="0"/>
  </sheetViews>
  <sheetFormatPr defaultColWidth="7.69921875" defaultRowHeight="17.25" x14ac:dyDescent="0.2"/>
  <cols>
    <col min="1" max="1" width="10.69921875" style="5" customWidth="1"/>
    <col min="2" max="3" width="7.69921875" style="5"/>
    <col min="4" max="4" width="9.69921875" style="5" customWidth="1"/>
    <col min="5" max="8" width="7.69921875" style="5"/>
    <col min="9" max="14" width="8.69921875" style="5" customWidth="1"/>
    <col min="15" max="16384" width="7.69921875" style="5"/>
  </cols>
  <sheetData>
    <row r="1" spans="1:14" x14ac:dyDescent="0.2">
      <c r="A1" s="4"/>
    </row>
    <row r="6" spans="1:14" x14ac:dyDescent="0.2">
      <c r="C6" s="2"/>
      <c r="E6" s="43"/>
      <c r="F6" s="1" t="s">
        <v>219</v>
      </c>
    </row>
    <row r="7" spans="1:14" ht="18" thickBot="1" x14ac:dyDescent="0.25">
      <c r="B7" s="6"/>
      <c r="C7" s="37"/>
      <c r="D7" s="6"/>
      <c r="E7" s="6"/>
      <c r="F7" s="6"/>
      <c r="G7" s="6"/>
      <c r="H7" s="6"/>
      <c r="I7" s="6"/>
      <c r="J7" s="6"/>
      <c r="K7" s="6"/>
      <c r="L7" s="6"/>
      <c r="M7" s="7" t="s">
        <v>218</v>
      </c>
      <c r="N7" s="6"/>
    </row>
    <row r="8" spans="1:14" x14ac:dyDescent="0.2">
      <c r="C8" s="2"/>
      <c r="E8" s="9"/>
      <c r="G8" s="4" t="s">
        <v>217</v>
      </c>
      <c r="I8" s="11" t="s">
        <v>216</v>
      </c>
      <c r="M8" s="4" t="s">
        <v>215</v>
      </c>
    </row>
    <row r="9" spans="1:14" x14ac:dyDescent="0.2">
      <c r="C9" s="2"/>
      <c r="E9" s="15" t="s">
        <v>214</v>
      </c>
      <c r="F9" s="10"/>
      <c r="G9" s="10"/>
      <c r="H9" s="10"/>
      <c r="I9" s="15" t="s">
        <v>213</v>
      </c>
      <c r="J9" s="10"/>
      <c r="K9" s="10"/>
      <c r="L9" s="10"/>
      <c r="M9" s="10"/>
      <c r="N9" s="10"/>
    </row>
    <row r="10" spans="1:14" x14ac:dyDescent="0.2">
      <c r="C10" s="2"/>
      <c r="E10" s="15" t="s">
        <v>212</v>
      </c>
      <c r="F10" s="10"/>
      <c r="G10" s="15" t="s">
        <v>211</v>
      </c>
      <c r="H10" s="10"/>
      <c r="I10" s="15" t="s">
        <v>210</v>
      </c>
      <c r="J10" s="10"/>
      <c r="K10" s="15" t="s">
        <v>209</v>
      </c>
      <c r="L10" s="10"/>
      <c r="M10" s="15" t="s">
        <v>208</v>
      </c>
      <c r="N10" s="10"/>
    </row>
    <row r="11" spans="1:14" x14ac:dyDescent="0.2">
      <c r="B11" s="10"/>
      <c r="C11" s="60"/>
      <c r="D11" s="10"/>
      <c r="E11" s="25" t="s">
        <v>207</v>
      </c>
      <c r="F11" s="25" t="s">
        <v>206</v>
      </c>
      <c r="G11" s="25" t="s">
        <v>207</v>
      </c>
      <c r="H11" s="25" t="s">
        <v>206</v>
      </c>
      <c r="I11" s="25" t="s">
        <v>207</v>
      </c>
      <c r="J11" s="25" t="s">
        <v>206</v>
      </c>
      <c r="K11" s="25" t="s">
        <v>207</v>
      </c>
      <c r="L11" s="25" t="s">
        <v>206</v>
      </c>
      <c r="M11" s="25" t="s">
        <v>207</v>
      </c>
      <c r="N11" s="25" t="s">
        <v>206</v>
      </c>
    </row>
    <row r="12" spans="1:14" x14ac:dyDescent="0.2">
      <c r="C12" s="2"/>
      <c r="E12" s="9"/>
    </row>
    <row r="13" spans="1:14" x14ac:dyDescent="0.2">
      <c r="B13" s="4" t="s">
        <v>205</v>
      </c>
      <c r="C13" s="2"/>
      <c r="E13" s="59">
        <v>14</v>
      </c>
      <c r="F13" s="58">
        <v>8.9</v>
      </c>
      <c r="G13" s="19">
        <v>1175</v>
      </c>
      <c r="H13" s="19">
        <v>1002</v>
      </c>
      <c r="I13" s="19">
        <v>408</v>
      </c>
      <c r="J13" s="19">
        <v>288</v>
      </c>
      <c r="K13" s="19">
        <v>330</v>
      </c>
      <c r="L13" s="19">
        <v>300</v>
      </c>
      <c r="M13" s="36" t="s">
        <v>200</v>
      </c>
      <c r="N13" s="36" t="s">
        <v>200</v>
      </c>
    </row>
    <row r="14" spans="1:14" x14ac:dyDescent="0.2">
      <c r="C14" s="4" t="s">
        <v>204</v>
      </c>
      <c r="E14" s="59">
        <v>14</v>
      </c>
      <c r="F14" s="58">
        <v>8.6</v>
      </c>
      <c r="G14" s="19">
        <v>1163</v>
      </c>
      <c r="H14" s="19">
        <v>993</v>
      </c>
      <c r="I14" s="19">
        <v>418</v>
      </c>
      <c r="J14" s="19">
        <v>303</v>
      </c>
      <c r="K14" s="19">
        <v>410</v>
      </c>
      <c r="L14" s="19">
        <v>328</v>
      </c>
      <c r="M14" s="36" t="s">
        <v>200</v>
      </c>
      <c r="N14" s="36" t="s">
        <v>200</v>
      </c>
    </row>
    <row r="15" spans="1:14" x14ac:dyDescent="0.2">
      <c r="C15" s="4" t="s">
        <v>203</v>
      </c>
      <c r="E15" s="59">
        <v>13</v>
      </c>
      <c r="F15" s="58">
        <v>8.1</v>
      </c>
      <c r="G15" s="19">
        <v>1133</v>
      </c>
      <c r="H15" s="19">
        <v>977</v>
      </c>
      <c r="I15" s="19">
        <v>412</v>
      </c>
      <c r="J15" s="19">
        <v>289</v>
      </c>
      <c r="K15" s="19">
        <v>394</v>
      </c>
      <c r="L15" s="19">
        <v>314</v>
      </c>
      <c r="M15" s="36" t="s">
        <v>200</v>
      </c>
      <c r="N15" s="36" t="s">
        <v>200</v>
      </c>
    </row>
    <row r="16" spans="1:14" x14ac:dyDescent="0.2">
      <c r="C16" s="4" t="s">
        <v>202</v>
      </c>
      <c r="E16" s="59">
        <v>13</v>
      </c>
      <c r="F16" s="58">
        <v>8</v>
      </c>
      <c r="G16" s="19">
        <v>1115</v>
      </c>
      <c r="H16" s="19">
        <v>958</v>
      </c>
      <c r="I16" s="19">
        <v>193</v>
      </c>
      <c r="J16" s="19">
        <v>197</v>
      </c>
      <c r="K16" s="19">
        <v>352</v>
      </c>
      <c r="L16" s="19">
        <v>310</v>
      </c>
      <c r="M16" s="36" t="s">
        <v>200</v>
      </c>
      <c r="N16" s="36" t="s">
        <v>200</v>
      </c>
    </row>
    <row r="17" spans="2:14" x14ac:dyDescent="0.2">
      <c r="C17" s="1" t="s">
        <v>201</v>
      </c>
      <c r="D17" s="2"/>
      <c r="E17" s="57">
        <v>13</v>
      </c>
      <c r="F17" s="56">
        <v>8</v>
      </c>
      <c r="G17" s="34">
        <v>1103</v>
      </c>
      <c r="H17" s="34">
        <v>941</v>
      </c>
      <c r="I17" s="34">
        <v>170</v>
      </c>
      <c r="J17" s="34">
        <v>191</v>
      </c>
      <c r="K17" s="34">
        <v>275</v>
      </c>
      <c r="L17" s="34">
        <v>228</v>
      </c>
      <c r="M17" s="35" t="s">
        <v>200</v>
      </c>
      <c r="N17" s="35" t="s">
        <v>200</v>
      </c>
    </row>
    <row r="18" spans="2:14" ht="18" thickBot="1" x14ac:dyDescent="0.25">
      <c r="B18" s="6"/>
      <c r="C18" s="6"/>
      <c r="D18" s="6"/>
      <c r="E18" s="33"/>
      <c r="F18" s="6"/>
      <c r="G18" s="6"/>
      <c r="H18" s="6"/>
      <c r="I18" s="6"/>
      <c r="J18" s="6"/>
      <c r="K18" s="6"/>
      <c r="L18" s="6"/>
      <c r="M18" s="6"/>
      <c r="N18" s="6"/>
    </row>
    <row r="19" spans="2:14" x14ac:dyDescent="0.2">
      <c r="C19" s="4" t="s">
        <v>199</v>
      </c>
      <c r="E19" s="43"/>
      <c r="H19" s="4" t="s">
        <v>198</v>
      </c>
    </row>
    <row r="20" spans="2:14" x14ac:dyDescent="0.2">
      <c r="E20" s="43"/>
      <c r="H20" s="4" t="s">
        <v>197</v>
      </c>
    </row>
    <row r="21" spans="2:14" x14ac:dyDescent="0.2">
      <c r="E21" s="55"/>
      <c r="F21" s="19"/>
      <c r="G21" s="19"/>
      <c r="H21" s="19"/>
      <c r="I21" s="19"/>
      <c r="J21" s="19"/>
      <c r="K21" s="19"/>
      <c r="L21" s="19"/>
      <c r="M21" s="19"/>
      <c r="N21" s="19"/>
    </row>
  </sheetData>
  <phoneticPr fontId="4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20"/>
  <sheetViews>
    <sheetView showGridLines="0" zoomScale="75" workbookViewId="0"/>
  </sheetViews>
  <sheetFormatPr defaultColWidth="7.69921875" defaultRowHeight="17.25" x14ac:dyDescent="0.2"/>
  <cols>
    <col min="1" max="1" width="10.69921875" style="5" customWidth="1"/>
    <col min="2" max="3" width="7.69921875" style="5"/>
    <col min="4" max="4" width="9.69921875" style="5" customWidth="1"/>
    <col min="5" max="8" width="7.69921875" style="5"/>
    <col min="9" max="14" width="8.69921875" style="5" customWidth="1"/>
    <col min="15" max="16384" width="7.69921875" style="5"/>
  </cols>
  <sheetData>
    <row r="1" spans="1:14" x14ac:dyDescent="0.2">
      <c r="A1" s="4"/>
    </row>
    <row r="6" spans="1:14" x14ac:dyDescent="0.2">
      <c r="E6" s="55"/>
      <c r="F6" s="1" t="s">
        <v>252</v>
      </c>
      <c r="G6" s="19"/>
      <c r="I6" s="19"/>
      <c r="J6" s="19"/>
      <c r="K6" s="19"/>
      <c r="L6" s="19"/>
      <c r="M6" s="19"/>
      <c r="N6" s="19"/>
    </row>
    <row r="7" spans="1:14" ht="18" thickBot="1" x14ac:dyDescent="0.25">
      <c r="B7" s="6"/>
      <c r="C7" s="6"/>
      <c r="D7" s="6"/>
      <c r="E7" s="6"/>
      <c r="F7" s="6"/>
      <c r="G7" s="7" t="s">
        <v>251</v>
      </c>
      <c r="H7" s="6"/>
      <c r="I7" s="6"/>
      <c r="J7" s="6"/>
      <c r="K7" s="6"/>
      <c r="L7" s="6"/>
      <c r="M7" s="7" t="s">
        <v>250</v>
      </c>
      <c r="N7" s="6"/>
    </row>
    <row r="8" spans="1:14" x14ac:dyDescent="0.2">
      <c r="D8" s="11" t="s">
        <v>249</v>
      </c>
      <c r="E8" s="10"/>
      <c r="F8" s="10"/>
      <c r="G8" s="10"/>
      <c r="H8" s="10"/>
      <c r="I8" s="9"/>
      <c r="J8" s="9"/>
      <c r="K8" s="9"/>
      <c r="L8" s="9"/>
      <c r="M8" s="9"/>
      <c r="N8" s="9"/>
    </row>
    <row r="9" spans="1:14" x14ac:dyDescent="0.2">
      <c r="D9" s="31" t="s">
        <v>248</v>
      </c>
      <c r="E9" s="9"/>
      <c r="F9" s="14"/>
      <c r="G9" s="28" t="s">
        <v>247</v>
      </c>
      <c r="H9" s="10"/>
      <c r="I9" s="11" t="s">
        <v>245</v>
      </c>
      <c r="J9" s="11" t="s">
        <v>246</v>
      </c>
      <c r="K9" s="11" t="s">
        <v>245</v>
      </c>
      <c r="L9" s="11" t="s">
        <v>244</v>
      </c>
      <c r="M9" s="11" t="s">
        <v>243</v>
      </c>
      <c r="N9" s="11" t="s">
        <v>242</v>
      </c>
    </row>
    <row r="10" spans="1:14" x14ac:dyDescent="0.2">
      <c r="D10" s="31" t="s">
        <v>241</v>
      </c>
      <c r="E10" s="11" t="s">
        <v>240</v>
      </c>
      <c r="F10" s="11" t="s">
        <v>239</v>
      </c>
      <c r="G10" s="11" t="s">
        <v>238</v>
      </c>
      <c r="H10" s="11" t="s">
        <v>237</v>
      </c>
      <c r="I10" s="11" t="s">
        <v>236</v>
      </c>
      <c r="J10" s="11" t="s">
        <v>235</v>
      </c>
      <c r="K10" s="11" t="s">
        <v>234</v>
      </c>
      <c r="L10" s="9"/>
      <c r="M10" s="11" t="s">
        <v>233</v>
      </c>
      <c r="N10" s="11" t="s">
        <v>232</v>
      </c>
    </row>
    <row r="11" spans="1:14" x14ac:dyDescent="0.2">
      <c r="A11" s="2"/>
      <c r="B11" s="10"/>
      <c r="C11" s="10"/>
      <c r="D11" s="14"/>
      <c r="E11" s="14"/>
      <c r="F11" s="15" t="s">
        <v>231</v>
      </c>
      <c r="G11" s="15" t="s">
        <v>230</v>
      </c>
      <c r="H11" s="15" t="s">
        <v>229</v>
      </c>
      <c r="I11" s="14"/>
      <c r="J11" s="15" t="s">
        <v>228</v>
      </c>
      <c r="K11" s="14"/>
      <c r="L11" s="14"/>
      <c r="M11" s="14"/>
      <c r="N11" s="14"/>
    </row>
    <row r="12" spans="1:14" x14ac:dyDescent="0.2">
      <c r="D12" s="9"/>
    </row>
    <row r="13" spans="1:14" x14ac:dyDescent="0.2">
      <c r="B13" s="4" t="s">
        <v>227</v>
      </c>
      <c r="D13" s="62">
        <v>34589</v>
      </c>
      <c r="E13" s="63" t="s">
        <v>226</v>
      </c>
      <c r="F13" s="19"/>
      <c r="G13" s="19">
        <v>283</v>
      </c>
      <c r="H13" s="19">
        <v>37</v>
      </c>
      <c r="I13" s="19">
        <v>47903</v>
      </c>
      <c r="J13" s="19">
        <v>1</v>
      </c>
      <c r="K13" s="19">
        <v>148</v>
      </c>
      <c r="L13" s="19">
        <v>1492</v>
      </c>
      <c r="M13" s="19">
        <v>55</v>
      </c>
      <c r="N13" s="19">
        <v>4244</v>
      </c>
    </row>
    <row r="14" spans="1:14" x14ac:dyDescent="0.2">
      <c r="B14" s="4" t="s">
        <v>225</v>
      </c>
      <c r="D14" s="62">
        <v>36032</v>
      </c>
      <c r="E14" s="63" t="s">
        <v>224</v>
      </c>
      <c r="F14" s="19"/>
      <c r="G14" s="19">
        <v>965</v>
      </c>
      <c r="H14" s="19">
        <v>125</v>
      </c>
      <c r="I14" s="19">
        <v>52064</v>
      </c>
      <c r="J14" s="36" t="s">
        <v>124</v>
      </c>
      <c r="K14" s="19">
        <v>5810</v>
      </c>
      <c r="L14" s="19">
        <v>11054</v>
      </c>
      <c r="M14" s="19">
        <v>868</v>
      </c>
      <c r="N14" s="19">
        <v>6102</v>
      </c>
    </row>
    <row r="15" spans="1:14" x14ac:dyDescent="0.2">
      <c r="B15" s="4" t="s">
        <v>223</v>
      </c>
      <c r="D15" s="62">
        <v>36732</v>
      </c>
      <c r="E15" s="19">
        <v>26324</v>
      </c>
      <c r="F15" s="19">
        <v>5711</v>
      </c>
      <c r="G15" s="19">
        <v>4527</v>
      </c>
      <c r="H15" s="19">
        <v>151</v>
      </c>
      <c r="I15" s="19">
        <v>46989</v>
      </c>
      <c r="J15" s="36" t="s">
        <v>124</v>
      </c>
      <c r="K15" s="19">
        <v>13727</v>
      </c>
      <c r="L15" s="19">
        <v>16705</v>
      </c>
      <c r="M15" s="19">
        <v>4699</v>
      </c>
      <c r="N15" s="19">
        <v>8273</v>
      </c>
    </row>
    <row r="16" spans="1:14" x14ac:dyDescent="0.2">
      <c r="B16" s="4" t="s">
        <v>222</v>
      </c>
      <c r="D16" s="62">
        <v>40417</v>
      </c>
      <c r="E16" s="19">
        <v>26578</v>
      </c>
      <c r="F16" s="19">
        <v>7185</v>
      </c>
      <c r="G16" s="19">
        <v>6404</v>
      </c>
      <c r="H16" s="19">
        <v>189</v>
      </c>
      <c r="I16" s="19">
        <v>51051</v>
      </c>
      <c r="J16" s="19">
        <v>131</v>
      </c>
      <c r="K16" s="19">
        <v>16790</v>
      </c>
      <c r="L16" s="19">
        <v>17454</v>
      </c>
      <c r="M16" s="19">
        <v>6687</v>
      </c>
      <c r="N16" s="19">
        <v>9518</v>
      </c>
    </row>
    <row r="17" spans="2:14" x14ac:dyDescent="0.2">
      <c r="B17" s="4" t="s">
        <v>221</v>
      </c>
      <c r="D17" s="62">
        <v>38492</v>
      </c>
      <c r="E17" s="19">
        <v>22498</v>
      </c>
      <c r="F17" s="19">
        <v>7234</v>
      </c>
      <c r="G17" s="19">
        <v>8345</v>
      </c>
      <c r="H17" s="19">
        <v>280</v>
      </c>
      <c r="I17" s="19">
        <v>43671</v>
      </c>
      <c r="J17" s="19">
        <v>316</v>
      </c>
      <c r="K17" s="19">
        <v>17216</v>
      </c>
      <c r="L17" s="19">
        <v>16025</v>
      </c>
      <c r="M17" s="19">
        <v>8098</v>
      </c>
      <c r="N17" s="19">
        <v>9444</v>
      </c>
    </row>
    <row r="18" spans="2:14" x14ac:dyDescent="0.2">
      <c r="B18" s="1" t="s">
        <v>220</v>
      </c>
      <c r="C18" s="2"/>
      <c r="D18" s="61">
        <v>35266</v>
      </c>
      <c r="E18" s="34">
        <v>17670</v>
      </c>
      <c r="F18" s="34">
        <v>7269</v>
      </c>
      <c r="G18" s="34">
        <v>9842</v>
      </c>
      <c r="H18" s="34">
        <v>485</v>
      </c>
      <c r="I18" s="34">
        <v>43493</v>
      </c>
      <c r="J18" s="34">
        <v>488</v>
      </c>
      <c r="K18" s="34">
        <v>17012</v>
      </c>
      <c r="L18" s="34">
        <v>13530</v>
      </c>
      <c r="M18" s="34">
        <v>9210</v>
      </c>
      <c r="N18" s="34">
        <v>9115</v>
      </c>
    </row>
    <row r="19" spans="2:14" ht="18" thickBot="1" x14ac:dyDescent="0.25">
      <c r="B19" s="6"/>
      <c r="C19" s="6"/>
      <c r="D19" s="33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4" x14ac:dyDescent="0.2">
      <c r="D20" s="4" t="s">
        <v>63</v>
      </c>
    </row>
  </sheetData>
  <phoneticPr fontId="4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F01農家</vt:lpstr>
      <vt:lpstr>F02専兼</vt:lpstr>
      <vt:lpstr>F03経営</vt:lpstr>
      <vt:lpstr>F04耕地</vt:lpstr>
      <vt:lpstr>F05耕地</vt:lpstr>
      <vt:lpstr>F06町村</vt:lpstr>
      <vt:lpstr>F07耕地</vt:lpstr>
      <vt:lpstr>F08価格</vt:lpstr>
      <vt:lpstr>F09機械</vt:lpstr>
      <vt:lpstr>F10作付</vt:lpstr>
      <vt:lpstr>F11作物</vt:lpstr>
      <vt:lpstr>F12町村</vt:lpstr>
      <vt:lpstr>F13A生乳</vt:lpstr>
      <vt:lpstr>F13B牛乳</vt:lpstr>
      <vt:lpstr>F14A牛豚</vt:lpstr>
      <vt:lpstr>F14B牛豚</vt:lpstr>
      <vt:lpstr>F15A鶏</vt:lpstr>
      <vt:lpstr>F15B鶏</vt:lpstr>
      <vt:lpstr>F15C鶏</vt:lpstr>
      <vt:lpstr>F16所得</vt:lpstr>
      <vt:lpstr>F17町村</vt:lpstr>
      <vt:lpstr>F18農経</vt:lpstr>
      <vt:lpstr>F19順位</vt:lpstr>
      <vt:lpstr>F20町村</vt:lpstr>
      <vt:lpstr>F21指数</vt:lpstr>
      <vt:lpstr>F01農家!Print_Area_MI</vt:lpstr>
      <vt:lpstr>F02専兼!Print_Area_MI</vt:lpstr>
      <vt:lpstr>F03経営!Print_Area_MI</vt:lpstr>
      <vt:lpstr>F04耕地!Print_Area_MI</vt:lpstr>
      <vt:lpstr>F05耕地!Print_Area_MI</vt:lpstr>
      <vt:lpstr>F06町村!Print_Area_MI</vt:lpstr>
      <vt:lpstr>F07耕地!Print_Area_MI</vt:lpstr>
      <vt:lpstr>F08価格!Print_Area_MI</vt:lpstr>
      <vt:lpstr>F09機械!Print_Area_MI</vt:lpstr>
      <vt:lpstr>F10作付!Print_Area_MI</vt:lpstr>
      <vt:lpstr>F11作物!Print_Area_MI</vt:lpstr>
      <vt:lpstr>F12町村!Print_Area_MI</vt:lpstr>
      <vt:lpstr>F13A生乳!Print_Area_MI</vt:lpstr>
      <vt:lpstr>F13B牛乳!Print_Area_MI</vt:lpstr>
      <vt:lpstr>F14A牛豚!Print_Area_MI</vt:lpstr>
      <vt:lpstr>F14B牛豚!Print_Area_MI</vt:lpstr>
      <vt:lpstr>F15A鶏!Print_Area_MI</vt:lpstr>
      <vt:lpstr>F15B鶏!Print_Area_MI</vt:lpstr>
      <vt:lpstr>F15C鶏!Print_Area_MI</vt:lpstr>
      <vt:lpstr>F16所得!Print_Area_MI</vt:lpstr>
      <vt:lpstr>F17町村!Print_Area_MI</vt:lpstr>
      <vt:lpstr>F18農経!Print_Area_MI</vt:lpstr>
      <vt:lpstr>F19順位!Print_Area_MI</vt:lpstr>
      <vt:lpstr>F20町村!Print_Area_MI</vt:lpstr>
      <vt:lpstr>F21指数!Print_Area_MI</vt:lpstr>
    </vt:vector>
  </TitlesOfParts>
  <Company>トランス・コスモス株式会社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138541</cp:lastModifiedBy>
  <cp:lastPrinted>2000-11-13T05:32:46Z</cp:lastPrinted>
  <dcterms:created xsi:type="dcterms:W3CDTF">2000-10-31T06:44:58Z</dcterms:created>
  <dcterms:modified xsi:type="dcterms:W3CDTF">2018-08-10T06:23:17Z</dcterms:modified>
</cp:coreProperties>
</file>