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Y:\企画調整班\10グラフでみる和歌山県\"/>
    </mc:Choice>
  </mc:AlternateContent>
  <bookViews>
    <workbookView xWindow="9705" yWindow="-15" windowWidth="9720" windowHeight="7950" tabRatio="810"/>
  </bookViews>
  <sheets>
    <sheet name="比較シート" sheetId="8" r:id="rId1"/>
    <sheet name="年別観光客（宿泊＋日帰り）" sheetId="15" state="hidden" r:id="rId2"/>
    <sheet name="年別観光客（日帰り）" sheetId="12" state="hidden" r:id="rId3"/>
    <sheet name="年別観光客（宿泊）" sheetId="7" state="hidden" r:id="rId4"/>
    <sheet name="月別観光客数（日帰り）" sheetId="13" state="hidden" r:id="rId5"/>
    <sheet name="月別観光客数（宿泊）" sheetId="14" state="hidden" r:id="rId6"/>
    <sheet name="発地・市町村別観光客（宿泊）" sheetId="9" state="hidden" r:id="rId7"/>
    <sheet name="目的別推計" sheetId="16" state="hidden" r:id="rId8"/>
  </sheets>
  <definedNames>
    <definedName name="_Order1" hidden="1">0</definedName>
    <definedName name="_Order2" hidden="1">255</definedName>
    <definedName name="_xlnm.Print_Area" localSheetId="0">比較シート!$A$3:$P$209</definedName>
    <definedName name="_xlnm.Print_Titles" localSheetId="0">比較シート!$3:$3</definedName>
    <definedName name="市町村名">比較シート!$AA$4:$AA$33</definedName>
  </definedNames>
  <calcPr calcId="162913"/>
</workbook>
</file>

<file path=xl/calcChain.xml><?xml version="1.0" encoding="utf-8"?>
<calcChain xmlns="http://schemas.openxmlformats.org/spreadsheetml/2006/main">
  <c r="E95" i="9" l="1"/>
  <c r="C98" i="9"/>
  <c r="Q22" i="16"/>
  <c r="C96" i="9"/>
  <c r="Q23" i="16" l="1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E1" i="16"/>
  <c r="C1" i="16"/>
  <c r="E1" i="9"/>
  <c r="E6" i="9" s="1"/>
  <c r="C1" i="9"/>
  <c r="D17" i="15"/>
  <c r="E17" i="15"/>
  <c r="F17" i="15"/>
  <c r="G17" i="15"/>
  <c r="H17" i="15"/>
  <c r="I17" i="15"/>
  <c r="J17" i="15"/>
  <c r="K17" i="15"/>
  <c r="L17" i="15"/>
  <c r="M17" i="15"/>
  <c r="N17" i="15"/>
  <c r="D18" i="15"/>
  <c r="E18" i="15"/>
  <c r="F18" i="15"/>
  <c r="G18" i="15"/>
  <c r="H18" i="15"/>
  <c r="I18" i="15"/>
  <c r="J18" i="15"/>
  <c r="K18" i="15"/>
  <c r="L18" i="15"/>
  <c r="M18" i="15"/>
  <c r="N18" i="15"/>
  <c r="D19" i="15"/>
  <c r="E19" i="15"/>
  <c r="F19" i="15"/>
  <c r="G19" i="15"/>
  <c r="H19" i="15"/>
  <c r="I19" i="15"/>
  <c r="J19" i="15"/>
  <c r="K19" i="15"/>
  <c r="L19" i="15"/>
  <c r="M19" i="15"/>
  <c r="N19" i="15"/>
  <c r="D20" i="15"/>
  <c r="E20" i="15"/>
  <c r="F20" i="15"/>
  <c r="G20" i="15"/>
  <c r="H20" i="15"/>
  <c r="I20" i="15"/>
  <c r="J20" i="15"/>
  <c r="K20" i="15"/>
  <c r="L20" i="15"/>
  <c r="M20" i="15"/>
  <c r="N20" i="15"/>
  <c r="D21" i="15"/>
  <c r="E21" i="15"/>
  <c r="F21" i="15"/>
  <c r="G21" i="15"/>
  <c r="H21" i="15"/>
  <c r="I21" i="15"/>
  <c r="J21" i="15"/>
  <c r="K21" i="15"/>
  <c r="L21" i="15"/>
  <c r="M21" i="15"/>
  <c r="N21" i="15"/>
  <c r="D22" i="15"/>
  <c r="E22" i="15"/>
  <c r="F22" i="15"/>
  <c r="G22" i="15"/>
  <c r="H22" i="15"/>
  <c r="I22" i="15"/>
  <c r="J22" i="15"/>
  <c r="K22" i="15"/>
  <c r="L22" i="15"/>
  <c r="M22" i="15"/>
  <c r="N22" i="15"/>
  <c r="D23" i="15"/>
  <c r="E23" i="15"/>
  <c r="F23" i="15"/>
  <c r="G23" i="15"/>
  <c r="H23" i="15"/>
  <c r="I23" i="15"/>
  <c r="J23" i="15"/>
  <c r="K23" i="15"/>
  <c r="L23" i="15"/>
  <c r="M23" i="15"/>
  <c r="N23" i="15"/>
  <c r="D24" i="15"/>
  <c r="E24" i="15"/>
  <c r="F24" i="15"/>
  <c r="G24" i="15"/>
  <c r="H24" i="15"/>
  <c r="I24" i="15"/>
  <c r="J24" i="15"/>
  <c r="K24" i="15"/>
  <c r="L24" i="15"/>
  <c r="M24" i="15"/>
  <c r="N24" i="15"/>
  <c r="D25" i="15"/>
  <c r="E25" i="15"/>
  <c r="F25" i="15"/>
  <c r="G25" i="15"/>
  <c r="H25" i="15"/>
  <c r="I25" i="15"/>
  <c r="J25" i="15"/>
  <c r="K25" i="15"/>
  <c r="L25" i="15"/>
  <c r="M25" i="15"/>
  <c r="N25" i="15"/>
  <c r="D26" i="15"/>
  <c r="E26" i="15"/>
  <c r="F26" i="15"/>
  <c r="G26" i="15"/>
  <c r="H26" i="15"/>
  <c r="I26" i="15"/>
  <c r="J26" i="15"/>
  <c r="K26" i="15"/>
  <c r="L26" i="15"/>
  <c r="M26" i="15"/>
  <c r="N26" i="15"/>
  <c r="D27" i="15"/>
  <c r="E27" i="15"/>
  <c r="F27" i="15"/>
  <c r="G27" i="15"/>
  <c r="H27" i="15"/>
  <c r="I27" i="15"/>
  <c r="J27" i="15"/>
  <c r="K27" i="15"/>
  <c r="L27" i="15"/>
  <c r="M27" i="15"/>
  <c r="N27" i="15"/>
  <c r="D28" i="15"/>
  <c r="E28" i="15"/>
  <c r="F28" i="15"/>
  <c r="G28" i="15"/>
  <c r="H28" i="15"/>
  <c r="I28" i="15"/>
  <c r="J28" i="15"/>
  <c r="K28" i="15"/>
  <c r="L28" i="15"/>
  <c r="M28" i="15"/>
  <c r="N28" i="15"/>
  <c r="D29" i="15"/>
  <c r="E29" i="15"/>
  <c r="F29" i="15"/>
  <c r="G29" i="15"/>
  <c r="H29" i="15"/>
  <c r="I29" i="15"/>
  <c r="J29" i="15"/>
  <c r="K29" i="15"/>
  <c r="L29" i="15"/>
  <c r="M29" i="15"/>
  <c r="N29" i="15"/>
  <c r="D30" i="15"/>
  <c r="E30" i="15"/>
  <c r="F30" i="15"/>
  <c r="G30" i="15"/>
  <c r="H30" i="15"/>
  <c r="I30" i="15"/>
  <c r="J30" i="15"/>
  <c r="K30" i="15"/>
  <c r="L30" i="15"/>
  <c r="M30" i="15"/>
  <c r="N30" i="15"/>
  <c r="D31" i="15"/>
  <c r="E31" i="15"/>
  <c r="F31" i="15"/>
  <c r="G31" i="15"/>
  <c r="H31" i="15"/>
  <c r="I31" i="15"/>
  <c r="J31" i="15"/>
  <c r="K31" i="15"/>
  <c r="L31" i="15"/>
  <c r="M31" i="15"/>
  <c r="N31" i="15"/>
  <c r="D32" i="15"/>
  <c r="E32" i="15"/>
  <c r="F32" i="15"/>
  <c r="G32" i="15"/>
  <c r="H32" i="15"/>
  <c r="I32" i="15"/>
  <c r="J32" i="15"/>
  <c r="K32" i="15"/>
  <c r="L32" i="15"/>
  <c r="M32" i="15"/>
  <c r="N32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D35" i="15"/>
  <c r="E35" i="15"/>
  <c r="F35" i="15"/>
  <c r="G35" i="15"/>
  <c r="H35" i="15"/>
  <c r="I35" i="15"/>
  <c r="J35" i="15"/>
  <c r="K35" i="15"/>
  <c r="L35" i="15"/>
  <c r="M35" i="15"/>
  <c r="N35" i="15"/>
  <c r="D36" i="15"/>
  <c r="E36" i="15"/>
  <c r="F36" i="15"/>
  <c r="G36" i="15"/>
  <c r="H36" i="15"/>
  <c r="I36" i="15"/>
  <c r="J36" i="15"/>
  <c r="K36" i="15"/>
  <c r="L36" i="15"/>
  <c r="M36" i="15"/>
  <c r="N36" i="15"/>
  <c r="D37" i="15"/>
  <c r="E37" i="15"/>
  <c r="F37" i="15"/>
  <c r="G37" i="15"/>
  <c r="H37" i="15"/>
  <c r="I37" i="15"/>
  <c r="J37" i="15"/>
  <c r="K37" i="15"/>
  <c r="L37" i="15"/>
  <c r="M37" i="15"/>
  <c r="N37" i="15"/>
  <c r="D38" i="15"/>
  <c r="E38" i="15"/>
  <c r="F38" i="15"/>
  <c r="G38" i="15"/>
  <c r="H38" i="15"/>
  <c r="I38" i="15"/>
  <c r="J38" i="15"/>
  <c r="K38" i="15"/>
  <c r="L38" i="15"/>
  <c r="M38" i="15"/>
  <c r="N38" i="15"/>
  <c r="D39" i="15"/>
  <c r="E39" i="15"/>
  <c r="F39" i="15"/>
  <c r="G39" i="15"/>
  <c r="H39" i="15"/>
  <c r="I39" i="15"/>
  <c r="J39" i="15"/>
  <c r="K39" i="15"/>
  <c r="L39" i="15"/>
  <c r="M39" i="15"/>
  <c r="N39" i="15"/>
  <c r="D40" i="15"/>
  <c r="E40" i="15"/>
  <c r="F40" i="15"/>
  <c r="G40" i="15"/>
  <c r="H40" i="15"/>
  <c r="I40" i="15"/>
  <c r="J40" i="15"/>
  <c r="K40" i="15"/>
  <c r="L40" i="15"/>
  <c r="M40" i="15"/>
  <c r="N40" i="15"/>
  <c r="D41" i="15"/>
  <c r="E41" i="15"/>
  <c r="F41" i="15"/>
  <c r="G41" i="15"/>
  <c r="H41" i="15"/>
  <c r="I41" i="15"/>
  <c r="J41" i="15"/>
  <c r="K41" i="15"/>
  <c r="L41" i="15"/>
  <c r="M41" i="15"/>
  <c r="N41" i="15"/>
  <c r="D42" i="15"/>
  <c r="E42" i="15"/>
  <c r="F42" i="15"/>
  <c r="G42" i="15"/>
  <c r="H42" i="15"/>
  <c r="I42" i="15"/>
  <c r="J42" i="15"/>
  <c r="K42" i="15"/>
  <c r="L42" i="15"/>
  <c r="M42" i="15"/>
  <c r="N42" i="15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D45" i="15"/>
  <c r="E45" i="15"/>
  <c r="F45" i="15"/>
  <c r="G45" i="15"/>
  <c r="H45" i="15"/>
  <c r="I45" i="15"/>
  <c r="J45" i="15"/>
  <c r="K45" i="15"/>
  <c r="L45" i="15"/>
  <c r="M45" i="15"/>
  <c r="N45" i="15"/>
  <c r="E16" i="15"/>
  <c r="F16" i="15"/>
  <c r="G16" i="15"/>
  <c r="H16" i="15"/>
  <c r="I16" i="15"/>
  <c r="J16" i="15"/>
  <c r="K16" i="15"/>
  <c r="L16" i="15"/>
  <c r="M16" i="15"/>
  <c r="N16" i="15"/>
  <c r="D16" i="15"/>
  <c r="C15" i="15"/>
  <c r="B15" i="15"/>
  <c r="A3" i="15"/>
  <c r="E3" i="15" s="1"/>
  <c r="A2" i="15"/>
  <c r="D2" i="15" s="1"/>
  <c r="E10" i="16" l="1"/>
  <c r="V9" i="16"/>
  <c r="C2" i="16"/>
  <c r="V1" i="16"/>
  <c r="C12" i="9"/>
  <c r="C2" i="9"/>
  <c r="K15" i="15"/>
  <c r="L15" i="15"/>
  <c r="J15" i="15"/>
  <c r="I15" i="15"/>
  <c r="H15" i="15"/>
  <c r="G15" i="15"/>
  <c r="F15" i="15"/>
  <c r="E15" i="15"/>
  <c r="D15" i="15"/>
  <c r="M15" i="15"/>
  <c r="C8" i="16"/>
  <c r="C6" i="16"/>
  <c r="C3" i="16"/>
  <c r="C10" i="16"/>
  <c r="C7" i="16"/>
  <c r="C4" i="16"/>
  <c r="C5" i="16"/>
  <c r="C9" i="16"/>
  <c r="C15" i="16"/>
  <c r="C14" i="16"/>
  <c r="C16" i="16"/>
  <c r="C13" i="16"/>
  <c r="C12" i="16"/>
  <c r="C11" i="16"/>
  <c r="E7" i="16"/>
  <c r="E4" i="16"/>
  <c r="E6" i="16"/>
  <c r="E10" i="9"/>
  <c r="E16" i="16"/>
  <c r="E5" i="16"/>
  <c r="L9" i="16"/>
  <c r="E9" i="9"/>
  <c r="E15" i="16"/>
  <c r="E3" i="16"/>
  <c r="E2" i="16"/>
  <c r="E8" i="9"/>
  <c r="E14" i="16"/>
  <c r="E8" i="16"/>
  <c r="E13" i="16"/>
  <c r="E9" i="16"/>
  <c r="E12" i="16"/>
  <c r="E11" i="16"/>
  <c r="L1" i="16"/>
  <c r="E7" i="9"/>
  <c r="E11" i="9"/>
  <c r="F3" i="15"/>
  <c r="E4" i="9"/>
  <c r="E5" i="9"/>
  <c r="G3" i="15"/>
  <c r="E3" i="9"/>
  <c r="N3" i="15"/>
  <c r="E2" i="9"/>
  <c r="E18" i="9"/>
  <c r="H3" i="15"/>
  <c r="I3" i="15"/>
  <c r="M3" i="15"/>
  <c r="E19" i="9"/>
  <c r="K3" i="15"/>
  <c r="E17" i="9"/>
  <c r="L3" i="15"/>
  <c r="J3" i="15"/>
  <c r="E16" i="9"/>
  <c r="E15" i="9"/>
  <c r="E14" i="9"/>
  <c r="E13" i="9"/>
  <c r="E12" i="9"/>
  <c r="J1" i="9"/>
  <c r="C11" i="9"/>
  <c r="C9" i="9"/>
  <c r="C8" i="9"/>
  <c r="C4" i="9"/>
  <c r="C5" i="9"/>
  <c r="C3" i="9"/>
  <c r="C19" i="9"/>
  <c r="C6" i="9"/>
  <c r="C16" i="9"/>
  <c r="C10" i="9"/>
  <c r="C7" i="9"/>
  <c r="C17" i="9"/>
  <c r="C14" i="9"/>
  <c r="C18" i="9"/>
  <c r="C15" i="9"/>
  <c r="C13" i="9"/>
  <c r="H1" i="9"/>
  <c r="E2" i="15"/>
  <c r="N15" i="15"/>
  <c r="B2" i="15"/>
  <c r="G2" i="15"/>
  <c r="F2" i="15"/>
  <c r="H2" i="15"/>
  <c r="J2" i="15"/>
  <c r="L2" i="15"/>
  <c r="N2" i="15"/>
  <c r="I2" i="15"/>
  <c r="K2" i="15"/>
  <c r="M2" i="15"/>
  <c r="B3" i="15"/>
  <c r="C3" i="15"/>
  <c r="D3" i="15"/>
  <c r="C2" i="15"/>
  <c r="X13" i="16" l="1"/>
  <c r="X10" i="16"/>
  <c r="X12" i="16"/>
  <c r="X11" i="16"/>
  <c r="X3" i="16"/>
  <c r="X4" i="16"/>
  <c r="X5" i="16"/>
  <c r="X2" i="16"/>
  <c r="N2" i="16"/>
  <c r="D4" i="9"/>
  <c r="H6" i="9"/>
  <c r="D2" i="9"/>
  <c r="H5" i="9"/>
  <c r="H4" i="9"/>
  <c r="H3" i="9"/>
  <c r="H2" i="9"/>
  <c r="D3" i="9"/>
  <c r="D9" i="16"/>
  <c r="Q5" i="16"/>
  <c r="D3" i="16"/>
  <c r="N7" i="16"/>
  <c r="D4" i="16"/>
  <c r="Q3" i="16"/>
  <c r="D8" i="16"/>
  <c r="N6" i="16"/>
  <c r="N3" i="16"/>
  <c r="Q7" i="16"/>
  <c r="N5" i="16"/>
  <c r="D6" i="16"/>
  <c r="F2" i="16"/>
  <c r="F8" i="16"/>
  <c r="F9" i="16"/>
  <c r="F13" i="16"/>
  <c r="F6" i="16"/>
  <c r="F5" i="16"/>
  <c r="F3" i="16"/>
  <c r="F10" i="16"/>
  <c r="D7" i="16"/>
  <c r="Q2" i="16"/>
  <c r="D2" i="16"/>
  <c r="D13" i="16"/>
  <c r="D11" i="16"/>
  <c r="Q4" i="16"/>
  <c r="D5" i="16"/>
  <c r="D12" i="16"/>
  <c r="D10" i="16"/>
  <c r="Q6" i="16"/>
  <c r="N4" i="16"/>
  <c r="F11" i="16"/>
  <c r="Q10" i="16"/>
  <c r="Q15" i="16"/>
  <c r="Q14" i="16"/>
  <c r="N12" i="16"/>
  <c r="Q13" i="16"/>
  <c r="N15" i="16"/>
  <c r="N11" i="16"/>
  <c r="Q12" i="16"/>
  <c r="N14" i="16"/>
  <c r="Q11" i="16"/>
  <c r="N13" i="16"/>
  <c r="N10" i="16"/>
  <c r="F4" i="16"/>
  <c r="F7" i="16"/>
  <c r="F12" i="16"/>
  <c r="F17" i="9"/>
  <c r="F9" i="9"/>
  <c r="F5" i="9"/>
  <c r="F11" i="9"/>
  <c r="F12" i="9"/>
  <c r="F14" i="9"/>
  <c r="F8" i="9"/>
  <c r="F3" i="9"/>
  <c r="F4" i="9"/>
  <c r="F13" i="9"/>
  <c r="F15" i="9"/>
  <c r="F2" i="9"/>
  <c r="F7" i="9"/>
  <c r="F6" i="9"/>
  <c r="F16" i="9"/>
  <c r="F10" i="9"/>
  <c r="D15" i="9"/>
  <c r="D14" i="9"/>
  <c r="D5" i="9"/>
  <c r="D16" i="9"/>
  <c r="D10" i="9"/>
  <c r="D8" i="9"/>
  <c r="D6" i="9"/>
  <c r="D9" i="9"/>
  <c r="D7" i="9"/>
  <c r="D12" i="9"/>
  <c r="J6" i="9"/>
  <c r="J5" i="9"/>
  <c r="J4" i="9"/>
  <c r="J2" i="9"/>
  <c r="J3" i="9"/>
  <c r="D11" i="9"/>
  <c r="D13" i="9"/>
  <c r="D17" i="9"/>
  <c r="P7" i="16" l="1"/>
  <c r="W5" i="16"/>
  <c r="W4" i="16"/>
  <c r="W11" i="16"/>
  <c r="W12" i="16"/>
  <c r="W10" i="16"/>
  <c r="W13" i="16"/>
  <c r="X14" i="16"/>
  <c r="W2" i="16"/>
  <c r="W3" i="16"/>
  <c r="X6" i="16"/>
  <c r="P11" i="16"/>
  <c r="H7" i="9"/>
  <c r="G2" i="9"/>
  <c r="G3" i="9"/>
  <c r="G4" i="9"/>
  <c r="P5" i="16"/>
  <c r="M2" i="16"/>
  <c r="P14" i="16"/>
  <c r="P15" i="16"/>
  <c r="P2" i="16"/>
  <c r="M12" i="16"/>
  <c r="P6" i="16"/>
  <c r="M4" i="16"/>
  <c r="P10" i="16"/>
  <c r="P13" i="16"/>
  <c r="N16" i="16"/>
  <c r="M13" i="16"/>
  <c r="M14" i="16"/>
  <c r="P12" i="16"/>
  <c r="M15" i="16"/>
  <c r="M3" i="16"/>
  <c r="M6" i="16"/>
  <c r="M5" i="16"/>
  <c r="M7" i="16"/>
  <c r="P4" i="16"/>
  <c r="P3" i="16"/>
  <c r="N8" i="16"/>
  <c r="M10" i="16"/>
  <c r="M11" i="16"/>
  <c r="J7" i="9"/>
  <c r="I4" i="9"/>
  <c r="I6" i="9"/>
  <c r="I2" i="9"/>
  <c r="I5" i="9"/>
  <c r="I3" i="9"/>
  <c r="G5" i="9"/>
  <c r="G6" i="9"/>
  <c r="B15" i="12" l="1"/>
  <c r="A3" i="14"/>
  <c r="M3" i="14" s="1"/>
  <c r="A2" i="14"/>
  <c r="D2" i="14" s="1"/>
  <c r="A3" i="13"/>
  <c r="C3" i="13" s="1"/>
  <c r="A2" i="13"/>
  <c r="M2" i="13" s="1"/>
  <c r="N15" i="12"/>
  <c r="M15" i="12"/>
  <c r="L15" i="12"/>
  <c r="K15" i="12"/>
  <c r="J15" i="12"/>
  <c r="I15" i="12"/>
  <c r="H15" i="12"/>
  <c r="G15" i="12"/>
  <c r="F15" i="12"/>
  <c r="E15" i="12"/>
  <c r="D15" i="12"/>
  <c r="C15" i="12"/>
  <c r="A3" i="12"/>
  <c r="E3" i="12" s="1"/>
  <c r="A2" i="12"/>
  <c r="N2" i="12" s="1"/>
  <c r="D2" i="13" l="1"/>
  <c r="F2" i="13"/>
  <c r="E2" i="13"/>
  <c r="C2" i="13"/>
  <c r="B3" i="13"/>
  <c r="M3" i="13"/>
  <c r="L3" i="13"/>
  <c r="K3" i="13"/>
  <c r="J3" i="13"/>
  <c r="I3" i="13"/>
  <c r="H2" i="13"/>
  <c r="E2" i="14"/>
  <c r="F2" i="14"/>
  <c r="G2" i="14"/>
  <c r="H2" i="14"/>
  <c r="I2" i="14"/>
  <c r="K2" i="13"/>
  <c r="L2" i="14"/>
  <c r="L2" i="13"/>
  <c r="J2" i="14"/>
  <c r="K2" i="14"/>
  <c r="J2" i="13"/>
  <c r="I2" i="13"/>
  <c r="M2" i="14"/>
  <c r="G2" i="13"/>
  <c r="B2" i="14"/>
  <c r="H3" i="13"/>
  <c r="G3" i="13"/>
  <c r="F3" i="12"/>
  <c r="G3" i="12"/>
  <c r="H3" i="12"/>
  <c r="I3" i="12"/>
  <c r="J3" i="12"/>
  <c r="K3" i="12"/>
  <c r="L3" i="12"/>
  <c r="M3" i="12"/>
  <c r="N3" i="12"/>
  <c r="K3" i="14"/>
  <c r="C2" i="14"/>
  <c r="L3" i="14"/>
  <c r="B3" i="14"/>
  <c r="C3" i="14"/>
  <c r="D3" i="14"/>
  <c r="E3" i="14"/>
  <c r="F3" i="14"/>
  <c r="G3" i="14"/>
  <c r="H3" i="14"/>
  <c r="I3" i="14"/>
  <c r="J3" i="14"/>
  <c r="F3" i="13"/>
  <c r="D3" i="13"/>
  <c r="E3" i="13"/>
  <c r="B2" i="13"/>
  <c r="B2" i="12"/>
  <c r="C2" i="12"/>
  <c r="F2" i="12"/>
  <c r="I2" i="12"/>
  <c r="D2" i="12"/>
  <c r="E2" i="12"/>
  <c r="M2" i="12"/>
  <c r="G2" i="12"/>
  <c r="C3" i="12"/>
  <c r="D3" i="12"/>
  <c r="H2" i="12"/>
  <c r="J2" i="12"/>
  <c r="K2" i="12"/>
  <c r="L2" i="12"/>
  <c r="B3" i="12"/>
  <c r="N15" i="7" l="1"/>
  <c r="M15" i="7" l="1"/>
  <c r="C120" i="9"/>
  <c r="D120" i="9"/>
  <c r="E120" i="9"/>
  <c r="F120" i="9"/>
  <c r="G120" i="9"/>
  <c r="H120" i="9"/>
  <c r="I120" i="9"/>
  <c r="J120" i="9"/>
  <c r="K120" i="9"/>
  <c r="L120" i="9"/>
  <c r="C121" i="9"/>
  <c r="D121" i="9"/>
  <c r="E121" i="9"/>
  <c r="F121" i="9"/>
  <c r="G121" i="9"/>
  <c r="H121" i="9"/>
  <c r="I121" i="9"/>
  <c r="J121" i="9"/>
  <c r="K121" i="9"/>
  <c r="L121" i="9"/>
  <c r="C122" i="9"/>
  <c r="D122" i="9"/>
  <c r="E122" i="9"/>
  <c r="F122" i="9"/>
  <c r="G122" i="9"/>
  <c r="H122" i="9"/>
  <c r="I122" i="9"/>
  <c r="J122" i="9"/>
  <c r="K122" i="9"/>
  <c r="L122" i="9"/>
  <c r="C123" i="9"/>
  <c r="D123" i="9"/>
  <c r="E123" i="9"/>
  <c r="F123" i="9"/>
  <c r="G123" i="9"/>
  <c r="H123" i="9"/>
  <c r="I123" i="9"/>
  <c r="J123" i="9"/>
  <c r="K123" i="9"/>
  <c r="L123" i="9"/>
  <c r="C124" i="9"/>
  <c r="D124" i="9"/>
  <c r="E124" i="9"/>
  <c r="F124" i="9"/>
  <c r="G124" i="9"/>
  <c r="H124" i="9"/>
  <c r="I124" i="9"/>
  <c r="J124" i="9"/>
  <c r="K124" i="9"/>
  <c r="L124" i="9"/>
  <c r="C125" i="9"/>
  <c r="D125" i="9"/>
  <c r="E125" i="9"/>
  <c r="F125" i="9"/>
  <c r="G125" i="9"/>
  <c r="H125" i="9"/>
  <c r="I125" i="9"/>
  <c r="J125" i="9"/>
  <c r="K125" i="9"/>
  <c r="L125" i="9"/>
  <c r="C126" i="9"/>
  <c r="D126" i="9"/>
  <c r="E126" i="9"/>
  <c r="F126" i="9"/>
  <c r="G126" i="9"/>
  <c r="H126" i="9"/>
  <c r="I126" i="9"/>
  <c r="J126" i="9"/>
  <c r="K126" i="9"/>
  <c r="L126" i="9"/>
  <c r="C127" i="9"/>
  <c r="D127" i="9"/>
  <c r="E127" i="9"/>
  <c r="F127" i="9"/>
  <c r="G127" i="9"/>
  <c r="H127" i="9"/>
  <c r="I127" i="9"/>
  <c r="J127" i="9"/>
  <c r="K127" i="9"/>
  <c r="L127" i="9"/>
  <c r="C128" i="9"/>
  <c r="D128" i="9"/>
  <c r="E128" i="9"/>
  <c r="F128" i="9"/>
  <c r="G128" i="9"/>
  <c r="H128" i="9"/>
  <c r="I128" i="9"/>
  <c r="J128" i="9"/>
  <c r="K128" i="9"/>
  <c r="L128" i="9"/>
  <c r="D119" i="9"/>
  <c r="E119" i="9"/>
  <c r="F119" i="9"/>
  <c r="G119" i="9"/>
  <c r="H119" i="9"/>
  <c r="I119" i="9"/>
  <c r="J119" i="9"/>
  <c r="K119" i="9"/>
  <c r="L119" i="9"/>
  <c r="C119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C110" i="9"/>
  <c r="D110" i="9"/>
  <c r="E110" i="9"/>
  <c r="F110" i="9"/>
  <c r="G110" i="9"/>
  <c r="H110" i="9"/>
  <c r="I110" i="9"/>
  <c r="J110" i="9"/>
  <c r="K110" i="9"/>
  <c r="L110" i="9"/>
  <c r="M110" i="9"/>
  <c r="N110" i="9"/>
  <c r="C111" i="9"/>
  <c r="D111" i="9"/>
  <c r="E111" i="9"/>
  <c r="F111" i="9"/>
  <c r="G111" i="9"/>
  <c r="H111" i="9"/>
  <c r="I111" i="9"/>
  <c r="J111" i="9"/>
  <c r="K111" i="9"/>
  <c r="L111" i="9"/>
  <c r="M111" i="9"/>
  <c r="N111" i="9"/>
  <c r="C112" i="9"/>
  <c r="D112" i="9"/>
  <c r="E112" i="9"/>
  <c r="F112" i="9"/>
  <c r="G112" i="9"/>
  <c r="H112" i="9"/>
  <c r="I112" i="9"/>
  <c r="J112" i="9"/>
  <c r="K112" i="9"/>
  <c r="L112" i="9"/>
  <c r="M112" i="9"/>
  <c r="N112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C114" i="9"/>
  <c r="D114" i="9"/>
  <c r="E114" i="9"/>
  <c r="F114" i="9"/>
  <c r="G114" i="9"/>
  <c r="H114" i="9"/>
  <c r="I114" i="9"/>
  <c r="J114" i="9"/>
  <c r="K114" i="9"/>
  <c r="L114" i="9"/>
  <c r="M114" i="9"/>
  <c r="N114" i="9"/>
  <c r="C115" i="9"/>
  <c r="D115" i="9"/>
  <c r="E115" i="9"/>
  <c r="F115" i="9"/>
  <c r="G115" i="9"/>
  <c r="H115" i="9"/>
  <c r="I115" i="9"/>
  <c r="J115" i="9"/>
  <c r="K115" i="9"/>
  <c r="L115" i="9"/>
  <c r="M115" i="9"/>
  <c r="N115" i="9"/>
  <c r="C116" i="9"/>
  <c r="D116" i="9"/>
  <c r="E116" i="9"/>
  <c r="F116" i="9"/>
  <c r="G116" i="9"/>
  <c r="H116" i="9"/>
  <c r="I116" i="9"/>
  <c r="J116" i="9"/>
  <c r="K116" i="9"/>
  <c r="L116" i="9"/>
  <c r="M116" i="9"/>
  <c r="N116" i="9"/>
  <c r="D107" i="9"/>
  <c r="E107" i="9"/>
  <c r="F107" i="9"/>
  <c r="G107" i="9"/>
  <c r="H107" i="9"/>
  <c r="I107" i="9"/>
  <c r="J107" i="9"/>
  <c r="K107" i="9"/>
  <c r="L107" i="9"/>
  <c r="M107" i="9"/>
  <c r="N107" i="9"/>
  <c r="C107" i="9"/>
  <c r="D96" i="9"/>
  <c r="E96" i="9"/>
  <c r="F96" i="9"/>
  <c r="G96" i="9"/>
  <c r="H96" i="9"/>
  <c r="I96" i="9"/>
  <c r="J96" i="9"/>
  <c r="K96" i="9"/>
  <c r="L96" i="9"/>
  <c r="M96" i="9"/>
  <c r="N96" i="9"/>
  <c r="C97" i="9"/>
  <c r="D97" i="9"/>
  <c r="E97" i="9"/>
  <c r="F97" i="9"/>
  <c r="G97" i="9"/>
  <c r="H97" i="9"/>
  <c r="I97" i="9"/>
  <c r="J97" i="9"/>
  <c r="K97" i="9"/>
  <c r="L97" i="9"/>
  <c r="M97" i="9"/>
  <c r="N97" i="9"/>
  <c r="D98" i="9"/>
  <c r="E98" i="9"/>
  <c r="F98" i="9"/>
  <c r="G98" i="9"/>
  <c r="H98" i="9"/>
  <c r="I98" i="9"/>
  <c r="J98" i="9"/>
  <c r="K98" i="9"/>
  <c r="L98" i="9"/>
  <c r="M98" i="9"/>
  <c r="N98" i="9"/>
  <c r="C99" i="9"/>
  <c r="D99" i="9"/>
  <c r="E99" i="9"/>
  <c r="F99" i="9"/>
  <c r="G99" i="9"/>
  <c r="H99" i="9"/>
  <c r="I99" i="9"/>
  <c r="J99" i="9"/>
  <c r="K99" i="9"/>
  <c r="L99" i="9"/>
  <c r="M99" i="9"/>
  <c r="N99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C102" i="9"/>
  <c r="D102" i="9"/>
  <c r="E102" i="9"/>
  <c r="F102" i="9"/>
  <c r="G102" i="9"/>
  <c r="H102" i="9"/>
  <c r="I102" i="9"/>
  <c r="J102" i="9"/>
  <c r="K102" i="9"/>
  <c r="L102" i="9"/>
  <c r="M102" i="9"/>
  <c r="N102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F95" i="9"/>
  <c r="G95" i="9"/>
  <c r="H95" i="9"/>
  <c r="I95" i="9"/>
  <c r="J95" i="9"/>
  <c r="K95" i="9"/>
  <c r="L95" i="9"/>
  <c r="M95" i="9"/>
  <c r="N95" i="9"/>
  <c r="D95" i="9"/>
  <c r="C95" i="9"/>
  <c r="A3" i="7" l="1"/>
  <c r="C3" i="7" l="1"/>
  <c r="D3" i="7"/>
  <c r="E3" i="7"/>
  <c r="F3" i="7"/>
  <c r="H3" i="7"/>
  <c r="I3" i="7"/>
  <c r="J3" i="7"/>
  <c r="K3" i="7"/>
  <c r="L3" i="7"/>
  <c r="M3" i="7"/>
  <c r="N3" i="7"/>
  <c r="B3" i="7"/>
  <c r="G3" i="7"/>
  <c r="A2" i="7" l="1"/>
  <c r="J2" i="7" l="1"/>
  <c r="L2" i="7"/>
  <c r="M2" i="7"/>
  <c r="E2" i="7"/>
  <c r="G2" i="7"/>
  <c r="H2" i="7"/>
  <c r="K2" i="7"/>
  <c r="B2" i="7"/>
  <c r="N2" i="7"/>
  <c r="D2" i="7"/>
  <c r="F2" i="7"/>
  <c r="I2" i="7"/>
  <c r="C2" i="7"/>
  <c r="B15" i="7"/>
  <c r="C15" i="7"/>
  <c r="D15" i="7"/>
  <c r="E15" i="7"/>
  <c r="F15" i="7"/>
  <c r="G15" i="7"/>
  <c r="H15" i="7"/>
  <c r="I15" i="7"/>
  <c r="J15" i="7"/>
  <c r="K15" i="7"/>
  <c r="L15" i="7"/>
</calcChain>
</file>

<file path=xl/sharedStrings.xml><?xml version="1.0" encoding="utf-8"?>
<sst xmlns="http://schemas.openxmlformats.org/spreadsheetml/2006/main" count="1121" uniqueCount="238">
  <si>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</si>
  <si>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</si>
  <si>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</si>
  <si>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</si>
  <si>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</si>
  <si>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</si>
  <si>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</si>
  <si>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</si>
  <si>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</si>
  <si>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</si>
  <si>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</si>
  <si>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</si>
  <si>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</si>
  <si>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</si>
  <si>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</si>
  <si>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</si>
  <si>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</si>
  <si>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</si>
  <si>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</si>
  <si>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</si>
  <si>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</si>
  <si>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</si>
  <si>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</si>
  <si>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</si>
  <si>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5位</t>
    <rPh sb="1" eb="2">
      <t>イ</t>
    </rPh>
    <phoneticPr fontId="3"/>
  </si>
  <si>
    <t>4位</t>
    <rPh sb="1" eb="2">
      <t>イ</t>
    </rPh>
    <phoneticPr fontId="3"/>
  </si>
  <si>
    <t>3位</t>
    <rPh sb="1" eb="2">
      <t>イ</t>
    </rPh>
    <phoneticPr fontId="3"/>
  </si>
  <si>
    <t>2位</t>
    <rPh sb="1" eb="2">
      <t>イ</t>
    </rPh>
    <phoneticPr fontId="3"/>
  </si>
  <si>
    <t>1位</t>
    <rPh sb="1" eb="2">
      <t>イ</t>
    </rPh>
    <phoneticPr fontId="3"/>
  </si>
  <si>
    <t>紀の川市</t>
    <rPh sb="0" eb="1">
      <t>キ</t>
    </rPh>
    <rPh sb="2" eb="3">
      <t>カワ</t>
    </rPh>
    <rPh sb="3" eb="4">
      <t>シ</t>
    </rPh>
    <phoneticPr fontId="11"/>
  </si>
  <si>
    <t>岩出市</t>
    <rPh sb="2" eb="3">
      <t>シ</t>
    </rPh>
    <phoneticPr fontId="11"/>
  </si>
  <si>
    <t>紀美野町</t>
    <rPh sb="0" eb="1">
      <t>オサム</t>
    </rPh>
    <rPh sb="1" eb="2">
      <t>ビ</t>
    </rPh>
    <rPh sb="2" eb="3">
      <t>ノ</t>
    </rPh>
    <rPh sb="3" eb="4">
      <t>マチ</t>
    </rPh>
    <phoneticPr fontId="11"/>
  </si>
  <si>
    <t>みなべ町</t>
    <rPh sb="3" eb="4">
      <t>チョウ</t>
    </rPh>
    <phoneticPr fontId="11"/>
  </si>
  <si>
    <t>日高川町</t>
    <rPh sb="0" eb="1">
      <t>ヒ</t>
    </rPh>
    <rPh sb="1" eb="2">
      <t>タカ</t>
    </rPh>
    <rPh sb="2" eb="3">
      <t>ガワ</t>
    </rPh>
    <rPh sb="3" eb="4">
      <t>チョウ</t>
    </rPh>
    <phoneticPr fontId="11"/>
  </si>
  <si>
    <t>http://www.pref.wakayama.lg.jp/prefg/062400/doutai2.html</t>
    <phoneticPr fontId="11"/>
  </si>
  <si>
    <t>58.年間観光客数（宿泊客）</t>
  </si>
  <si>
    <t>人</t>
  </si>
  <si>
    <t>和歌山県</t>
    <rPh sb="0" eb="4">
      <t>ワカヤマケン</t>
    </rPh>
    <phoneticPr fontId="11"/>
  </si>
  <si>
    <t>有田川町</t>
    <rPh sb="0" eb="2">
      <t>アリダ</t>
    </rPh>
    <rPh sb="2" eb="3">
      <t>ガワ</t>
    </rPh>
    <rPh sb="3" eb="4">
      <t>チョウ</t>
    </rPh>
    <phoneticPr fontId="11"/>
  </si>
  <si>
    <t>　</t>
    <phoneticPr fontId="11"/>
  </si>
  <si>
    <t>　</t>
    <phoneticPr fontId="11"/>
  </si>
  <si>
    <t>　</t>
    <phoneticPr fontId="11"/>
  </si>
  <si>
    <t>　</t>
    <phoneticPr fontId="11"/>
  </si>
  <si>
    <t>と</t>
    <phoneticPr fontId="3"/>
  </si>
  <si>
    <t>統計グラフで</t>
    <rPh sb="0" eb="2">
      <t>トウケイ</t>
    </rPh>
    <phoneticPr fontId="3"/>
  </si>
  <si>
    <t>を比べよう！</t>
    <rPh sb="1" eb="2">
      <t>クラ</t>
    </rPh>
    <phoneticPr fontId="3"/>
  </si>
  <si>
    <t>計</t>
    <rPh sb="0" eb="1">
      <t>ケイ</t>
    </rPh>
    <phoneticPr fontId="24"/>
  </si>
  <si>
    <t>不明</t>
    <rPh sb="0" eb="1">
      <t>フ</t>
    </rPh>
    <rPh sb="1" eb="2">
      <t>メイ</t>
    </rPh>
    <phoneticPr fontId="24"/>
  </si>
  <si>
    <t>外国人</t>
    <rPh sb="0" eb="2">
      <t>ガイコク</t>
    </rPh>
    <rPh sb="2" eb="3">
      <t>ジン</t>
    </rPh>
    <phoneticPr fontId="24"/>
  </si>
  <si>
    <t>九州・沖縄</t>
    <rPh sb="0" eb="2">
      <t>キュウシュウ</t>
    </rPh>
    <rPh sb="3" eb="5">
      <t>オキナワ</t>
    </rPh>
    <phoneticPr fontId="24"/>
  </si>
  <si>
    <t>北海道</t>
    <rPh sb="0" eb="3">
      <t>ホッカイドウ</t>
    </rPh>
    <phoneticPr fontId="24"/>
  </si>
  <si>
    <t>東北</t>
    <rPh sb="0" eb="1">
      <t>ヒガシ</t>
    </rPh>
    <rPh sb="1" eb="2">
      <t>キタ</t>
    </rPh>
    <phoneticPr fontId="24"/>
  </si>
  <si>
    <t>関東</t>
    <rPh sb="0" eb="1">
      <t>セキ</t>
    </rPh>
    <rPh sb="1" eb="2">
      <t>ヒガシ</t>
    </rPh>
    <phoneticPr fontId="24"/>
  </si>
  <si>
    <t>北陸</t>
    <rPh sb="0" eb="1">
      <t>キタ</t>
    </rPh>
    <rPh sb="1" eb="2">
      <t>リク</t>
    </rPh>
    <phoneticPr fontId="24"/>
  </si>
  <si>
    <t>東海</t>
    <rPh sb="0" eb="1">
      <t>ヒガシ</t>
    </rPh>
    <rPh sb="1" eb="2">
      <t>ウミ</t>
    </rPh>
    <phoneticPr fontId="24"/>
  </si>
  <si>
    <t>中国</t>
    <rPh sb="0" eb="1">
      <t>ナカ</t>
    </rPh>
    <rPh sb="1" eb="2">
      <t>コク</t>
    </rPh>
    <phoneticPr fontId="24"/>
  </si>
  <si>
    <t>四国</t>
    <rPh sb="0" eb="1">
      <t>ヨン</t>
    </rPh>
    <rPh sb="1" eb="2">
      <t>コク</t>
    </rPh>
    <phoneticPr fontId="24"/>
  </si>
  <si>
    <t>三重</t>
    <rPh sb="0" eb="1">
      <t>サン</t>
    </rPh>
    <rPh sb="1" eb="2">
      <t>ジュウ</t>
    </rPh>
    <phoneticPr fontId="24"/>
  </si>
  <si>
    <t>滋賀</t>
    <rPh sb="0" eb="1">
      <t>シゲル</t>
    </rPh>
    <rPh sb="1" eb="2">
      <t>ガ</t>
    </rPh>
    <phoneticPr fontId="24"/>
  </si>
  <si>
    <t>奈良</t>
    <rPh sb="0" eb="1">
      <t>ナ</t>
    </rPh>
    <rPh sb="1" eb="2">
      <t>リョウ</t>
    </rPh>
    <phoneticPr fontId="24"/>
  </si>
  <si>
    <t>兵庫</t>
    <rPh sb="0" eb="1">
      <t>ヘイ</t>
    </rPh>
    <rPh sb="1" eb="2">
      <t>コ</t>
    </rPh>
    <phoneticPr fontId="24"/>
  </si>
  <si>
    <t>京都</t>
    <rPh sb="0" eb="1">
      <t>キョウ</t>
    </rPh>
    <rPh sb="1" eb="2">
      <t>ミヤコ</t>
    </rPh>
    <phoneticPr fontId="24"/>
  </si>
  <si>
    <t>大阪</t>
    <rPh sb="0" eb="1">
      <t>ダイ</t>
    </rPh>
    <rPh sb="1" eb="2">
      <t>サカ</t>
    </rPh>
    <phoneticPr fontId="24"/>
  </si>
  <si>
    <t>和歌山</t>
    <rPh sb="0" eb="3">
      <t>ワカヤマ</t>
    </rPh>
    <phoneticPr fontId="24"/>
  </si>
  <si>
    <t>市町村名</t>
    <rPh sb="0" eb="3">
      <t>シチョウソン</t>
    </rPh>
    <rPh sb="3" eb="4">
      <t>メイ</t>
    </rPh>
    <phoneticPr fontId="25"/>
  </si>
  <si>
    <t>合計</t>
    <rPh sb="0" eb="2">
      <t>ゴウケイ</t>
    </rPh>
    <phoneticPr fontId="25"/>
  </si>
  <si>
    <t>市町村</t>
    <rPh sb="0" eb="3">
      <t>シチョウソン</t>
    </rPh>
    <phoneticPr fontId="25"/>
  </si>
  <si>
    <t>三重</t>
    <rPh sb="0" eb="2">
      <t>ミエ</t>
    </rPh>
    <phoneticPr fontId="3"/>
  </si>
  <si>
    <t>計</t>
    <rPh sb="0" eb="1">
      <t>ケイ</t>
    </rPh>
    <phoneticPr fontId="25"/>
  </si>
  <si>
    <t>九州・沖縄</t>
    <rPh sb="0" eb="2">
      <t>キュウシュウ</t>
    </rPh>
    <rPh sb="3" eb="5">
      <t>オキナワ</t>
    </rPh>
    <phoneticPr fontId="25"/>
  </si>
  <si>
    <t>外国人</t>
    <rPh sb="0" eb="3">
      <t>ガイコクジン</t>
    </rPh>
    <phoneticPr fontId="25"/>
  </si>
  <si>
    <t>6位</t>
    <rPh sb="1" eb="2">
      <t>イ</t>
    </rPh>
    <phoneticPr fontId="3"/>
  </si>
  <si>
    <t>7位</t>
    <rPh sb="1" eb="2">
      <t>イ</t>
    </rPh>
    <phoneticPr fontId="3"/>
  </si>
  <si>
    <t>8位</t>
    <rPh sb="1" eb="2">
      <t>イ</t>
    </rPh>
    <phoneticPr fontId="3"/>
  </si>
  <si>
    <t>9位</t>
    <rPh sb="1" eb="2">
      <t>イ</t>
    </rPh>
    <phoneticPr fontId="3"/>
  </si>
  <si>
    <t>10位</t>
    <rPh sb="2" eb="3">
      <t>イ</t>
    </rPh>
    <phoneticPr fontId="3"/>
  </si>
  <si>
    <t>順位</t>
    <rPh sb="0" eb="2">
      <t>ジュンイ</t>
    </rPh>
    <phoneticPr fontId="3"/>
  </si>
  <si>
    <t>初期設定では、シートの編集をロックしています。グラフの表示がおかしい場合は、「校閲」タブ＞「シート保護解除」をクリックし、保護を解除してから、調整してください。</t>
    <rPh sb="0" eb="2">
      <t>ショキ</t>
    </rPh>
    <rPh sb="2" eb="4">
      <t>セッテイ</t>
    </rPh>
    <rPh sb="11" eb="13">
      <t>ヘンシュウ</t>
    </rPh>
    <rPh sb="27" eb="29">
      <t>ヒョウジ</t>
    </rPh>
    <rPh sb="34" eb="36">
      <t>バアイ</t>
    </rPh>
    <rPh sb="39" eb="41">
      <t>コウエツ</t>
    </rPh>
    <rPh sb="49" eb="51">
      <t>ホゴ</t>
    </rPh>
    <rPh sb="51" eb="53">
      <t>カイジョ</t>
    </rPh>
    <rPh sb="61" eb="63">
      <t>ホゴ</t>
    </rPh>
    <rPh sb="64" eb="66">
      <t>カイジョ</t>
    </rPh>
    <rPh sb="71" eb="73">
      <t>チョウセイ</t>
    </rPh>
    <phoneticPr fontId="4"/>
  </si>
  <si>
    <t>▼▼市町村を選んで下さい▼▼</t>
    <rPh sb="2" eb="5">
      <t>シチョウソン</t>
    </rPh>
    <rPh sb="6" eb="7">
      <t>エラ</t>
    </rPh>
    <rPh sb="9" eb="10">
      <t>クダ</t>
    </rPh>
    <phoneticPr fontId="4"/>
  </si>
  <si>
    <t>市町村名</t>
    <rPh sb="0" eb="3">
      <t>シチョウソン</t>
    </rPh>
    <rPh sb="3" eb="4">
      <t>メイ</t>
    </rPh>
    <phoneticPr fontId="5"/>
  </si>
  <si>
    <t>和歌山</t>
    <rPh sb="0" eb="3">
      <t>ワカヤマ</t>
    </rPh>
    <phoneticPr fontId="10"/>
  </si>
  <si>
    <t>大　阪</t>
    <rPh sb="0" eb="1">
      <t>ダイ</t>
    </rPh>
    <rPh sb="2" eb="3">
      <t>サカ</t>
    </rPh>
    <phoneticPr fontId="10"/>
  </si>
  <si>
    <t>京　都</t>
    <rPh sb="0" eb="1">
      <t>キョウ</t>
    </rPh>
    <rPh sb="2" eb="3">
      <t>ミヤコ</t>
    </rPh>
    <phoneticPr fontId="10"/>
  </si>
  <si>
    <t>兵　庫</t>
    <rPh sb="0" eb="1">
      <t>ヘイ</t>
    </rPh>
    <rPh sb="2" eb="3">
      <t>コ</t>
    </rPh>
    <phoneticPr fontId="10"/>
  </si>
  <si>
    <t>奈　良</t>
    <rPh sb="0" eb="1">
      <t>ナ</t>
    </rPh>
    <rPh sb="2" eb="3">
      <t>リョウ</t>
    </rPh>
    <phoneticPr fontId="10"/>
  </si>
  <si>
    <t>滋　賀</t>
    <rPh sb="0" eb="1">
      <t>シゲル</t>
    </rPh>
    <rPh sb="2" eb="3">
      <t>ガ</t>
    </rPh>
    <phoneticPr fontId="10"/>
  </si>
  <si>
    <t>三　重</t>
    <rPh sb="0" eb="1">
      <t>サン</t>
    </rPh>
    <rPh sb="2" eb="3">
      <t>ジュウ</t>
    </rPh>
    <phoneticPr fontId="10"/>
  </si>
  <si>
    <t>四　国</t>
    <rPh sb="0" eb="1">
      <t>ヨン</t>
    </rPh>
    <rPh sb="2" eb="3">
      <t>コク</t>
    </rPh>
    <phoneticPr fontId="10"/>
  </si>
  <si>
    <t>中　国</t>
    <rPh sb="0" eb="1">
      <t>ナカ</t>
    </rPh>
    <rPh sb="2" eb="3">
      <t>コク</t>
    </rPh>
    <phoneticPr fontId="10"/>
  </si>
  <si>
    <t>東　 海</t>
    <rPh sb="0" eb="1">
      <t>ヒガシ</t>
    </rPh>
    <rPh sb="3" eb="4">
      <t>ウミ</t>
    </rPh>
    <phoneticPr fontId="10"/>
  </si>
  <si>
    <t>北　陸</t>
    <rPh sb="0" eb="1">
      <t>キタ</t>
    </rPh>
    <rPh sb="2" eb="3">
      <t>リク</t>
    </rPh>
    <phoneticPr fontId="10"/>
  </si>
  <si>
    <t>関　東</t>
    <rPh sb="0" eb="1">
      <t>セキ</t>
    </rPh>
    <rPh sb="2" eb="3">
      <t>ヒガシ</t>
    </rPh>
    <phoneticPr fontId="10"/>
  </si>
  <si>
    <t>東　北</t>
    <rPh sb="0" eb="1">
      <t>ヒガシ</t>
    </rPh>
    <rPh sb="2" eb="3">
      <t>キタ</t>
    </rPh>
    <phoneticPr fontId="10"/>
  </si>
  <si>
    <t>北海道</t>
    <rPh sb="0" eb="3">
      <t>ホッカイドウ</t>
    </rPh>
    <phoneticPr fontId="10"/>
  </si>
  <si>
    <t>九州・沖縄</t>
    <rPh sb="0" eb="2">
      <t>キュウシュウ</t>
    </rPh>
    <rPh sb="3" eb="5">
      <t>オキナワ</t>
    </rPh>
    <phoneticPr fontId="10"/>
  </si>
  <si>
    <t>外国人</t>
    <rPh sb="0" eb="2">
      <t>ガイコク</t>
    </rPh>
    <rPh sb="2" eb="3">
      <t>ジン</t>
    </rPh>
    <phoneticPr fontId="10"/>
  </si>
  <si>
    <t>不　明</t>
    <rPh sb="0" eb="1">
      <t>フ</t>
    </rPh>
    <rPh sb="2" eb="3">
      <t>メイ</t>
    </rPh>
    <phoneticPr fontId="10"/>
  </si>
  <si>
    <t>計</t>
    <rPh sb="0" eb="1">
      <t>ケイ</t>
    </rPh>
    <phoneticPr fontId="10"/>
  </si>
  <si>
    <t>和歌山市</t>
    <rPh sb="0" eb="4">
      <t>ワカヤマシ</t>
    </rPh>
    <phoneticPr fontId="6"/>
  </si>
  <si>
    <t>紀美野町</t>
    <rPh sb="0" eb="2">
      <t>キミ</t>
    </rPh>
    <rPh sb="2" eb="3">
      <t>ノ</t>
    </rPh>
    <rPh sb="3" eb="4">
      <t>チョウ</t>
    </rPh>
    <phoneticPr fontId="6"/>
  </si>
  <si>
    <t>紀の川市</t>
    <rPh sb="0" eb="1">
      <t>キノ</t>
    </rPh>
    <rPh sb="2" eb="3">
      <t>カワ</t>
    </rPh>
    <rPh sb="3" eb="4">
      <t>シ</t>
    </rPh>
    <phoneticPr fontId="6"/>
  </si>
  <si>
    <t>九度山町</t>
    <rPh sb="0" eb="4">
      <t>クドヤマチョウ</t>
    </rPh>
    <phoneticPr fontId="6"/>
  </si>
  <si>
    <t>かつらぎ町</t>
    <rPh sb="4" eb="5">
      <t>チョウ</t>
    </rPh>
    <phoneticPr fontId="6"/>
  </si>
  <si>
    <t>有田川町</t>
    <rPh sb="0" eb="1">
      <t>ユウ</t>
    </rPh>
    <rPh sb="1" eb="4">
      <t>タガワチョウ</t>
    </rPh>
    <phoneticPr fontId="6"/>
  </si>
  <si>
    <t>みなべ町</t>
    <rPh sb="3" eb="4">
      <t>チョウ</t>
    </rPh>
    <phoneticPr fontId="6"/>
  </si>
  <si>
    <t>日高川町</t>
    <rPh sb="0" eb="2">
      <t>ヒダカ</t>
    </rPh>
    <rPh sb="2" eb="3">
      <t>ガワ</t>
    </rPh>
    <rPh sb="3" eb="4">
      <t>マチ</t>
    </rPh>
    <phoneticPr fontId="6"/>
  </si>
  <si>
    <t>上富田町</t>
    <rPh sb="0" eb="3">
      <t>カミトンダ</t>
    </rPh>
    <rPh sb="3" eb="4">
      <t>チョウ</t>
    </rPh>
    <phoneticPr fontId="6"/>
  </si>
  <si>
    <t>すさみ町</t>
    <rPh sb="3" eb="4">
      <t>チョウ</t>
    </rPh>
    <phoneticPr fontId="6"/>
  </si>
  <si>
    <t>那智勝浦町</t>
    <rPh sb="0" eb="5">
      <t>ナチカツウラチョウ</t>
    </rPh>
    <phoneticPr fontId="6"/>
  </si>
  <si>
    <t>古座川町</t>
    <rPh sb="0" eb="4">
      <t>コザガワチョウ</t>
    </rPh>
    <phoneticPr fontId="6"/>
  </si>
  <si>
    <t>合　　　計</t>
    <rPh sb="0" eb="1">
      <t>ゴウ</t>
    </rPh>
    <rPh sb="4" eb="5">
      <t>ケイ</t>
    </rPh>
    <phoneticPr fontId="6"/>
  </si>
  <si>
    <t>海南市</t>
    <rPh sb="0" eb="1">
      <t>ウミ</t>
    </rPh>
    <rPh sb="1" eb="2">
      <t>ミナミ</t>
    </rPh>
    <rPh sb="2" eb="3">
      <t>シ</t>
    </rPh>
    <phoneticPr fontId="6"/>
  </si>
  <si>
    <t>岩出市</t>
    <rPh sb="0" eb="1">
      <t>イワ</t>
    </rPh>
    <rPh sb="1" eb="2">
      <t>デ</t>
    </rPh>
    <rPh sb="2" eb="3">
      <t>シ</t>
    </rPh>
    <phoneticPr fontId="6"/>
  </si>
  <si>
    <t>橋本市</t>
    <rPh sb="0" eb="1">
      <t>ハシ</t>
    </rPh>
    <rPh sb="1" eb="2">
      <t>ホン</t>
    </rPh>
    <rPh sb="2" eb="3">
      <t>シ</t>
    </rPh>
    <phoneticPr fontId="6"/>
  </si>
  <si>
    <t>高野町</t>
    <rPh sb="0" eb="1">
      <t>タカ</t>
    </rPh>
    <rPh sb="1" eb="2">
      <t>ノ</t>
    </rPh>
    <rPh sb="2" eb="3">
      <t>マチ</t>
    </rPh>
    <phoneticPr fontId="6"/>
  </si>
  <si>
    <t>有田市</t>
    <rPh sb="0" eb="1">
      <t>ユウ</t>
    </rPh>
    <rPh sb="1" eb="2">
      <t>タ</t>
    </rPh>
    <rPh sb="2" eb="3">
      <t>シ</t>
    </rPh>
    <phoneticPr fontId="6"/>
  </si>
  <si>
    <t>湯浅町</t>
    <rPh sb="0" eb="1">
      <t>ユ</t>
    </rPh>
    <rPh sb="1" eb="2">
      <t>アサ</t>
    </rPh>
    <rPh sb="2" eb="3">
      <t>マチ</t>
    </rPh>
    <phoneticPr fontId="6"/>
  </si>
  <si>
    <t>広川町</t>
    <rPh sb="0" eb="1">
      <t>ヒロ</t>
    </rPh>
    <rPh sb="1" eb="2">
      <t>カワ</t>
    </rPh>
    <rPh sb="2" eb="3">
      <t>チョウ</t>
    </rPh>
    <phoneticPr fontId="6"/>
  </si>
  <si>
    <t>御坊市</t>
    <rPh sb="0" eb="1">
      <t>オ</t>
    </rPh>
    <rPh sb="1" eb="2">
      <t>ボウ</t>
    </rPh>
    <rPh sb="2" eb="3">
      <t>シ</t>
    </rPh>
    <phoneticPr fontId="6"/>
  </si>
  <si>
    <t>美浜町</t>
    <rPh sb="0" eb="1">
      <t>ビ</t>
    </rPh>
    <rPh sb="1" eb="2">
      <t>ハマ</t>
    </rPh>
    <rPh sb="2" eb="3">
      <t>チョウ</t>
    </rPh>
    <phoneticPr fontId="6"/>
  </si>
  <si>
    <t>日高町</t>
    <rPh sb="0" eb="1">
      <t>ヒ</t>
    </rPh>
    <rPh sb="1" eb="2">
      <t>タカ</t>
    </rPh>
    <rPh sb="2" eb="3">
      <t>マチ</t>
    </rPh>
    <phoneticPr fontId="6"/>
  </si>
  <si>
    <t>由良町</t>
    <rPh sb="0" eb="1">
      <t>ヨシ</t>
    </rPh>
    <rPh sb="1" eb="2">
      <t>リョウ</t>
    </rPh>
    <rPh sb="2" eb="3">
      <t>マチ</t>
    </rPh>
    <phoneticPr fontId="6"/>
  </si>
  <si>
    <t>印南町</t>
    <rPh sb="0" eb="1">
      <t>イン</t>
    </rPh>
    <rPh sb="1" eb="2">
      <t>ミナミ</t>
    </rPh>
    <rPh sb="2" eb="3">
      <t>チョウ</t>
    </rPh>
    <phoneticPr fontId="6"/>
  </si>
  <si>
    <t>田辺市</t>
    <rPh sb="0" eb="1">
      <t>タ</t>
    </rPh>
    <rPh sb="1" eb="2">
      <t>ヘン</t>
    </rPh>
    <rPh sb="2" eb="3">
      <t>シ</t>
    </rPh>
    <phoneticPr fontId="6"/>
  </si>
  <si>
    <t>白浜町</t>
    <rPh sb="0" eb="1">
      <t>シロ</t>
    </rPh>
    <rPh sb="1" eb="2">
      <t>ハマ</t>
    </rPh>
    <rPh sb="2" eb="3">
      <t>マチ</t>
    </rPh>
    <phoneticPr fontId="6"/>
  </si>
  <si>
    <t>新宮市</t>
    <rPh sb="0" eb="1">
      <t>シン</t>
    </rPh>
    <rPh sb="1" eb="2">
      <t>ミヤ</t>
    </rPh>
    <rPh sb="2" eb="3">
      <t>シ</t>
    </rPh>
    <phoneticPr fontId="6"/>
  </si>
  <si>
    <t>太地町</t>
    <rPh sb="0" eb="1">
      <t>フトシ</t>
    </rPh>
    <rPh sb="1" eb="2">
      <t>チ</t>
    </rPh>
    <rPh sb="2" eb="3">
      <t>チョウ</t>
    </rPh>
    <phoneticPr fontId="6"/>
  </si>
  <si>
    <t>北山村</t>
    <rPh sb="0" eb="1">
      <t>キタ</t>
    </rPh>
    <rPh sb="1" eb="2">
      <t>ヤマ</t>
    </rPh>
    <rPh sb="2" eb="3">
      <t>ムラ</t>
    </rPh>
    <phoneticPr fontId="6"/>
  </si>
  <si>
    <t>串本町</t>
    <rPh sb="0" eb="1">
      <t>クシ</t>
    </rPh>
    <rPh sb="1" eb="2">
      <t>ホン</t>
    </rPh>
    <rPh sb="2" eb="3">
      <t>チョウ</t>
    </rPh>
    <phoneticPr fontId="6"/>
  </si>
  <si>
    <t>（観光編）</t>
    <rPh sb="1" eb="3">
      <t>カンコウ</t>
    </rPh>
    <rPh sb="3" eb="4">
      <t>ヘン</t>
    </rPh>
    <phoneticPr fontId="3"/>
  </si>
  <si>
    <t>和歌山県の観光にまつわる統計データを、</t>
    <rPh sb="0" eb="4">
      <t>ワカヤマケン</t>
    </rPh>
    <rPh sb="5" eb="7">
      <t>カンコウ</t>
    </rPh>
    <rPh sb="12" eb="14">
      <t>トウケイ</t>
    </rPh>
    <phoneticPr fontId="4"/>
  </si>
  <si>
    <t>増えている？減っている？</t>
    <rPh sb="0" eb="1">
      <t>フ</t>
    </rPh>
    <rPh sb="6" eb="7">
      <t>ヘ</t>
    </rPh>
    <phoneticPr fontId="3"/>
  </si>
  <si>
    <t>データが増減した理由も考えてみよう！</t>
    <rPh sb="4" eb="6">
      <t>ゾウゲン</t>
    </rPh>
    <rPh sb="8" eb="10">
      <t>リユウ</t>
    </rPh>
    <rPh sb="11" eb="12">
      <t>カンガ</t>
    </rPh>
    <phoneticPr fontId="3"/>
  </si>
  <si>
    <t>また、他の市町村のグラフと比べてみることで、</t>
    <rPh sb="3" eb="4">
      <t>ホカ</t>
    </rPh>
    <rPh sb="5" eb="8">
      <t>シチョウソン</t>
    </rPh>
    <rPh sb="13" eb="14">
      <t>クラ</t>
    </rPh>
    <phoneticPr fontId="3"/>
  </si>
  <si>
    <t>きいちゃんのひとことメモ</t>
    <phoneticPr fontId="3"/>
  </si>
  <si>
    <t>みんなが暮らしているまちにやってくる観光客は、</t>
    <rPh sb="4" eb="5">
      <t>ク</t>
    </rPh>
    <rPh sb="18" eb="21">
      <t>カンコウキャク</t>
    </rPh>
    <phoneticPr fontId="3"/>
  </si>
  <si>
    <t>出典資料：和歌山県観光振興課「和歌山県の観光客動態」</t>
    <rPh sb="0" eb="2">
      <t>シュッテン</t>
    </rPh>
    <rPh sb="2" eb="4">
      <t>シリョウ</t>
    </rPh>
    <rPh sb="15" eb="19">
      <t>ワカヤマケン</t>
    </rPh>
    <phoneticPr fontId="3"/>
  </si>
  <si>
    <t>年間観光客数（日帰り）</t>
    <rPh sb="7" eb="9">
      <t>ヒガエ</t>
    </rPh>
    <phoneticPr fontId="3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</si>
  <si>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</si>
  <si>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</si>
  <si>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</si>
  <si>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</si>
  <si>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</si>
  <si>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</si>
  <si>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</si>
  <si>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</si>
  <si>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</si>
  <si>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</si>
  <si>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</si>
  <si>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</si>
  <si>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  <rPh sb="0" eb="1">
      <t>フサ</t>
    </rPh>
    <rPh sb="1" eb="2">
      <t>スウ</t>
    </rPh>
    <phoneticPr fontId="5"/>
  </si>
  <si>
    <t>合計</t>
    <rPh sb="0" eb="1">
      <t>ゴウ</t>
    </rPh>
    <rPh sb="1" eb="2">
      <t>ケイ</t>
    </rPh>
    <phoneticPr fontId="6"/>
  </si>
  <si>
    <t>６．市町村別「宿泊客数」月別推移表　</t>
    <rPh sb="2" eb="5">
      <t>シチョウソン</t>
    </rPh>
    <rPh sb="5" eb="6">
      <t>ベツ</t>
    </rPh>
    <rPh sb="7" eb="10">
      <t>シュクハクキャク</t>
    </rPh>
    <rPh sb="10" eb="11">
      <t>スウ</t>
    </rPh>
    <rPh sb="12" eb="14">
      <t>ツキベツ</t>
    </rPh>
    <rPh sb="14" eb="16">
      <t>スイイ</t>
    </rPh>
    <rPh sb="16" eb="17">
      <t>オモテ</t>
    </rPh>
    <phoneticPr fontId="6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</si>
  <si>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</si>
  <si>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</si>
  <si>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</si>
  <si>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</si>
  <si>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</si>
  <si>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</si>
  <si>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</si>
  <si>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</si>
  <si>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</si>
  <si>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</si>
  <si>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</si>
  <si>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</si>
  <si>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日高川町</t>
    <rPh sb="0" eb="4">
      <t>ヒダカガワチョウ</t>
    </rPh>
    <phoneticPr fontId="6"/>
  </si>
  <si>
    <t>印南町</t>
    <rPh sb="0" eb="3">
      <t>イナミチョウ</t>
    </rPh>
    <phoneticPr fontId="6"/>
  </si>
  <si>
    <t>田辺市</t>
    <rPh sb="0" eb="3">
      <t>タナベシ</t>
    </rPh>
    <phoneticPr fontId="3"/>
  </si>
  <si>
    <t>その他</t>
  </si>
  <si>
    <t>その他</t>
    <rPh sb="2" eb="3">
      <t>タ</t>
    </rPh>
    <phoneticPr fontId="3"/>
  </si>
  <si>
    <t>順位</t>
    <rPh sb="0" eb="2">
      <t>ジュンイ</t>
    </rPh>
    <phoneticPr fontId="3"/>
  </si>
  <si>
    <t>&lt;単位：人&gt;</t>
    <rPh sb="1" eb="3">
      <t>タンイ</t>
    </rPh>
    <rPh sb="4" eb="5">
      <t>ヒト</t>
    </rPh>
    <phoneticPr fontId="5"/>
  </si>
  <si>
    <t>海水浴・
川泳ぎ</t>
    <rPh sb="5" eb="6">
      <t>カワ</t>
    </rPh>
    <rPh sb="6" eb="7">
      <t>オヨ</t>
    </rPh>
    <phoneticPr fontId="5"/>
  </si>
  <si>
    <t>キャンプ</t>
  </si>
  <si>
    <t>スポーツ･
ゴルフ・
ハイキング</t>
  </si>
  <si>
    <t>観光農園</t>
  </si>
  <si>
    <t>温泉・休養</t>
  </si>
  <si>
    <t>祭</t>
  </si>
  <si>
    <t>社寺参詣</t>
  </si>
  <si>
    <t>潮干狩り</t>
  </si>
  <si>
    <t>風景・
自然鑑賞</t>
  </si>
  <si>
    <t>観光施設</t>
  </si>
  <si>
    <t>合計</t>
    <rPh sb="0" eb="2">
      <t>ゴウケイ</t>
    </rPh>
    <phoneticPr fontId="12"/>
  </si>
  <si>
    <t>構成比率</t>
    <rPh sb="0" eb="2">
      <t>コウセイ</t>
    </rPh>
    <rPh sb="2" eb="4">
      <t>ヒリツ</t>
    </rPh>
    <phoneticPr fontId="12"/>
  </si>
  <si>
    <t>釣り</t>
  </si>
  <si>
    <t>花見</t>
  </si>
  <si>
    <t>11位</t>
    <rPh sb="2" eb="3">
      <t>イ</t>
    </rPh>
    <phoneticPr fontId="3"/>
  </si>
  <si>
    <t>12位</t>
    <rPh sb="2" eb="3">
      <t>イ</t>
    </rPh>
    <phoneticPr fontId="3"/>
  </si>
  <si>
    <t>観光客の目的別推計</t>
    <rPh sb="0" eb="3">
      <t>カンコウキャク</t>
    </rPh>
    <rPh sb="4" eb="7">
      <t>モクテキベツ</t>
    </rPh>
    <rPh sb="7" eb="9">
      <t>スイケイ</t>
    </rPh>
    <phoneticPr fontId="4"/>
  </si>
  <si>
    <t>その他</t>
    <rPh sb="2" eb="3">
      <t>タ</t>
    </rPh>
    <phoneticPr fontId="3"/>
  </si>
  <si>
    <t>＜留意事項＞</t>
    <rPh sb="1" eb="3">
      <t>リュウイ</t>
    </rPh>
    <rPh sb="3" eb="5">
      <t>ジコウ</t>
    </rPh>
    <phoneticPr fontId="3"/>
  </si>
  <si>
    <t>・「高野町」については、ランキングが2位までしかないため、円グラフの表示が崩れます。印刷する際には、適宜調整してください。</t>
    <rPh sb="2" eb="5">
      <t>コウヤチョウ</t>
    </rPh>
    <rPh sb="19" eb="20">
      <t>イ</t>
    </rPh>
    <rPh sb="29" eb="30">
      <t>エン</t>
    </rPh>
    <rPh sb="34" eb="36">
      <t>ヒョウジ</t>
    </rPh>
    <rPh sb="37" eb="38">
      <t>クズ</t>
    </rPh>
    <rPh sb="42" eb="44">
      <t>インサツ</t>
    </rPh>
    <rPh sb="46" eb="47">
      <t>サイ</t>
    </rPh>
    <rPh sb="50" eb="52">
      <t>テキギ</t>
    </rPh>
    <rPh sb="52" eb="54">
      <t>チョウセイ</t>
    </rPh>
    <phoneticPr fontId="3"/>
  </si>
  <si>
    <t>２つの市町村同士でグラフにして比べることができるよ。</t>
    <rPh sb="3" eb="6">
      <t>シチョウソン</t>
    </rPh>
    <rPh sb="6" eb="8">
      <t>ドウシ</t>
    </rPh>
    <rPh sb="15" eb="16">
      <t>クラ</t>
    </rPh>
    <phoneticPr fontId="3"/>
  </si>
  <si>
    <t>自分が暮らす市町村の特ちょうが分かるよ！！</t>
    <rPh sb="3" eb="4">
      <t>ク</t>
    </rPh>
    <rPh sb="10" eb="11">
      <t>トク</t>
    </rPh>
    <rPh sb="15" eb="16">
      <t>ワ</t>
    </rPh>
    <phoneticPr fontId="3"/>
  </si>
  <si>
    <t>※たてじくの最大値が違うことに気を付けてください。</t>
    <rPh sb="6" eb="9">
      <t>サイダイチ</t>
    </rPh>
    <rPh sb="10" eb="11">
      <t>チガ</t>
    </rPh>
    <rPh sb="15" eb="16">
      <t>キ</t>
    </rPh>
    <rPh sb="17" eb="18">
      <t>ツ</t>
    </rPh>
    <phoneticPr fontId="4"/>
  </si>
  <si>
    <t>７．市町村別「日帰り客数」月別推移表</t>
    <rPh sb="7" eb="9">
      <t>ヒガエ</t>
    </rPh>
    <rPh sb="10" eb="12">
      <t>キャクスウ</t>
    </rPh>
    <phoneticPr fontId="5"/>
  </si>
  <si>
    <t>1位</t>
  </si>
  <si>
    <t>2位</t>
  </si>
  <si>
    <t>3位</t>
  </si>
  <si>
    <t>4位</t>
  </si>
  <si>
    <t>10．市町村別観光客の目的別推計表（2021）</t>
    <rPh sb="3" eb="6">
      <t>シチョウソン</t>
    </rPh>
    <rPh sb="6" eb="7">
      <t>ベツ</t>
    </rPh>
    <rPh sb="11" eb="13">
      <t>モクテキ</t>
    </rPh>
    <rPh sb="13" eb="14">
      <t>ベツ</t>
    </rPh>
    <phoneticPr fontId="12"/>
  </si>
  <si>
    <t>和歌山市</t>
    <rPh sb="0" eb="4">
      <t>ワカヤマシ</t>
    </rPh>
    <phoneticPr fontId="8"/>
  </si>
  <si>
    <r>
      <t>白浜</t>
    </r>
    <r>
      <rPr>
        <sz val="11"/>
        <color theme="1"/>
        <rFont val="Meiryo UI"/>
        <family val="2"/>
        <charset val="128"/>
        <scheme val="minor"/>
      </rPr>
      <t>町</t>
    </r>
    <rPh sb="0" eb="1">
      <t>シロ</t>
    </rPh>
    <rPh sb="1" eb="2">
      <t>ハマ</t>
    </rPh>
    <rPh sb="2" eb="3">
      <t>マチ</t>
    </rPh>
    <phoneticPr fontId="8"/>
  </si>
  <si>
    <t>那智勝浦町</t>
    <rPh sb="0" eb="5">
      <t>ナチカツウラチョウ</t>
    </rPh>
    <phoneticPr fontId="8"/>
  </si>
  <si>
    <r>
      <t>田辺</t>
    </r>
    <r>
      <rPr>
        <sz val="11"/>
        <color theme="1"/>
        <rFont val="Meiryo UI"/>
        <family val="2"/>
        <charset val="128"/>
        <scheme val="minor"/>
      </rPr>
      <t>市</t>
    </r>
    <rPh sb="0" eb="1">
      <t>タ</t>
    </rPh>
    <rPh sb="1" eb="2">
      <t>ヘン</t>
    </rPh>
    <rPh sb="2" eb="3">
      <t>シ</t>
    </rPh>
    <phoneticPr fontId="8"/>
  </si>
  <si>
    <r>
      <t>串本</t>
    </r>
    <r>
      <rPr>
        <sz val="11"/>
        <color theme="1"/>
        <rFont val="Meiryo UI"/>
        <family val="2"/>
        <charset val="128"/>
        <scheme val="minor"/>
      </rPr>
      <t>町</t>
    </r>
    <rPh sb="0" eb="1">
      <t>クシ</t>
    </rPh>
    <rPh sb="1" eb="2">
      <t>ホン</t>
    </rPh>
    <rPh sb="2" eb="3">
      <t>チョウ</t>
    </rPh>
    <phoneticPr fontId="8"/>
  </si>
  <si>
    <t>かつらぎ町</t>
    <rPh sb="4" eb="5">
      <t>チョウ</t>
    </rPh>
    <phoneticPr fontId="8"/>
  </si>
  <si>
    <t>紀美野町</t>
    <rPh sb="0" eb="2">
      <t>キミ</t>
    </rPh>
    <rPh sb="2" eb="3">
      <t>ノ</t>
    </rPh>
    <rPh sb="3" eb="4">
      <t>チョウ</t>
    </rPh>
    <phoneticPr fontId="8"/>
  </si>
  <si>
    <t>みなべ町</t>
    <rPh sb="3" eb="4">
      <t>チョウ</t>
    </rPh>
    <phoneticPr fontId="8"/>
  </si>
  <si>
    <t>すさみ町</t>
    <rPh sb="3" eb="4">
      <t>チョウ</t>
    </rPh>
    <phoneticPr fontId="8"/>
  </si>
  <si>
    <t>有田川町</t>
    <rPh sb="0" eb="1">
      <t>ユウ</t>
    </rPh>
    <rPh sb="1" eb="4">
      <t>タガワチョウ</t>
    </rPh>
    <phoneticPr fontId="8"/>
  </si>
  <si>
    <t>上富田町</t>
    <rPh sb="0" eb="3">
      <t>カミトンダ</t>
    </rPh>
    <rPh sb="3" eb="4">
      <t>チョウ</t>
    </rPh>
    <phoneticPr fontId="8"/>
  </si>
  <si>
    <r>
      <t>太地</t>
    </r>
    <r>
      <rPr>
        <sz val="11"/>
        <color theme="1"/>
        <rFont val="Meiryo UI"/>
        <family val="2"/>
        <charset val="128"/>
        <scheme val="minor"/>
      </rPr>
      <t>町</t>
    </r>
    <rPh sb="0" eb="1">
      <t>フトシ</t>
    </rPh>
    <rPh sb="1" eb="2">
      <t>チ</t>
    </rPh>
    <rPh sb="2" eb="3">
      <t>チョウ</t>
    </rPh>
    <phoneticPr fontId="8"/>
  </si>
  <si>
    <r>
      <t>高野</t>
    </r>
    <r>
      <rPr>
        <sz val="11"/>
        <color theme="1"/>
        <rFont val="Meiryo UI"/>
        <family val="2"/>
        <charset val="128"/>
        <scheme val="minor"/>
      </rPr>
      <t>町</t>
    </r>
    <rPh sb="0" eb="1">
      <t>タカ</t>
    </rPh>
    <rPh sb="1" eb="2">
      <t>ノ</t>
    </rPh>
    <rPh sb="2" eb="3">
      <t>マチ</t>
    </rPh>
    <phoneticPr fontId="8"/>
  </si>
  <si>
    <t>日高川町</t>
    <rPh sb="0" eb="2">
      <t>ヒダカ</t>
    </rPh>
    <rPh sb="2" eb="3">
      <t>ガワ</t>
    </rPh>
    <rPh sb="3" eb="4">
      <t>マチ</t>
    </rPh>
    <phoneticPr fontId="8"/>
  </si>
  <si>
    <r>
      <t>新宮</t>
    </r>
    <r>
      <rPr>
        <sz val="11"/>
        <color theme="1"/>
        <rFont val="Meiryo UI"/>
        <family val="2"/>
        <charset val="128"/>
        <scheme val="minor"/>
      </rPr>
      <t>市</t>
    </r>
    <rPh sb="0" eb="1">
      <t>シン</t>
    </rPh>
    <rPh sb="1" eb="2">
      <t>ミヤ</t>
    </rPh>
    <rPh sb="2" eb="3">
      <t>シ</t>
    </rPh>
    <phoneticPr fontId="8"/>
  </si>
  <si>
    <r>
      <t>美浜</t>
    </r>
    <r>
      <rPr>
        <sz val="11"/>
        <color theme="1"/>
        <rFont val="Meiryo UI"/>
        <family val="2"/>
        <charset val="128"/>
        <scheme val="minor"/>
      </rPr>
      <t>町</t>
    </r>
    <rPh sb="0" eb="1">
      <t>ビ</t>
    </rPh>
    <rPh sb="1" eb="2">
      <t>ハマ</t>
    </rPh>
    <rPh sb="2" eb="3">
      <t>チョウ</t>
    </rPh>
    <phoneticPr fontId="8"/>
  </si>
  <si>
    <r>
      <t>御坊</t>
    </r>
    <r>
      <rPr>
        <sz val="11"/>
        <color theme="1"/>
        <rFont val="Meiryo UI"/>
        <family val="2"/>
        <charset val="128"/>
        <scheme val="minor"/>
      </rPr>
      <t>市</t>
    </r>
    <rPh sb="0" eb="1">
      <t>オ</t>
    </rPh>
    <rPh sb="1" eb="2">
      <t>ボウ</t>
    </rPh>
    <rPh sb="2" eb="3">
      <t>シ</t>
    </rPh>
    <phoneticPr fontId="8"/>
  </si>
  <si>
    <r>
      <t>由良</t>
    </r>
    <r>
      <rPr>
        <sz val="11"/>
        <color theme="1"/>
        <rFont val="Meiryo UI"/>
        <family val="2"/>
        <charset val="128"/>
        <scheme val="minor"/>
      </rPr>
      <t>町</t>
    </r>
    <rPh sb="0" eb="1">
      <t>ヨシ</t>
    </rPh>
    <rPh sb="1" eb="2">
      <t>リョウ</t>
    </rPh>
    <rPh sb="2" eb="3">
      <t>マチ</t>
    </rPh>
    <phoneticPr fontId="8"/>
  </si>
  <si>
    <r>
      <t>橋本</t>
    </r>
    <r>
      <rPr>
        <sz val="11"/>
        <color theme="1"/>
        <rFont val="Meiryo UI"/>
        <family val="2"/>
        <charset val="128"/>
        <scheme val="minor"/>
      </rPr>
      <t>市</t>
    </r>
    <rPh sb="0" eb="1">
      <t>ハシ</t>
    </rPh>
    <rPh sb="1" eb="2">
      <t>ホン</t>
    </rPh>
    <rPh sb="2" eb="3">
      <t>シ</t>
    </rPh>
    <phoneticPr fontId="8"/>
  </si>
  <si>
    <r>
      <t>日高</t>
    </r>
    <r>
      <rPr>
        <sz val="11"/>
        <color theme="1"/>
        <rFont val="Meiryo UI"/>
        <family val="2"/>
        <charset val="128"/>
        <scheme val="minor"/>
      </rPr>
      <t>町</t>
    </r>
    <rPh sb="0" eb="1">
      <t>ヒ</t>
    </rPh>
    <rPh sb="1" eb="2">
      <t>タカ</t>
    </rPh>
    <rPh sb="2" eb="3">
      <t>マチ</t>
    </rPh>
    <phoneticPr fontId="8"/>
  </si>
  <si>
    <r>
      <t>岩出</t>
    </r>
    <r>
      <rPr>
        <sz val="11"/>
        <color theme="1"/>
        <rFont val="Meiryo UI"/>
        <family val="2"/>
        <charset val="128"/>
        <scheme val="minor"/>
      </rPr>
      <t>市</t>
    </r>
    <rPh sb="0" eb="1">
      <t>イワ</t>
    </rPh>
    <rPh sb="1" eb="2">
      <t>デ</t>
    </rPh>
    <rPh sb="2" eb="3">
      <t>シ</t>
    </rPh>
    <phoneticPr fontId="8"/>
  </si>
  <si>
    <t>紀の川市</t>
    <rPh sb="0" eb="1">
      <t>キノ</t>
    </rPh>
    <rPh sb="2" eb="3">
      <t>カワ</t>
    </rPh>
    <rPh sb="3" eb="4">
      <t>シ</t>
    </rPh>
    <phoneticPr fontId="8"/>
  </si>
  <si>
    <r>
      <t>有田</t>
    </r>
    <r>
      <rPr>
        <sz val="11"/>
        <color theme="1"/>
        <rFont val="Meiryo UI"/>
        <family val="2"/>
        <charset val="128"/>
        <scheme val="minor"/>
      </rPr>
      <t>市</t>
    </r>
    <rPh sb="0" eb="1">
      <t>ユウ</t>
    </rPh>
    <rPh sb="1" eb="2">
      <t>タ</t>
    </rPh>
    <rPh sb="2" eb="3">
      <t>シ</t>
    </rPh>
    <phoneticPr fontId="8"/>
  </si>
  <si>
    <r>
      <t>湯浅</t>
    </r>
    <r>
      <rPr>
        <sz val="11"/>
        <color theme="1"/>
        <rFont val="Meiryo UI"/>
        <family val="2"/>
        <charset val="128"/>
        <scheme val="minor"/>
      </rPr>
      <t>町</t>
    </r>
    <rPh sb="0" eb="1">
      <t>ユ</t>
    </rPh>
    <rPh sb="1" eb="2">
      <t>アサ</t>
    </rPh>
    <rPh sb="2" eb="3">
      <t>マチ</t>
    </rPh>
    <phoneticPr fontId="8"/>
  </si>
  <si>
    <t>古座川町</t>
    <rPh sb="0" eb="4">
      <t>コザガワチョウ</t>
    </rPh>
    <phoneticPr fontId="8"/>
  </si>
  <si>
    <r>
      <t>北山</t>
    </r>
    <r>
      <rPr>
        <sz val="11"/>
        <color theme="1"/>
        <rFont val="Meiryo UI"/>
        <family val="2"/>
        <charset val="128"/>
        <scheme val="minor"/>
      </rPr>
      <t>村</t>
    </r>
    <rPh sb="0" eb="1">
      <t>キタ</t>
    </rPh>
    <rPh sb="1" eb="2">
      <t>ヤマ</t>
    </rPh>
    <rPh sb="2" eb="3">
      <t>ムラ</t>
    </rPh>
    <phoneticPr fontId="8"/>
  </si>
  <si>
    <r>
      <t>印南</t>
    </r>
    <r>
      <rPr>
        <sz val="11"/>
        <color theme="1"/>
        <rFont val="Meiryo UI"/>
        <family val="2"/>
        <charset val="128"/>
        <scheme val="minor"/>
      </rPr>
      <t>町</t>
    </r>
    <rPh sb="0" eb="1">
      <t>イン</t>
    </rPh>
    <rPh sb="1" eb="2">
      <t>ミナミ</t>
    </rPh>
    <rPh sb="2" eb="3">
      <t>チョウ</t>
    </rPh>
    <phoneticPr fontId="8"/>
  </si>
  <si>
    <r>
      <t>広川</t>
    </r>
    <r>
      <rPr>
        <sz val="11"/>
        <color theme="1"/>
        <rFont val="Meiryo UI"/>
        <family val="2"/>
        <charset val="128"/>
        <scheme val="minor"/>
      </rPr>
      <t>町</t>
    </r>
    <rPh sb="0" eb="1">
      <t>ヒロ</t>
    </rPh>
    <rPh sb="1" eb="2">
      <t>カワ</t>
    </rPh>
    <rPh sb="2" eb="3">
      <t>チョウ</t>
    </rPh>
    <phoneticPr fontId="8"/>
  </si>
  <si>
    <r>
      <t>海南</t>
    </r>
    <r>
      <rPr>
        <sz val="11"/>
        <color theme="1"/>
        <rFont val="Meiryo UI"/>
        <family val="2"/>
        <charset val="128"/>
        <scheme val="minor"/>
      </rPr>
      <t>市</t>
    </r>
    <rPh sb="0" eb="1">
      <t>ウミ</t>
    </rPh>
    <rPh sb="1" eb="2">
      <t>ミナミ</t>
    </rPh>
    <rPh sb="2" eb="3">
      <t>シ</t>
    </rPh>
    <phoneticPr fontId="8"/>
  </si>
  <si>
    <t>九度山町</t>
    <rPh sb="0" eb="4">
      <t>クドヤマチョウ</t>
    </rPh>
    <phoneticPr fontId="8"/>
  </si>
  <si>
    <t>年別観光客数（日帰り+宿泊）の推移（2011～2021年）</t>
    <rPh sb="0" eb="2">
      <t>ネンベツ</t>
    </rPh>
    <rPh sb="2" eb="5">
      <t>カンコウキャク</t>
    </rPh>
    <rPh sb="5" eb="6">
      <t>カズ</t>
    </rPh>
    <rPh sb="15" eb="17">
      <t>スイイ</t>
    </rPh>
    <phoneticPr fontId="4"/>
  </si>
  <si>
    <t>年別観光客数（日帰り）の推移（2011～2021年）</t>
    <rPh sb="0" eb="2">
      <t>ネンベツ</t>
    </rPh>
    <rPh sb="2" eb="5">
      <t>カンコウキャク</t>
    </rPh>
    <rPh sb="5" eb="6">
      <t>カズ</t>
    </rPh>
    <rPh sb="7" eb="9">
      <t>ヒガエ</t>
    </rPh>
    <rPh sb="12" eb="14">
      <t>スイイ</t>
    </rPh>
    <phoneticPr fontId="4"/>
  </si>
  <si>
    <t>年別観光客数（宿泊）の推移（2011～2021年）</t>
    <rPh sb="0" eb="2">
      <t>ネンベツ</t>
    </rPh>
    <rPh sb="2" eb="5">
      <t>カンコウキャク</t>
    </rPh>
    <rPh sb="5" eb="6">
      <t>カズ</t>
    </rPh>
    <rPh sb="7" eb="9">
      <t>シュクハク</t>
    </rPh>
    <rPh sb="11" eb="13">
      <t>スイイ</t>
    </rPh>
    <rPh sb="23" eb="24">
      <t>ネン</t>
    </rPh>
    <phoneticPr fontId="4"/>
  </si>
  <si>
    <t>月別観光客数（日帰り）の推移（2021年）</t>
    <rPh sb="0" eb="2">
      <t>ツキベツ</t>
    </rPh>
    <rPh sb="2" eb="5">
      <t>カンコウキャク</t>
    </rPh>
    <rPh sb="5" eb="6">
      <t>スウ</t>
    </rPh>
    <rPh sb="7" eb="9">
      <t>ヒガエ</t>
    </rPh>
    <rPh sb="12" eb="14">
      <t>スイイ</t>
    </rPh>
    <rPh sb="19" eb="20">
      <t>ネン</t>
    </rPh>
    <phoneticPr fontId="4"/>
  </si>
  <si>
    <t>月別観光客数（宿泊）の推移（2021年）</t>
    <rPh sb="0" eb="2">
      <t>ツキベツ</t>
    </rPh>
    <rPh sb="2" eb="5">
      <t>カンコウキャク</t>
    </rPh>
    <rPh sb="5" eb="6">
      <t>スウ</t>
    </rPh>
    <rPh sb="7" eb="9">
      <t>シュクハク</t>
    </rPh>
    <rPh sb="11" eb="13">
      <t>スイイ</t>
    </rPh>
    <rPh sb="18" eb="19">
      <t>ネン</t>
    </rPh>
    <phoneticPr fontId="4"/>
  </si>
  <si>
    <r>
      <t>発地別観光客数（宿泊）と構成比（2021年）　</t>
    </r>
    <r>
      <rPr>
        <sz val="11"/>
        <rFont val="Meiryo UI"/>
        <family val="3"/>
        <charset val="128"/>
      </rPr>
      <t>※発地とは観光客が出発する地域のことです。</t>
    </r>
    <rPh sb="0" eb="2">
      <t>ハッチ</t>
    </rPh>
    <rPh sb="2" eb="3">
      <t>ベツ</t>
    </rPh>
    <rPh sb="3" eb="6">
      <t>カンコウキャク</t>
    </rPh>
    <rPh sb="6" eb="7">
      <t>スウ</t>
    </rPh>
    <rPh sb="8" eb="10">
      <t>シュクハク</t>
    </rPh>
    <rPh sb="11" eb="12">
      <t>キャクスウ</t>
    </rPh>
    <rPh sb="12" eb="15">
      <t>コウセイヒ</t>
    </rPh>
    <rPh sb="20" eb="21">
      <t>ネン</t>
    </rPh>
    <rPh sb="24" eb="26">
      <t>ハッチ</t>
    </rPh>
    <rPh sb="28" eb="31">
      <t>カンコウキャク</t>
    </rPh>
    <rPh sb="32" eb="34">
      <t>シュッパツ</t>
    </rPh>
    <rPh sb="36" eb="38">
      <t>チイキ</t>
    </rPh>
    <phoneticPr fontId="4"/>
  </si>
  <si>
    <t>発地・市町村別観光客数（宿泊）ランキングトップ10（2021年）</t>
    <rPh sb="0" eb="2">
      <t>ハッチ</t>
    </rPh>
    <rPh sb="3" eb="6">
      <t>シチョウソン</t>
    </rPh>
    <rPh sb="6" eb="7">
      <t>ベツ</t>
    </rPh>
    <rPh sb="7" eb="10">
      <t>カンコウキャク</t>
    </rPh>
    <rPh sb="10" eb="11">
      <t>スウ</t>
    </rPh>
    <rPh sb="12" eb="14">
      <t>シュクハク</t>
    </rPh>
    <rPh sb="30" eb="3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</si>
</sst>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&quot;人&quot;"/>
  </numFmts>
  <fonts count="54" x14ac:knownFonts="1"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Meiryo UI"/>
      <family val="2"/>
      <scheme val="minor"/>
    </font>
    <font>
      <sz val="11"/>
      <color theme="1"/>
      <name val="Meiryo UI"/>
      <family val="3"/>
      <charset val="128"/>
      <scheme val="minor"/>
    </font>
    <font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name val="ＭＳ 明朝"/>
      <family val="1"/>
      <charset val="128"/>
    </font>
    <font>
      <b/>
      <sz val="8"/>
      <name val="Meiryo UI"/>
      <family val="3"/>
      <charset val="128"/>
    </font>
    <font>
      <sz val="8"/>
      <color indexed="8"/>
      <name val="Meiryo UI"/>
      <family val="3"/>
      <charset val="128"/>
    </font>
    <font>
      <sz val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8"/>
      <color indexed="12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.5"/>
      <name val="ＭＳ ゴシック"/>
      <family val="3"/>
      <charset val="128"/>
    </font>
    <font>
      <sz val="17.25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6"/>
      <color theme="5" tint="0.79998168889431442"/>
      <name val="Meiryo UI"/>
      <family val="3"/>
      <charset val="128"/>
    </font>
    <font>
      <b/>
      <u/>
      <sz val="11"/>
      <name val="Meiryo UI"/>
      <family val="3"/>
      <charset val="128"/>
    </font>
    <font>
      <sz val="14"/>
      <name val="HGS創英角ﾎﾟｯﾌﾟ体"/>
      <family val="3"/>
      <charset val="128"/>
    </font>
    <font>
      <sz val="11"/>
      <name val="Meiryo UI"/>
      <family val="2"/>
      <charset val="128"/>
      <scheme val="minor"/>
    </font>
    <font>
      <sz val="10"/>
      <color theme="1"/>
      <name val="Meiryo UI"/>
      <family val="2"/>
      <charset val="128"/>
      <scheme val="minor"/>
    </font>
    <font>
      <sz val="10"/>
      <color theme="1"/>
      <name val="Meiryo UI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22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7" fontId="5" fillId="0" borderId="0"/>
    <xf numFmtId="0" fontId="8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37" applyNumberFormat="0" applyAlignment="0" applyProtection="0">
      <alignment vertical="center"/>
    </xf>
    <xf numFmtId="0" fontId="29" fillId="23" borderId="37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" fillId="25" borderId="38" applyNumberFormat="0" applyFont="0" applyAlignment="0" applyProtection="0">
      <alignment vertical="center"/>
    </xf>
    <xf numFmtId="0" fontId="6" fillId="25" borderId="38" applyNumberFormat="0" applyFont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6" borderId="40" applyNumberFormat="0" applyAlignment="0" applyProtection="0">
      <alignment vertical="center"/>
    </xf>
    <xf numFmtId="0" fontId="36" fillId="26" borderId="4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44" applyNumberFormat="0" applyFill="0" applyAlignment="0" applyProtection="0">
      <alignment vertical="center"/>
    </xf>
    <xf numFmtId="0" fontId="41" fillId="0" borderId="44" applyNumberFormat="0" applyFill="0" applyAlignment="0" applyProtection="0">
      <alignment vertical="center"/>
    </xf>
    <xf numFmtId="0" fontId="42" fillId="26" borderId="45" applyNumberFormat="0" applyAlignment="0" applyProtection="0">
      <alignment vertical="center"/>
    </xf>
    <xf numFmtId="0" fontId="42" fillId="26" borderId="4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0" applyNumberFormat="0" applyAlignment="0" applyProtection="0">
      <alignment vertical="center"/>
    </xf>
    <xf numFmtId="0" fontId="44" fillId="10" borderId="4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" fontId="31" fillId="0" borderId="0"/>
    <xf numFmtId="0" fontId="23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37" fontId="5" fillId="0" borderId="0"/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0" fillId="0" borderId="0" xfId="0" applyFont="1" applyFill="1" applyAlignment="1"/>
    <xf numFmtId="0" fontId="21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19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46" fillId="0" borderId="0" xfId="14" applyFont="1">
      <alignment vertical="center"/>
    </xf>
    <xf numFmtId="38" fontId="46" fillId="0" borderId="47" xfId="16" applyFont="1" applyFill="1" applyBorder="1" applyAlignment="1">
      <alignment horizontal="left" vertical="center"/>
    </xf>
    <xf numFmtId="38" fontId="46" fillId="0" borderId="47" xfId="16" applyFont="1" applyFill="1" applyBorder="1" applyAlignment="1">
      <alignment vertical="center"/>
    </xf>
    <xf numFmtId="38" fontId="46" fillId="0" borderId="50" xfId="16" applyFont="1" applyFill="1" applyBorder="1" applyAlignment="1">
      <alignment horizontal="left" vertical="center"/>
    </xf>
    <xf numFmtId="3" fontId="46" fillId="0" borderId="51" xfId="14" applyNumberFormat="1" applyFont="1" applyBorder="1" applyAlignment="1">
      <alignment vertical="center" shrinkToFit="1"/>
    </xf>
    <xf numFmtId="3" fontId="46" fillId="0" borderId="51" xfId="14" applyNumberFormat="1" applyFont="1" applyBorder="1">
      <alignment vertical="center"/>
    </xf>
    <xf numFmtId="38" fontId="46" fillId="0" borderId="50" xfId="16" applyFont="1" applyFill="1" applyBorder="1" applyAlignment="1">
      <alignment vertical="center"/>
    </xf>
    <xf numFmtId="38" fontId="46" fillId="0" borderId="52" xfId="16" applyFont="1" applyFill="1" applyBorder="1" applyAlignment="1">
      <alignment vertical="center"/>
    </xf>
    <xf numFmtId="3" fontId="46" fillId="0" borderId="53" xfId="14" applyNumberFormat="1" applyFont="1" applyBorder="1">
      <alignment vertical="center"/>
    </xf>
    <xf numFmtId="38" fontId="46" fillId="0" borderId="55" xfId="16" applyFont="1" applyFill="1" applyBorder="1" applyAlignment="1">
      <alignment vertical="center"/>
    </xf>
    <xf numFmtId="38" fontId="46" fillId="0" borderId="55" xfId="16" applyFont="1" applyFill="1" applyBorder="1" applyAlignment="1">
      <alignment horizontal="left" vertical="center"/>
    </xf>
    <xf numFmtId="0" fontId="46" fillId="27" borderId="56" xfId="14" applyFont="1" applyFill="1" applyBorder="1" applyAlignment="1">
      <alignment horizontal="center" vertical="center"/>
    </xf>
    <xf numFmtId="0" fontId="46" fillId="27" borderId="57" xfId="14" applyFont="1" applyFill="1" applyBorder="1" applyAlignment="1">
      <alignment horizontal="right" vertical="center"/>
    </xf>
    <xf numFmtId="0" fontId="46" fillId="27" borderId="58" xfId="14" applyFont="1" applyFill="1" applyBorder="1" applyAlignment="1">
      <alignment horizontal="right" vertical="center"/>
    </xf>
    <xf numFmtId="0" fontId="47" fillId="0" borderId="0" xfId="0" applyFont="1" applyFill="1" applyAlignment="1"/>
    <xf numFmtId="0" fontId="48" fillId="0" borderId="0" xfId="0" applyFont="1" applyFill="1" applyAlignment="1"/>
    <xf numFmtId="37" fontId="13" fillId="0" borderId="0" xfId="9" applyFont="1" applyFill="1" applyBorder="1" applyProtection="1">
      <protection locked="0"/>
    </xf>
    <xf numFmtId="37" fontId="9" fillId="0" borderId="0" xfId="9" applyFont="1" applyFill="1"/>
    <xf numFmtId="37" fontId="13" fillId="0" borderId="0" xfId="9" quotePrefix="1" applyFont="1" applyFill="1" applyBorder="1" applyAlignment="1" applyProtection="1">
      <alignment horizontal="right"/>
      <protection locked="0"/>
    </xf>
    <xf numFmtId="37" fontId="13" fillId="0" borderId="0" xfId="9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 horizontal="left" indent="1"/>
    </xf>
    <xf numFmtId="0" fontId="50" fillId="0" borderId="0" xfId="0" applyFont="1" applyFill="1" applyAlignment="1"/>
    <xf numFmtId="0" fontId="0" fillId="0" borderId="0" xfId="0" applyFill="1">
      <alignment vertical="center"/>
    </xf>
    <xf numFmtId="38" fontId="46" fillId="0" borderId="0" xfId="14" applyNumberFormat="1" applyFont="1">
      <alignment vertical="center"/>
    </xf>
    <xf numFmtId="0" fontId="20" fillId="0" borderId="36" xfId="14" applyFont="1" applyFill="1" applyBorder="1" applyAlignment="1">
      <alignment horizontal="left" vertical="center" indent="1"/>
    </xf>
    <xf numFmtId="0" fontId="46" fillId="0" borderId="35" xfId="14" applyFont="1" applyBorder="1" applyAlignment="1">
      <alignment horizontal="center" vertical="distributed"/>
    </xf>
    <xf numFmtId="0" fontId="46" fillId="0" borderId="34" xfId="14" applyFont="1" applyBorder="1" applyAlignment="1">
      <alignment horizontal="center" vertical="distributed"/>
    </xf>
    <xf numFmtId="0" fontId="46" fillId="0" borderId="34" xfId="14" applyFont="1" applyBorder="1" applyAlignment="1">
      <alignment horizontal="center" vertical="distributed" wrapText="1"/>
    </xf>
    <xf numFmtId="0" fontId="46" fillId="0" borderId="34" xfId="14" applyFont="1" applyBorder="1" applyAlignment="1">
      <alignment horizontal="center" vertical="center" shrinkToFit="1"/>
    </xf>
    <xf numFmtId="0" fontId="46" fillId="0" borderId="33" xfId="14" applyFont="1" applyBorder="1" applyAlignment="1">
      <alignment horizontal="center" vertical="distributed"/>
    </xf>
    <xf numFmtId="0" fontId="46" fillId="0" borderId="32" xfId="14" applyFont="1" applyBorder="1" applyAlignment="1">
      <alignment horizontal="center" vertical="distributed"/>
    </xf>
    <xf numFmtId="38" fontId="46" fillId="0" borderId="21" xfId="16" applyFont="1" applyFill="1" applyBorder="1" applyAlignment="1">
      <alignment horizontal="left" vertical="center"/>
    </xf>
    <xf numFmtId="3" fontId="46" fillId="0" borderId="31" xfId="14" applyNumberFormat="1" applyFont="1" applyBorder="1">
      <alignment vertical="center"/>
    </xf>
    <xf numFmtId="3" fontId="46" fillId="0" borderId="11" xfId="14" applyNumberFormat="1" applyFont="1" applyBorder="1">
      <alignment vertical="center"/>
    </xf>
    <xf numFmtId="3" fontId="46" fillId="0" borderId="10" xfId="14" applyNumberFormat="1" applyFont="1" applyBorder="1">
      <alignment vertical="center"/>
    </xf>
    <xf numFmtId="3" fontId="46" fillId="0" borderId="9" xfId="14" applyNumberFormat="1" applyFont="1" applyBorder="1">
      <alignment vertical="center"/>
    </xf>
    <xf numFmtId="38" fontId="46" fillId="0" borderId="16" xfId="16" applyFont="1" applyFill="1" applyBorder="1" applyAlignment="1">
      <alignment horizontal="left" vertical="center"/>
    </xf>
    <xf numFmtId="3" fontId="46" fillId="0" borderId="15" xfId="14" applyNumberFormat="1" applyFont="1" applyBorder="1">
      <alignment vertical="center"/>
    </xf>
    <xf numFmtId="3" fontId="46" fillId="0" borderId="14" xfId="14" applyNumberFormat="1" applyFont="1" applyBorder="1">
      <alignment vertical="center"/>
    </xf>
    <xf numFmtId="3" fontId="46" fillId="0" borderId="13" xfId="14" applyNumberFormat="1" applyFont="1" applyBorder="1">
      <alignment vertical="center"/>
    </xf>
    <xf numFmtId="3" fontId="46" fillId="0" borderId="12" xfId="14" applyNumberFormat="1" applyFont="1" applyBorder="1">
      <alignment vertical="center"/>
    </xf>
    <xf numFmtId="38" fontId="46" fillId="0" borderId="20" xfId="16" applyFont="1" applyFill="1" applyBorder="1" applyAlignment="1">
      <alignment vertical="center"/>
    </xf>
    <xf numFmtId="3" fontId="46" fillId="0" borderId="19" xfId="14" applyNumberFormat="1" applyFont="1" applyBorder="1">
      <alignment vertical="center"/>
    </xf>
    <xf numFmtId="3" fontId="46" fillId="0" borderId="1" xfId="14" applyNumberFormat="1" applyFont="1" applyBorder="1">
      <alignment vertical="center"/>
    </xf>
    <xf numFmtId="3" fontId="46" fillId="0" borderId="18" xfId="14" applyNumberFormat="1" applyFont="1" applyBorder="1">
      <alignment vertical="center"/>
    </xf>
    <xf numFmtId="3" fontId="46" fillId="0" borderId="17" xfId="14" applyNumberFormat="1" applyFont="1" applyBorder="1">
      <alignment vertical="center"/>
    </xf>
    <xf numFmtId="38" fontId="46" fillId="0" borderId="16" xfId="16" applyFont="1" applyFill="1" applyBorder="1" applyAlignment="1">
      <alignment vertical="center"/>
    </xf>
    <xf numFmtId="38" fontId="46" fillId="0" borderId="30" xfId="16" applyFont="1" applyFill="1" applyBorder="1" applyAlignment="1">
      <alignment vertical="center"/>
    </xf>
    <xf numFmtId="3" fontId="46" fillId="0" borderId="29" xfId="14" applyNumberFormat="1" applyFont="1" applyBorder="1">
      <alignment vertical="center"/>
    </xf>
    <xf numFmtId="3" fontId="46" fillId="0" borderId="28" xfId="14" applyNumberFormat="1" applyFont="1" applyBorder="1">
      <alignment vertical="center"/>
    </xf>
    <xf numFmtId="3" fontId="46" fillId="0" borderId="27" xfId="14" applyNumberFormat="1" applyFont="1" applyBorder="1">
      <alignment vertical="center"/>
    </xf>
    <xf numFmtId="3" fontId="46" fillId="0" borderId="26" xfId="14" applyNumberFormat="1" applyFont="1" applyBorder="1">
      <alignment vertical="center"/>
    </xf>
    <xf numFmtId="38" fontId="46" fillId="0" borderId="25" xfId="16" applyFont="1" applyFill="1" applyBorder="1" applyAlignment="1">
      <alignment vertical="center"/>
    </xf>
    <xf numFmtId="3" fontId="46" fillId="0" borderId="24" xfId="14" applyNumberFormat="1" applyFont="1" applyBorder="1">
      <alignment vertical="center"/>
    </xf>
    <xf numFmtId="3" fontId="46" fillId="0" borderId="2" xfId="14" applyNumberFormat="1" applyFont="1" applyBorder="1">
      <alignment vertical="center"/>
    </xf>
    <xf numFmtId="3" fontId="46" fillId="0" borderId="23" xfId="14" applyNumberFormat="1" applyFont="1" applyBorder="1">
      <alignment vertical="center"/>
    </xf>
    <xf numFmtId="3" fontId="46" fillId="0" borderId="22" xfId="14" applyNumberFormat="1" applyFont="1" applyBorder="1">
      <alignment vertical="center"/>
    </xf>
    <xf numFmtId="38" fontId="46" fillId="0" borderId="21" xfId="16" applyFont="1" applyFill="1" applyBorder="1" applyAlignment="1">
      <alignment vertical="center"/>
    </xf>
    <xf numFmtId="0" fontId="20" fillId="0" borderId="46" xfId="14" applyFont="1" applyFill="1" applyBorder="1" applyAlignment="1">
      <alignment horizontal="left" vertical="center" indent="1"/>
    </xf>
    <xf numFmtId="0" fontId="46" fillId="0" borderId="46" xfId="14" applyFont="1" applyBorder="1" applyAlignment="1">
      <alignment horizontal="center" vertical="distributed"/>
    </xf>
    <xf numFmtId="0" fontId="46" fillId="0" borderId="46" xfId="14" applyFont="1" applyBorder="1" applyAlignment="1">
      <alignment horizontal="center" vertical="distributed" wrapText="1"/>
    </xf>
    <xf numFmtId="0" fontId="46" fillId="0" borderId="46" xfId="14" applyFont="1" applyBorder="1" applyAlignment="1">
      <alignment horizontal="center" vertical="center" shrinkToFit="1"/>
    </xf>
    <xf numFmtId="38" fontId="46" fillId="0" borderId="46" xfId="16" applyFont="1" applyFill="1" applyBorder="1" applyAlignment="1">
      <alignment vertical="center"/>
    </xf>
    <xf numFmtId="3" fontId="46" fillId="0" borderId="46" xfId="14" applyNumberFormat="1" applyFont="1" applyBorder="1">
      <alignment vertical="center"/>
    </xf>
    <xf numFmtId="38" fontId="46" fillId="0" borderId="46" xfId="16" applyFont="1" applyFill="1" applyBorder="1" applyAlignment="1">
      <alignment horizontal="left" vertical="center"/>
    </xf>
    <xf numFmtId="0" fontId="46" fillId="28" borderId="1" xfId="14" applyFont="1" applyFill="1" applyBorder="1">
      <alignment vertical="center"/>
    </xf>
    <xf numFmtId="38" fontId="2" fillId="28" borderId="1" xfId="13" applyFont="1" applyFill="1" applyBorder="1">
      <alignment vertical="center"/>
    </xf>
    <xf numFmtId="38" fontId="46" fillId="28" borderId="1" xfId="14" applyNumberFormat="1" applyFont="1" applyFill="1" applyBorder="1">
      <alignment vertical="center"/>
    </xf>
    <xf numFmtId="0" fontId="46" fillId="28" borderId="1" xfId="14" applyFont="1" applyFill="1" applyBorder="1" applyAlignment="1">
      <alignment horizontal="right" vertical="center"/>
    </xf>
    <xf numFmtId="0" fontId="46" fillId="28" borderId="0" xfId="14" applyFont="1" applyFill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2" fillId="29" borderId="59" xfId="0" applyFont="1" applyFill="1" applyBorder="1" applyAlignment="1">
      <alignment horizontal="center" vertical="center"/>
    </xf>
    <xf numFmtId="0" fontId="53" fillId="29" borderId="61" xfId="0" applyFont="1" applyFill="1" applyBorder="1" applyAlignment="1">
      <alignment horizontal="center" vertical="center"/>
    </xf>
    <xf numFmtId="0" fontId="53" fillId="29" borderId="62" xfId="0" applyFont="1" applyFill="1" applyBorder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0" fontId="53" fillId="0" borderId="60" xfId="0" applyFont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63" xfId="0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177" fontId="53" fillId="0" borderId="65" xfId="0" applyNumberFormat="1" applyFont="1" applyBorder="1" applyAlignment="1">
      <alignment vertical="center" shrinkToFit="1"/>
    </xf>
    <xf numFmtId="177" fontId="53" fillId="0" borderId="64" xfId="0" applyNumberFormat="1" applyFont="1" applyBorder="1" applyAlignment="1">
      <alignment vertical="center" shrinkToFit="1"/>
    </xf>
    <xf numFmtId="177" fontId="53" fillId="0" borderId="66" xfId="0" applyNumberFormat="1" applyFont="1" applyBorder="1" applyAlignment="1">
      <alignment vertical="center" shrinkToFit="1"/>
    </xf>
    <xf numFmtId="177" fontId="53" fillId="0" borderId="0" xfId="0" applyNumberFormat="1" applyFont="1" applyAlignment="1">
      <alignment horizontal="center" vertical="center" shrinkToFit="1"/>
    </xf>
    <xf numFmtId="177" fontId="53" fillId="0" borderId="0" xfId="0" applyNumberFormat="1" applyFont="1" applyAlignment="1">
      <alignment vertical="center" shrinkToFit="1"/>
    </xf>
    <xf numFmtId="0" fontId="19" fillId="0" borderId="0" xfId="0" applyFont="1" applyFill="1">
      <alignment vertical="center"/>
    </xf>
    <xf numFmtId="176" fontId="14" fillId="28" borderId="1" xfId="9" applyNumberFormat="1" applyFont="1" applyFill="1" applyBorder="1"/>
    <xf numFmtId="176" fontId="14" fillId="28" borderId="0" xfId="9" applyNumberFormat="1" applyFont="1" applyFill="1"/>
    <xf numFmtId="37" fontId="14" fillId="28" borderId="1" xfId="9" applyFont="1" applyFill="1" applyBorder="1"/>
    <xf numFmtId="37" fontId="14" fillId="28" borderId="0" xfId="9" applyFont="1" applyFill="1"/>
    <xf numFmtId="37" fontId="16" fillId="28" borderId="0" xfId="12" applyNumberFormat="1" applyFont="1" applyFill="1" applyAlignment="1" applyProtection="1"/>
    <xf numFmtId="37" fontId="9" fillId="28" borderId="0" xfId="9" applyFont="1" applyFill="1"/>
    <xf numFmtId="37" fontId="12" fillId="28" borderId="0" xfId="9" applyFont="1" applyFill="1" applyAlignment="1" applyProtection="1">
      <alignment horizontal="left"/>
    </xf>
    <xf numFmtId="37" fontId="12" fillId="28" borderId="0" xfId="9" applyFont="1" applyFill="1" applyProtection="1"/>
    <xf numFmtId="37" fontId="9" fillId="28" borderId="0" xfId="9" applyFont="1" applyFill="1" applyBorder="1"/>
    <xf numFmtId="37" fontId="12" fillId="28" borderId="0" xfId="9" applyFont="1" applyFill="1" applyBorder="1" applyAlignment="1" applyProtection="1">
      <alignment horizontal="left"/>
    </xf>
    <xf numFmtId="37" fontId="12" fillId="28" borderId="0" xfId="9" applyFont="1" applyFill="1"/>
    <xf numFmtId="37" fontId="9" fillId="28" borderId="0" xfId="9" applyFont="1" applyFill="1" applyBorder="1" applyAlignment="1" applyProtection="1">
      <alignment horizontal="left"/>
    </xf>
    <xf numFmtId="37" fontId="14" fillId="28" borderId="3" xfId="9" applyFont="1" applyFill="1" applyBorder="1"/>
    <xf numFmtId="37" fontId="14" fillId="28" borderId="0" xfId="9" applyFont="1" applyFill="1" applyBorder="1"/>
    <xf numFmtId="37" fontId="14" fillId="28" borderId="0" xfId="9" applyFont="1" applyFill="1" applyAlignment="1" applyProtection="1">
      <alignment horizontal="left"/>
    </xf>
    <xf numFmtId="10" fontId="14" fillId="28" borderId="0" xfId="9" applyNumberFormat="1" applyFont="1" applyFill="1" applyBorder="1"/>
    <xf numFmtId="176" fontId="14" fillId="0" borderId="1" xfId="9" applyNumberFormat="1" applyFont="1" applyFill="1" applyBorder="1"/>
    <xf numFmtId="37" fontId="12" fillId="0" borderId="0" xfId="9" applyFont="1" applyFill="1" applyAlignment="1" applyProtection="1">
      <alignment horizontal="left"/>
    </xf>
    <xf numFmtId="176" fontId="9" fillId="0" borderId="0" xfId="9" applyNumberFormat="1" applyFont="1" applyFill="1" applyBorder="1" applyAlignment="1">
      <alignment horizontal="center"/>
    </xf>
    <xf numFmtId="176" fontId="9" fillId="0" borderId="0" xfId="9" applyNumberFormat="1" applyFont="1" applyFill="1"/>
    <xf numFmtId="37" fontId="9" fillId="0" borderId="0" xfId="9" applyFont="1" applyFill="1" applyBorder="1" applyAlignment="1" applyProtection="1">
      <alignment horizontal="right"/>
    </xf>
    <xf numFmtId="37" fontId="9" fillId="0" borderId="0" xfId="9" applyFont="1" applyFill="1" applyAlignment="1">
      <alignment horizontal="right"/>
    </xf>
    <xf numFmtId="37" fontId="12" fillId="0" borderId="0" xfId="9" applyFont="1" applyFill="1" applyBorder="1" applyProtection="1">
      <protection locked="0"/>
    </xf>
    <xf numFmtId="37" fontId="12" fillId="0" borderId="0" xfId="9" applyFont="1" applyFill="1"/>
    <xf numFmtId="0" fontId="51" fillId="28" borderId="1" xfId="0" applyFont="1" applyFill="1" applyBorder="1">
      <alignment vertical="center"/>
    </xf>
    <xf numFmtId="0" fontId="51" fillId="28" borderId="1" xfId="0" applyFont="1" applyFill="1" applyBorder="1" applyAlignment="1">
      <alignment horizontal="center" vertical="center"/>
    </xf>
    <xf numFmtId="0" fontId="0" fillId="28" borderId="0" xfId="0" applyFill="1">
      <alignment vertical="center"/>
    </xf>
    <xf numFmtId="0" fontId="51" fillId="28" borderId="0" xfId="0" applyFont="1" applyFill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6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>
      <alignment vertical="center"/>
    </xf>
    <xf numFmtId="177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shrinkToFit="1"/>
    </xf>
    <xf numFmtId="177" fontId="53" fillId="0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shrinkToFit="1"/>
    </xf>
    <xf numFmtId="177" fontId="53" fillId="0" borderId="0" xfId="0" applyNumberFormat="1" applyFont="1" applyFill="1" applyBorder="1" applyAlignment="1">
      <alignment horizontal="center" vertical="center"/>
    </xf>
    <xf numFmtId="38" fontId="0" fillId="0" borderId="0" xfId="13" applyFont="1" applyFill="1">
      <alignment vertical="center"/>
    </xf>
    <xf numFmtId="38" fontId="2" fillId="0" borderId="67" xfId="16" applyFont="1" applyBorder="1" applyAlignment="1">
      <alignment horizontal="center" vertical="center"/>
    </xf>
    <xf numFmtId="3" fontId="46" fillId="0" borderId="68" xfId="14" applyNumberFormat="1" applyFont="1" applyBorder="1">
      <alignment vertical="center"/>
    </xf>
    <xf numFmtId="3" fontId="46" fillId="0" borderId="69" xfId="14" applyNumberFormat="1" applyFont="1" applyBorder="1">
      <alignment vertical="center"/>
    </xf>
    <xf numFmtId="3" fontId="46" fillId="0" borderId="70" xfId="14" applyNumberFormat="1" applyFont="1" applyBorder="1">
      <alignment vertical="center"/>
    </xf>
    <xf numFmtId="3" fontId="46" fillId="0" borderId="71" xfId="14" applyNumberFormat="1" applyFont="1" applyBorder="1">
      <alignment vertical="center"/>
    </xf>
    <xf numFmtId="3" fontId="46" fillId="0" borderId="46" xfId="14" applyNumberFormat="1" applyFont="1" applyFill="1" applyBorder="1">
      <alignment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17" fillId="0" borderId="60" xfId="0" applyFont="1" applyBorder="1" applyAlignment="1">
      <alignment horizontal="right" vertical="center" indent="1"/>
    </xf>
    <xf numFmtId="0" fontId="17" fillId="0" borderId="0" xfId="0" applyFont="1" applyAlignment="1">
      <alignment horizontal="right" vertical="center" indent="1"/>
    </xf>
    <xf numFmtId="0" fontId="46" fillId="27" borderId="54" xfId="14" applyFont="1" applyFill="1" applyBorder="1" applyAlignment="1">
      <alignment horizontal="center" vertical="distributed"/>
    </xf>
    <xf numFmtId="0" fontId="46" fillId="27" borderId="49" xfId="14" applyFont="1" applyFill="1" applyBorder="1" applyAlignment="1">
      <alignment horizontal="center" vertical="distributed"/>
    </xf>
    <xf numFmtId="0" fontId="20" fillId="27" borderId="54" xfId="14" applyFont="1" applyFill="1" applyBorder="1" applyAlignment="1">
      <alignment horizontal="center" vertical="center"/>
    </xf>
    <xf numFmtId="0" fontId="20" fillId="27" borderId="49" xfId="14" applyFont="1" applyFill="1" applyBorder="1" applyAlignment="1">
      <alignment horizontal="center" vertical="center"/>
    </xf>
    <xf numFmtId="0" fontId="46" fillId="27" borderId="54" xfId="14" applyFont="1" applyFill="1" applyBorder="1" applyAlignment="1">
      <alignment horizontal="center" vertical="distributed" wrapText="1"/>
    </xf>
    <xf numFmtId="0" fontId="46" fillId="27" borderId="49" xfId="14" applyFont="1" applyFill="1" applyBorder="1" applyAlignment="1">
      <alignment horizontal="center" vertical="distributed" wrapText="1"/>
    </xf>
    <xf numFmtId="0" fontId="20" fillId="27" borderId="48" xfId="14" applyFont="1" applyFill="1" applyBorder="1" applyAlignment="1">
      <alignment horizontal="center" vertical="center"/>
    </xf>
  </cellXfs>
  <cellStyles count="122">
    <cellStyle name="20% - アクセント 1 2" xfId="17"/>
    <cellStyle name="20% - アクセント 1 3" xfId="18"/>
    <cellStyle name="20% - アクセント 2 2" xfId="19"/>
    <cellStyle name="20% - アクセント 2 3" xfId="20"/>
    <cellStyle name="20% - アクセント 3 2" xfId="21"/>
    <cellStyle name="20% - アクセント 3 3" xfId="22"/>
    <cellStyle name="20% - アクセント 4 2" xfId="23"/>
    <cellStyle name="20% - アクセント 4 3" xfId="24"/>
    <cellStyle name="20% - アクセント 5 2" xfId="25"/>
    <cellStyle name="20% - アクセント 5 3" xfId="26"/>
    <cellStyle name="20% - アクセント 6 2" xfId="27"/>
    <cellStyle name="20% - アクセント 6 3" xfId="28"/>
    <cellStyle name="40% - アクセント 1 2" xfId="29"/>
    <cellStyle name="40% - アクセント 1 3" xfId="30"/>
    <cellStyle name="40% - アクセント 2 2" xfId="31"/>
    <cellStyle name="40% - アクセント 2 3" xfId="32"/>
    <cellStyle name="40% - アクセント 3 2" xfId="33"/>
    <cellStyle name="40% - アクセント 3 3" xfId="34"/>
    <cellStyle name="40% - アクセント 4 2" xfId="35"/>
    <cellStyle name="40% - アクセント 4 3" xfId="36"/>
    <cellStyle name="40% - アクセント 5 2" xfId="37"/>
    <cellStyle name="40% - アクセント 5 3" xfId="38"/>
    <cellStyle name="40% - アクセント 6 2" xfId="39"/>
    <cellStyle name="40% - アクセント 6 3" xfId="40"/>
    <cellStyle name="60% - アクセント 1 2" xfId="41"/>
    <cellStyle name="60% - アクセント 1 3" xfId="42"/>
    <cellStyle name="60% - アクセント 2 2" xfId="43"/>
    <cellStyle name="60% - アクセント 2 3" xfId="44"/>
    <cellStyle name="60% - アクセント 3 2" xfId="45"/>
    <cellStyle name="60% - アクセント 3 3" xfId="46"/>
    <cellStyle name="60% - アクセント 4 2" xfId="47"/>
    <cellStyle name="60% - アクセント 4 3" xfId="48"/>
    <cellStyle name="60% - アクセント 5 2" xfId="49"/>
    <cellStyle name="60% - アクセント 5 3" xfId="50"/>
    <cellStyle name="60% - アクセント 6 2" xfId="51"/>
    <cellStyle name="60% - アクセント 6 3" xfId="52"/>
    <cellStyle name="アクセント 1 2" xfId="53"/>
    <cellStyle name="アクセント 1 3" xfId="54"/>
    <cellStyle name="アクセント 2 2" xfId="55"/>
    <cellStyle name="アクセント 2 3" xfId="56"/>
    <cellStyle name="アクセント 3 2" xfId="57"/>
    <cellStyle name="アクセント 3 3" xfId="58"/>
    <cellStyle name="アクセント 4 2" xfId="59"/>
    <cellStyle name="アクセント 4 3" xfId="60"/>
    <cellStyle name="アクセント 5 2" xfId="61"/>
    <cellStyle name="アクセント 5 3" xfId="62"/>
    <cellStyle name="アクセント 6 2" xfId="63"/>
    <cellStyle name="アクセント 6 3" xfId="64"/>
    <cellStyle name="タイトル 2" xfId="65"/>
    <cellStyle name="タイトル 3" xfId="66"/>
    <cellStyle name="チェック セル 2" xfId="67"/>
    <cellStyle name="チェック セル 3" xfId="68"/>
    <cellStyle name="どちらでもない 2" xfId="69"/>
    <cellStyle name="どちらでもない 3" xfId="70"/>
    <cellStyle name="パーセント 2" xfId="3"/>
    <cellStyle name="パーセント 2 2" xfId="15"/>
    <cellStyle name="パーセント 2 3" xfId="71"/>
    <cellStyle name="パーセント 2 4" xfId="72"/>
    <cellStyle name="パーセント 3" xfId="73"/>
    <cellStyle name="パーセント 3 2" xfId="74"/>
    <cellStyle name="パーセント 4" xfId="75"/>
    <cellStyle name="ハイパーリンク" xfId="12" builtinId="8"/>
    <cellStyle name="ハイパーリンク 2" xfId="76"/>
    <cellStyle name="メモ 2" xfId="77"/>
    <cellStyle name="メモ 3" xfId="78"/>
    <cellStyle name="リンク セル 2" xfId="79"/>
    <cellStyle name="リンク セル 3" xfId="80"/>
    <cellStyle name="悪い 2" xfId="81"/>
    <cellStyle name="悪い 3" xfId="82"/>
    <cellStyle name="計算 2" xfId="83"/>
    <cellStyle name="計算 3" xfId="84"/>
    <cellStyle name="警告文 2" xfId="85"/>
    <cellStyle name="警告文 3" xfId="86"/>
    <cellStyle name="桁区切り" xfId="13" builtinId="6"/>
    <cellStyle name="桁区切り 2" xfId="4"/>
    <cellStyle name="桁区切り 2 2" xfId="16"/>
    <cellStyle name="桁区切り 2 2 2" xfId="87"/>
    <cellStyle name="桁区切り 2 3" xfId="88"/>
    <cellStyle name="桁区切り 2 3 2" xfId="89"/>
    <cellStyle name="桁区切り 2 4" xfId="90"/>
    <cellStyle name="桁区切り 3" xfId="2"/>
    <cellStyle name="桁区切り 3 2" xfId="91"/>
    <cellStyle name="桁区切り 4" xfId="5"/>
    <cellStyle name="桁区切り 4 2" xfId="92"/>
    <cellStyle name="桁区切り 4 3" xfId="93"/>
    <cellStyle name="桁区切り 5" xfId="94"/>
    <cellStyle name="見出し 1 2" xfId="95"/>
    <cellStyle name="見出し 1 3" xfId="96"/>
    <cellStyle name="見出し 2 2" xfId="97"/>
    <cellStyle name="見出し 2 3" xfId="98"/>
    <cellStyle name="見出し 3 2" xfId="99"/>
    <cellStyle name="見出し 3 3" xfId="100"/>
    <cellStyle name="見出し 4 2" xfId="101"/>
    <cellStyle name="見出し 4 3" xfId="102"/>
    <cellStyle name="集計 2" xfId="103"/>
    <cellStyle name="集計 3" xfId="104"/>
    <cellStyle name="出力 2" xfId="105"/>
    <cellStyle name="出力 3" xfId="106"/>
    <cellStyle name="説明文 2" xfId="107"/>
    <cellStyle name="説明文 3" xfId="108"/>
    <cellStyle name="入力 2" xfId="109"/>
    <cellStyle name="入力 3" xfId="110"/>
    <cellStyle name="標準" xfId="0" builtinId="0"/>
    <cellStyle name="標準 2" xfId="6"/>
    <cellStyle name="標準 2 2" xfId="111"/>
    <cellStyle name="標準 2 3" xfId="112"/>
    <cellStyle name="標準 2 4" xfId="113"/>
    <cellStyle name="標準 2 5" xfId="121"/>
    <cellStyle name="標準 3" xfId="7"/>
    <cellStyle name="標準 3 2" xfId="114"/>
    <cellStyle name="標準 3 3" xfId="115"/>
    <cellStyle name="標準 4" xfId="8"/>
    <cellStyle name="標準 4 2" xfId="116"/>
    <cellStyle name="標準 5" xfId="1"/>
    <cellStyle name="標準 5 2" xfId="117"/>
    <cellStyle name="標準 6" xfId="9"/>
    <cellStyle name="標準 7" xfId="10"/>
    <cellStyle name="標準 7 2" xfId="118"/>
    <cellStyle name="標準 8" xfId="11"/>
    <cellStyle name="標準 9" xfId="14"/>
    <cellStyle name="良い 2" xfId="119"/>
    <cellStyle name="良い 3" xfId="120"/>
  </cellStyles>
  <dxfs count="2">
    <dxf>
      <font>
        <color auto="1"/>
      </font>
      <fill>
        <patternFill patternType="gray125">
          <fgColor theme="9"/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C0006"/>
      <color rgb="FFFFC7CE"/>
      <color rgb="FFFFFFBD"/>
      <color rgb="FFFFFF89"/>
      <color rgb="FF4FF3B5"/>
      <color rgb="FF00CC00"/>
      <color rgb="FF99CCFF"/>
      <color rgb="FFFF9999"/>
      <color rgb="FFFC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9868349789609"/>
          <c:y val="0.13268775166845423"/>
          <c:w val="0.76925160950625848"/>
          <c:h val="0.68279946601166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'年別観光客（宿泊）'!$A$2</c:f>
              <c:strCache>
                <c:ptCount val="1"/>
                <c:pt idx="0">
                  <c:v>和歌山市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'年別観光客（宿泊）'!$D$1:$N$1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'年別観光客（宿泊）'!$D$2:$N$2</c:f>
              <c:numCache>
                <c:formatCode>#,##0_);\(#,##0\)</c:formatCode>
                <c:ptCount val="11"/>
                <c:pt idx="0">
                  <c:v>499874</c:v>
                </c:pt>
                <c:pt idx="1">
                  <c:v>577028</c:v>
                </c:pt>
                <c:pt idx="2">
                  <c:v>665819</c:v>
                </c:pt>
                <c:pt idx="3">
                  <c:v>752471</c:v>
                </c:pt>
                <c:pt idx="4">
                  <c:v>838654</c:v>
                </c:pt>
                <c:pt idx="5">
                  <c:v>901924</c:v>
                </c:pt>
                <c:pt idx="6">
                  <c:v>938691</c:v>
                </c:pt>
                <c:pt idx="7">
                  <c:v>959215</c:v>
                </c:pt>
                <c:pt idx="8">
                  <c:v>1016405</c:v>
                </c:pt>
                <c:pt idx="9">
                  <c:v>649634</c:v>
                </c:pt>
                <c:pt idx="10">
                  <c:v>744117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8-4442-B672-DBF180448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9390976"/>
        <c:axId val="229409152"/>
      </c:barChart>
      <c:catAx>
        <c:axId val="229390976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409152"/>
        <c:crosses val="autoZero"/>
        <c:auto val="1"/>
        <c:lblAlgn val="ctr"/>
        <c:lblOffset val="100"/>
        <c:noMultiLvlLbl val="0"/>
      </c:catAx>
      <c:valAx>
        <c:axId val="22940915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90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5497532040311"/>
          <c:y val="9.939017876115129E-2"/>
          <c:w val="0.8279340848331157"/>
          <c:h val="0.75633049558786258"/>
        </c:manualLayout>
      </c:layout>
      <c:lineChart>
        <c:grouping val="standard"/>
        <c:varyColors val="0"/>
        <c:ser>
          <c:idx val="0"/>
          <c:order val="0"/>
          <c:tx>
            <c:strRef>
              <c:f>'年別観光客（宿泊＋日帰り）'!$A$2</c:f>
              <c:strCache>
                <c:ptCount val="1"/>
                <c:pt idx="0">
                  <c:v>和歌山市</c:v>
                </c:pt>
              </c:strCache>
            </c:strRef>
          </c:tx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'年別観光客（宿泊＋日帰り）'!$D$1:$N$1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'年別観光客（宿泊＋日帰り）'!$D$2:$N$2</c:f>
              <c:numCache>
                <c:formatCode>#,##0_);\(#,##0\)</c:formatCode>
                <c:ptCount val="11"/>
                <c:pt idx="0">
                  <c:v>5486119</c:v>
                </c:pt>
                <c:pt idx="1">
                  <c:v>5834308</c:v>
                </c:pt>
                <c:pt idx="2">
                  <c:v>6100661</c:v>
                </c:pt>
                <c:pt idx="3">
                  <c:v>6182881</c:v>
                </c:pt>
                <c:pt idx="4">
                  <c:v>6424720</c:v>
                </c:pt>
                <c:pt idx="5">
                  <c:v>6491599</c:v>
                </c:pt>
                <c:pt idx="6">
                  <c:v>6510967</c:v>
                </c:pt>
                <c:pt idx="7">
                  <c:v>6685722</c:v>
                </c:pt>
                <c:pt idx="8">
                  <c:v>6903606</c:v>
                </c:pt>
                <c:pt idx="9">
                  <c:v>4468299</c:v>
                </c:pt>
                <c:pt idx="10">
                  <c:v>4652524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7-4DAD-A984-2D15DF7C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4928"/>
        <c:axId val="230766464"/>
      </c:lineChart>
      <c:catAx>
        <c:axId val="230764928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crossAx val="230766464"/>
        <c:crosses val="autoZero"/>
        <c:auto val="1"/>
        <c:lblAlgn val="ctr"/>
        <c:lblOffset val="100"/>
        <c:noMultiLvlLbl val="0"/>
      </c:catAx>
      <c:valAx>
        <c:axId val="23076646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30764928"/>
        <c:crosses val="autoZero"/>
        <c:crossBetween val="between"/>
        <c:dispUnits>
          <c:builtInUnit val="tenThousands"/>
        </c:dispUnits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観光客の発地別構成比（上位</a:t>
            </a:r>
            <a:r>
              <a:rPr lang="en-US" altLang="ja-JP" sz="1200"/>
              <a:t>5</a:t>
            </a:r>
            <a:r>
              <a:rPr lang="ja-JP" altLang="en-US" sz="1200"/>
              <a:t>地域）</a:t>
            </a:r>
          </a:p>
        </c:rich>
      </c:tx>
      <c:layout>
        <c:manualLayout>
          <c:xMode val="edge"/>
          <c:yMode val="edge"/>
          <c:x val="0.27973884105608299"/>
          <c:y val="2.038836907942177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32397936239277"/>
          <c:y val="0.10865064393776773"/>
          <c:w val="0.48629348901480773"/>
          <c:h val="0.86848698792147572"/>
        </c:manualLayout>
      </c:layout>
      <c:pie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FC8484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75-454A-8DB4-E4DE4EF013E9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D75-454A-8DB4-E4DE4EF013E9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D75-454A-8DB4-E4DE4EF013E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75-454A-8DB4-E4DE4EF013E9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D75-454A-8DB4-E4DE4EF013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'発地・市町村別観光客（宿泊）'!$G$2:$G$7</c:f>
              <c:strCache>
                <c:ptCount val="6"/>
                <c:pt idx="0">
                  <c:v>大阪</c:v>
                </c:pt>
                <c:pt idx="1">
                  <c:v>和歌山</c:v>
                </c:pt>
                <c:pt idx="2">
                  <c:v>関東</c:v>
                </c:pt>
                <c:pt idx="3">
                  <c:v>兵庫</c:v>
                </c:pt>
                <c:pt idx="4">
                  <c:v>東海</c:v>
                </c:pt>
                <c:pt idx="5">
                  <c:v>その他</c:v>
                </c:pt>
              </c:strCache>
            </c:strRef>
          </c:cat>
          <c:val>
            <c:numRef>
              <c:f>'発地・市町村別観光客（宿泊）'!$H$2:$H$7</c:f>
              <c:numCache>
                <c:formatCode>General</c:formatCode>
                <c:ptCount val="6"/>
                <c:pt idx="0">
                  <c:v>147408</c:v>
                </c:pt>
                <c:pt idx="1">
                  <c:v>103258</c:v>
                </c:pt>
                <c:pt idx="2">
                  <c:v>82522</c:v>
                </c:pt>
                <c:pt idx="3">
                  <c:v>48397</c:v>
                </c:pt>
                <c:pt idx="4">
                  <c:v>33309</c:v>
                </c:pt>
                <c:pt idx="5" formatCode="#,##0_);[Red]\(#,##0\)">
                  <c:v>329223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75-454A-8DB4-E4DE4EF013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91698147558142E-2"/>
          <c:y val="0.10371898576625545"/>
          <c:w val="0.92064169435467968"/>
          <c:h val="0.720817613323439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'発地・市町村別観光客（宿泊）'!$B$2:$B$18</c:f>
              <c:strCache>
                <c:ptCount val="17"/>
                <c:pt idx="0">
                  <c:v>和歌山</c:v>
                </c:pt>
                <c:pt idx="1">
                  <c:v>大阪</c:v>
                </c:pt>
                <c:pt idx="2">
                  <c:v>京都</c:v>
                </c:pt>
                <c:pt idx="3">
                  <c:v>兵庫</c:v>
                </c:pt>
                <c:pt idx="4">
                  <c:v>奈良</c:v>
                </c:pt>
                <c:pt idx="5">
                  <c:v>滋賀</c:v>
                </c:pt>
                <c:pt idx="6">
                  <c:v>三重</c:v>
                </c:pt>
                <c:pt idx="7">
                  <c:v>四国</c:v>
                </c:pt>
                <c:pt idx="8">
                  <c:v>中国</c:v>
                </c:pt>
                <c:pt idx="9">
                  <c:v>東海</c:v>
                </c:pt>
                <c:pt idx="10">
                  <c:v>北陸</c:v>
                </c:pt>
                <c:pt idx="11">
                  <c:v>関東</c:v>
                </c:pt>
                <c:pt idx="12">
                  <c:v>東北</c:v>
                </c:pt>
                <c:pt idx="13">
                  <c:v>北海道</c:v>
                </c:pt>
                <c:pt idx="14">
                  <c:v>九州・沖縄</c:v>
                </c:pt>
                <c:pt idx="15">
                  <c:v>外国人</c:v>
                </c:pt>
                <c:pt idx="16">
                  <c:v>不明</c:v>
                </c:pt>
              </c:strCache>
            </c:strRef>
          </c:cat>
          <c:val>
            <c:numRef>
              <c:f>'発地・市町村別観光客（宿泊）'!$C$2:$C$18</c:f>
              <c:numCache>
                <c:formatCode>#,##0_);[Red]\(#,##0\)</c:formatCode>
                <c:ptCount val="17"/>
                <c:pt idx="0">
                  <c:v>103258</c:v>
                </c:pt>
                <c:pt idx="1">
                  <c:v>147408</c:v>
                </c:pt>
                <c:pt idx="2">
                  <c:v>29254</c:v>
                </c:pt>
                <c:pt idx="3">
                  <c:v>48397</c:v>
                </c:pt>
                <c:pt idx="4">
                  <c:v>17835</c:v>
                </c:pt>
                <c:pt idx="5">
                  <c:v>9559</c:v>
                </c:pt>
                <c:pt idx="6">
                  <c:v>6404</c:v>
                </c:pt>
                <c:pt idx="7">
                  <c:v>11529</c:v>
                </c:pt>
                <c:pt idx="8">
                  <c:v>17158</c:v>
                </c:pt>
                <c:pt idx="9">
                  <c:v>33309</c:v>
                </c:pt>
                <c:pt idx="10">
                  <c:v>8173</c:v>
                </c:pt>
                <c:pt idx="11">
                  <c:v>82522</c:v>
                </c:pt>
                <c:pt idx="12">
                  <c:v>5254</c:v>
                </c:pt>
                <c:pt idx="13">
                  <c:v>4506</c:v>
                </c:pt>
                <c:pt idx="14">
                  <c:v>19136</c:v>
                </c:pt>
                <c:pt idx="15">
                  <c:v>2292</c:v>
                </c:pt>
                <c:pt idx="16">
                  <c:v>198123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A-45DE-9299-AD7DD5CE0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91104"/>
        <c:axId val="230596992"/>
      </c:barChart>
      <c:catAx>
        <c:axId val="23059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30596992"/>
        <c:crosses val="autoZero"/>
        <c:auto val="1"/>
        <c:lblAlgn val="ctr"/>
        <c:lblOffset val="100"/>
        <c:noMultiLvlLbl val="0"/>
      </c:catAx>
      <c:valAx>
        <c:axId val="2305969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1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4.0077097638236622E-2"/>
              <c:y val="1.815446157529260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3059110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91698147558142E-2"/>
          <c:y val="0.10371898576625545"/>
          <c:w val="0.92064169435467968"/>
          <c:h val="0.720817613323439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'発地・市町村別観光客（宿泊）'!$B$2:$B$18</c:f>
              <c:strCache>
                <c:ptCount val="17"/>
                <c:pt idx="0">
                  <c:v>和歌山</c:v>
                </c:pt>
                <c:pt idx="1">
                  <c:v>大阪</c:v>
                </c:pt>
                <c:pt idx="2">
                  <c:v>京都</c:v>
                </c:pt>
                <c:pt idx="3">
                  <c:v>兵庫</c:v>
                </c:pt>
                <c:pt idx="4">
                  <c:v>奈良</c:v>
                </c:pt>
                <c:pt idx="5">
                  <c:v>滋賀</c:v>
                </c:pt>
                <c:pt idx="6">
                  <c:v>三重</c:v>
                </c:pt>
                <c:pt idx="7">
                  <c:v>四国</c:v>
                </c:pt>
                <c:pt idx="8">
                  <c:v>中国</c:v>
                </c:pt>
                <c:pt idx="9">
                  <c:v>東海</c:v>
                </c:pt>
                <c:pt idx="10">
                  <c:v>北陸</c:v>
                </c:pt>
                <c:pt idx="11">
                  <c:v>関東</c:v>
                </c:pt>
                <c:pt idx="12">
                  <c:v>東北</c:v>
                </c:pt>
                <c:pt idx="13">
                  <c:v>北海道</c:v>
                </c:pt>
                <c:pt idx="14">
                  <c:v>九州・沖縄</c:v>
                </c:pt>
                <c:pt idx="15">
                  <c:v>外国人</c:v>
                </c:pt>
                <c:pt idx="16">
                  <c:v>不明</c:v>
                </c:pt>
              </c:strCache>
            </c:strRef>
          </c:cat>
          <c:val>
            <c:numRef>
              <c:f>'発地・市町村別観光客（宿泊）'!$E$2:$E$18</c:f>
              <c:numCache>
                <c:formatCode>#,##0_);[Red]\(#,##0\)</c:formatCode>
                <c:ptCount val="17"/>
                <c:pt idx="0">
                  <c:v>246122</c:v>
                </c:pt>
                <c:pt idx="1">
                  <c:v>462111</c:v>
                </c:pt>
                <c:pt idx="2">
                  <c:v>68186</c:v>
                </c:pt>
                <c:pt idx="3">
                  <c:v>97487</c:v>
                </c:pt>
                <c:pt idx="4">
                  <c:v>62651</c:v>
                </c:pt>
                <c:pt idx="5">
                  <c:v>32763</c:v>
                </c:pt>
                <c:pt idx="6">
                  <c:v>1890</c:v>
                </c:pt>
                <c:pt idx="7">
                  <c:v>15152</c:v>
                </c:pt>
                <c:pt idx="8">
                  <c:v>12195</c:v>
                </c:pt>
                <c:pt idx="9">
                  <c:v>92498</c:v>
                </c:pt>
                <c:pt idx="10">
                  <c:v>6215</c:v>
                </c:pt>
                <c:pt idx="11">
                  <c:v>116264</c:v>
                </c:pt>
                <c:pt idx="12">
                  <c:v>2345</c:v>
                </c:pt>
                <c:pt idx="13">
                  <c:v>3581</c:v>
                </c:pt>
                <c:pt idx="14">
                  <c:v>5573</c:v>
                </c:pt>
                <c:pt idx="15">
                  <c:v>513</c:v>
                </c:pt>
                <c:pt idx="1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862-A820-B21A4684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08896"/>
        <c:axId val="230610432"/>
      </c:barChart>
      <c:catAx>
        <c:axId val="23060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30610432"/>
        <c:crosses val="autoZero"/>
        <c:auto val="1"/>
        <c:lblAlgn val="ctr"/>
        <c:lblOffset val="100"/>
        <c:noMultiLvlLbl val="0"/>
      </c:catAx>
      <c:valAx>
        <c:axId val="230610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1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4.0077097638236622E-2"/>
              <c:y val="1.108375309865447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3060889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観光客の発地別構成比（上位</a:t>
            </a:r>
            <a:r>
              <a:rPr lang="en-US" altLang="ja-JP" sz="1200"/>
              <a:t>5</a:t>
            </a:r>
            <a:r>
              <a:rPr lang="ja-JP" altLang="en-US" sz="1200"/>
              <a:t>地域）</a:t>
            </a:r>
          </a:p>
        </c:rich>
      </c:tx>
      <c:layout>
        <c:manualLayout>
          <c:xMode val="edge"/>
          <c:yMode val="edge"/>
          <c:x val="0.27973884105608299"/>
          <c:y val="2.038836907942177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32397936239277"/>
          <c:y val="0.10865064393776773"/>
          <c:w val="0.48629348901480773"/>
          <c:h val="0.86848698792147572"/>
        </c:manualLayout>
      </c:layout>
      <c:pie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FC8484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C4F-48BB-AE1F-6C4D8B104039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4F-48BB-AE1F-6C4D8B104039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C4F-48BB-AE1F-6C4D8B10403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C4F-48BB-AE1F-6C4D8B104039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C4F-48BB-AE1F-6C4D8B1040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'発地・市町村別観光客（宿泊）'!$I$2:$I$7</c:f>
              <c:strCache>
                <c:ptCount val="6"/>
                <c:pt idx="0">
                  <c:v>大阪</c:v>
                </c:pt>
                <c:pt idx="1">
                  <c:v>和歌山</c:v>
                </c:pt>
                <c:pt idx="2">
                  <c:v>関東</c:v>
                </c:pt>
                <c:pt idx="3">
                  <c:v>兵庫</c:v>
                </c:pt>
                <c:pt idx="4">
                  <c:v>東海</c:v>
                </c:pt>
                <c:pt idx="5">
                  <c:v>その他</c:v>
                </c:pt>
              </c:strCache>
            </c:strRef>
          </c:cat>
          <c:val>
            <c:numRef>
              <c:f>'発地・市町村別観光客（宿泊）'!$J$2:$J$7</c:f>
              <c:numCache>
                <c:formatCode>General</c:formatCode>
                <c:ptCount val="6"/>
                <c:pt idx="0">
                  <c:v>462111</c:v>
                </c:pt>
                <c:pt idx="1">
                  <c:v>246122</c:v>
                </c:pt>
                <c:pt idx="2">
                  <c:v>116264</c:v>
                </c:pt>
                <c:pt idx="3">
                  <c:v>97487</c:v>
                </c:pt>
                <c:pt idx="4">
                  <c:v>92498</c:v>
                </c:pt>
                <c:pt idx="5" formatCode="#,##0_);[Red]\(#,##0\)">
                  <c:v>211118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4F-48BB-AE1F-6C4D8B1040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観光客の目的別推計　構成比（上位</a:t>
            </a:r>
            <a:r>
              <a:rPr lang="en-US" sz="1200"/>
              <a:t>6</a:t>
            </a:r>
            <a:r>
              <a:rPr lang="ja-JP" sz="1200"/>
              <a:t>つ）</a:t>
            </a:r>
            <a:endParaRPr lang="en-US" sz="1200"/>
          </a:p>
        </c:rich>
      </c:tx>
      <c:layout>
        <c:manualLayout>
          <c:xMode val="edge"/>
          <c:yMode val="edge"/>
          <c:x val="0.28454311757755468"/>
          <c:y val="0.928079520671646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40734020122019"/>
          <c:y val="0.16533604267208538"/>
          <c:w val="0.62560301981628297"/>
          <c:h val="0.75106743387845742"/>
        </c:manualLayout>
      </c:layout>
      <c:pieChart>
        <c:varyColors val="1"/>
        <c:ser>
          <c:idx val="0"/>
          <c:order val="0"/>
          <c:tx>
            <c:strRef>
              <c:f>目的別推計!$L$9</c:f>
              <c:strCache>
                <c:ptCount val="1"/>
                <c:pt idx="0">
                  <c:v>白浜町</c:v>
                </c:pt>
              </c:strCache>
            </c:strRef>
          </c:tx>
          <c:dPt>
            <c:idx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1-5A2A-4885-B741-543033AD724C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5A2A-4885-B741-543033AD724C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A2A-4885-B741-543033AD724C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A2A-4885-B741-543033AD724C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A2A-4885-B741-543033AD724C}"/>
              </c:ext>
            </c:extLst>
          </c:dPt>
          <c:dPt>
            <c:idx val="5"/>
            <c:bubble3D val="0"/>
            <c:spPr>
              <a:solidFill>
                <a:srgbClr val="FFFFBD"/>
              </a:solidFill>
            </c:spPr>
            <c:extLst>
              <c:ext xmlns:c16="http://schemas.microsoft.com/office/drawing/2014/chart" uri="{C3380CC4-5D6E-409C-BE32-E72D297353CC}">
                <c16:uniqueId val="{0000000B-5A2A-4885-B741-543033AD724C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A2A-4885-B741-543033AD7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目的別推計!$M$10:$M$16</c:f>
              <c:strCache>
                <c:ptCount val="7"/>
                <c:pt idx="0">
                  <c:v>温泉・休養</c:v>
                </c:pt>
                <c:pt idx="1">
                  <c:v>観光施設</c:v>
                </c:pt>
                <c:pt idx="2">
                  <c:v>海水浴・
川泳ぎ</c:v>
                </c:pt>
                <c:pt idx="3">
                  <c:v>風景・
自然鑑賞</c:v>
                </c:pt>
                <c:pt idx="4">
                  <c:v>釣り</c:v>
                </c:pt>
                <c:pt idx="5">
                  <c:v>スポーツ･
ゴルフ・
ハイキング</c:v>
                </c:pt>
                <c:pt idx="6">
                  <c:v>その他</c:v>
                </c:pt>
              </c:strCache>
            </c:strRef>
          </c:cat>
          <c:val>
            <c:numRef>
              <c:f>目的別推計!$N$10:$N$16</c:f>
              <c:numCache>
                <c:formatCode>#,##0"人"</c:formatCode>
                <c:ptCount val="7"/>
                <c:pt idx="0">
                  <c:v>1769753</c:v>
                </c:pt>
                <c:pt idx="1">
                  <c:v>340834</c:v>
                </c:pt>
                <c:pt idx="2">
                  <c:v>172497</c:v>
                </c:pt>
                <c:pt idx="3">
                  <c:v>149270</c:v>
                </c:pt>
                <c:pt idx="4">
                  <c:v>59728</c:v>
                </c:pt>
                <c:pt idx="5">
                  <c:v>36146</c:v>
                </c:pt>
                <c:pt idx="6">
                  <c:v>94195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2A-4885-B741-543033AD72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観光客の目的別推計　構成比（上位</a:t>
            </a:r>
            <a:r>
              <a:rPr lang="en-US" sz="1200"/>
              <a:t>6</a:t>
            </a:r>
            <a:r>
              <a:rPr lang="ja-JP" sz="1200"/>
              <a:t>つ）</a:t>
            </a:r>
            <a:endParaRPr lang="en-US" sz="1200"/>
          </a:p>
        </c:rich>
      </c:tx>
      <c:layout>
        <c:manualLayout>
          <c:xMode val="edge"/>
          <c:yMode val="edge"/>
          <c:x val="0.26318537744844628"/>
          <c:y val="0.940477291462233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6646118390494"/>
          <c:y val="0.18055250282152696"/>
          <c:w val="0.62560301981628297"/>
          <c:h val="0.75106743387845742"/>
        </c:manualLayout>
      </c:layout>
      <c:pieChart>
        <c:varyColors val="1"/>
        <c:ser>
          <c:idx val="0"/>
          <c:order val="0"/>
          <c:tx>
            <c:strRef>
              <c:f>目的別推計!$L$1</c:f>
              <c:strCache>
                <c:ptCount val="1"/>
                <c:pt idx="0">
                  <c:v>和歌山市</c:v>
                </c:pt>
              </c:strCache>
            </c:strRef>
          </c:tx>
          <c:dPt>
            <c:idx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1-DFBD-43CB-9E97-EC2D33E0BA2D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DFBD-43CB-9E97-EC2D33E0BA2D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FBD-43CB-9E97-EC2D33E0BA2D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BD-43CB-9E97-EC2D33E0BA2D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FBD-43CB-9E97-EC2D33E0BA2D}"/>
              </c:ext>
            </c:extLst>
          </c:dPt>
          <c:dPt>
            <c:idx val="5"/>
            <c:bubble3D val="0"/>
            <c:spPr>
              <a:solidFill>
                <a:srgbClr val="FFFFBD"/>
              </a:solidFill>
            </c:spPr>
            <c:extLst>
              <c:ext xmlns:c16="http://schemas.microsoft.com/office/drawing/2014/chart" uri="{C3380CC4-5D6E-409C-BE32-E72D297353CC}">
                <c16:uniqueId val="{0000000B-DFBD-43CB-9E97-EC2D33E0BA2D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FBD-43CB-9E97-EC2D33E0B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目的別推計!$M$2:$M$8</c:f>
              <c:strCache>
                <c:ptCount val="7"/>
                <c:pt idx="0">
                  <c:v>観光施設</c:v>
                </c:pt>
                <c:pt idx="1">
                  <c:v>社寺参詣</c:v>
                </c:pt>
                <c:pt idx="2">
                  <c:v>海水浴・
川泳ぎ</c:v>
                </c:pt>
                <c:pt idx="3">
                  <c:v>祭</c:v>
                </c:pt>
                <c:pt idx="4">
                  <c:v>風景・
自然鑑賞</c:v>
                </c:pt>
                <c:pt idx="5">
                  <c:v>花見</c:v>
                </c:pt>
                <c:pt idx="6">
                  <c:v>その他</c:v>
                </c:pt>
              </c:strCache>
            </c:strRef>
          </c:cat>
          <c:val>
            <c:numRef>
              <c:f>目的別推計!$N$2:$N$8</c:f>
              <c:numCache>
                <c:formatCode>#,##0"人"</c:formatCode>
                <c:ptCount val="7"/>
                <c:pt idx="0">
                  <c:v>1203996</c:v>
                </c:pt>
                <c:pt idx="1">
                  <c:v>796488</c:v>
                </c:pt>
                <c:pt idx="2">
                  <c:v>774072</c:v>
                </c:pt>
                <c:pt idx="3">
                  <c:v>283131</c:v>
                </c:pt>
                <c:pt idx="4">
                  <c:v>265844</c:v>
                </c:pt>
                <c:pt idx="5">
                  <c:v>104254</c:v>
                </c:pt>
                <c:pt idx="6">
                  <c:v>1224739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BD-43CB-9E97-EC2D33E0BA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4943845185495"/>
          <c:y val="0.11951442272706658"/>
          <c:w val="0.79257045063724396"/>
          <c:h val="0.68279946601166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'年別観光客（宿泊）'!$A$3</c:f>
              <c:strCache>
                <c:ptCount val="1"/>
                <c:pt idx="0">
                  <c:v>白浜町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'年別観光客（宿泊）'!$D$1:$N$1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'年別観光客（宿泊）'!$D$3:$N$3</c:f>
              <c:numCache>
                <c:formatCode>#,##0_);\(#,##0\)</c:formatCode>
                <c:ptCount val="11"/>
                <c:pt idx="0">
                  <c:v>1746193</c:v>
                </c:pt>
                <c:pt idx="1">
                  <c:v>1841829</c:v>
                </c:pt>
                <c:pt idx="2">
                  <c:v>1968574</c:v>
                </c:pt>
                <c:pt idx="3">
                  <c:v>1960644</c:v>
                </c:pt>
                <c:pt idx="4">
                  <c:v>2092119</c:v>
                </c:pt>
                <c:pt idx="5">
                  <c:v>1963919</c:v>
                </c:pt>
                <c:pt idx="6">
                  <c:v>1947269</c:v>
                </c:pt>
                <c:pt idx="7">
                  <c:v>1945046</c:v>
                </c:pt>
                <c:pt idx="8">
                  <c:v>2027448</c:v>
                </c:pt>
                <c:pt idx="9">
                  <c:v>1221742</c:v>
                </c:pt>
                <c:pt idx="10">
                  <c:v>1225600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B-48F2-934B-03B58B24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9314944"/>
        <c:axId val="229316480"/>
      </c:barChart>
      <c:catAx>
        <c:axId val="229314944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16480"/>
        <c:crosses val="autoZero"/>
        <c:auto val="1"/>
        <c:lblAlgn val="ctr"/>
        <c:lblOffset val="100"/>
        <c:noMultiLvlLbl val="0"/>
      </c:catAx>
      <c:valAx>
        <c:axId val="229316480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149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9868349789609"/>
          <c:y val="0.10304763806429278"/>
          <c:w val="0.80167312419280923"/>
          <c:h val="0.71243946619348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'月別観光客数（宿泊）'!$A$2</c:f>
              <c:strCache>
                <c:ptCount val="1"/>
                <c:pt idx="0">
                  <c:v>和歌山市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'月別観光客数（宿泊）'!$B$1:$M$1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'月別観光客数（宿泊）'!$B$2:$M$2</c:f>
              <c:numCache>
                <c:formatCode>General</c:formatCode>
                <c:ptCount val="12"/>
                <c:pt idx="0">
                  <c:v>44213</c:v>
                </c:pt>
                <c:pt idx="1">
                  <c:v>42105</c:v>
                </c:pt>
                <c:pt idx="2">
                  <c:v>64562</c:v>
                </c:pt>
                <c:pt idx="3">
                  <c:v>48060</c:v>
                </c:pt>
                <c:pt idx="4">
                  <c:v>52333</c:v>
                </c:pt>
                <c:pt idx="5">
                  <c:v>55423</c:v>
                </c:pt>
                <c:pt idx="6">
                  <c:v>70285</c:v>
                </c:pt>
                <c:pt idx="7">
                  <c:v>81970</c:v>
                </c:pt>
                <c:pt idx="8">
                  <c:v>55383</c:v>
                </c:pt>
                <c:pt idx="9">
                  <c:v>70336</c:v>
                </c:pt>
                <c:pt idx="10">
                  <c:v>77296</c:v>
                </c:pt>
                <c:pt idx="11">
                  <c:v>82151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F-443E-8C9A-882827799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9343616"/>
        <c:axId val="229345152"/>
      </c:barChart>
      <c:catAx>
        <c:axId val="2293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45152"/>
        <c:crosses val="autoZero"/>
        <c:auto val="1"/>
        <c:lblAlgn val="ctr"/>
        <c:lblOffset val="100"/>
        <c:noMultiLvlLbl val="0"/>
      </c:catAx>
      <c:valAx>
        <c:axId val="22934515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43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9868349789609"/>
          <c:y val="0.10304763806429278"/>
          <c:w val="0.80167312419280923"/>
          <c:h val="0.71243946619348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'月別観光客数（宿泊）'!$A$3</c:f>
              <c:strCache>
                <c:ptCount val="1"/>
                <c:pt idx="0">
                  <c:v>白浜町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'月別観光客数（宿泊）'!$B$1:$M$1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'月別観光客数（宿泊）'!$B$3:$M$3</c:f>
              <c:numCache>
                <c:formatCode>General</c:formatCode>
                <c:ptCount val="12"/>
                <c:pt idx="0">
                  <c:v>49883</c:v>
                </c:pt>
                <c:pt idx="1">
                  <c:v>47599</c:v>
                </c:pt>
                <c:pt idx="2">
                  <c:v>105919</c:v>
                </c:pt>
                <c:pt idx="3">
                  <c:v>71008</c:v>
                </c:pt>
                <c:pt idx="4">
                  <c:v>61055</c:v>
                </c:pt>
                <c:pt idx="5">
                  <c:v>59133</c:v>
                </c:pt>
                <c:pt idx="6">
                  <c:v>153348</c:v>
                </c:pt>
                <c:pt idx="7">
                  <c:v>160472</c:v>
                </c:pt>
                <c:pt idx="8">
                  <c:v>104381</c:v>
                </c:pt>
                <c:pt idx="9">
                  <c:v>120544</c:v>
                </c:pt>
                <c:pt idx="10">
                  <c:v>146628</c:v>
                </c:pt>
                <c:pt idx="11">
                  <c:v>145630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1-47C0-AABB-763CE173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9586816"/>
        <c:axId val="229588352"/>
      </c:barChart>
      <c:catAx>
        <c:axId val="229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588352"/>
        <c:crosses val="autoZero"/>
        <c:auto val="1"/>
        <c:lblAlgn val="ctr"/>
        <c:lblOffset val="100"/>
        <c:noMultiLvlLbl val="0"/>
      </c:catAx>
      <c:valAx>
        <c:axId val="22958835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586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9868349789609"/>
          <c:y val="0.10304763806429278"/>
          <c:w val="0.80167312419280923"/>
          <c:h val="0.69780919521692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'月別観光客数（日帰り）'!$A$2</c:f>
              <c:strCache>
                <c:ptCount val="1"/>
                <c:pt idx="0">
                  <c:v>和歌山市</c:v>
                </c:pt>
              </c:strCache>
            </c:strRef>
          </c:tx>
          <c:spPr>
            <a:gradFill>
              <a:gsLst>
                <a:gs pos="0">
                  <a:srgbClr val="FDDC8B"/>
                </a:gs>
                <a:gs pos="33000">
                  <a:srgbClr val="FD9D9D"/>
                </a:gs>
                <a:gs pos="75000">
                  <a:srgbClr val="FF5757"/>
                </a:gs>
                <a:gs pos="100000">
                  <a:srgbClr val="FC043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'月別観光客数（日帰り）'!$B$1:$M$1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'月別観光客数（日帰り）'!$B$2:$M$2</c:f>
              <c:numCache>
                <c:formatCode>General</c:formatCode>
                <c:ptCount val="12"/>
                <c:pt idx="0">
                  <c:v>421085</c:v>
                </c:pt>
                <c:pt idx="1">
                  <c:v>134733</c:v>
                </c:pt>
                <c:pt idx="2">
                  <c:v>292155</c:v>
                </c:pt>
                <c:pt idx="3">
                  <c:v>256555</c:v>
                </c:pt>
                <c:pt idx="4">
                  <c:v>309406</c:v>
                </c:pt>
                <c:pt idx="5">
                  <c:v>230354</c:v>
                </c:pt>
                <c:pt idx="6">
                  <c:v>466104</c:v>
                </c:pt>
                <c:pt idx="7">
                  <c:v>564028</c:v>
                </c:pt>
                <c:pt idx="8">
                  <c:v>275224</c:v>
                </c:pt>
                <c:pt idx="9">
                  <c:v>300346</c:v>
                </c:pt>
                <c:pt idx="10">
                  <c:v>345149</c:v>
                </c:pt>
                <c:pt idx="11">
                  <c:v>313268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D-426D-B01F-38626BF00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9600640"/>
        <c:axId val="229610624"/>
      </c:barChart>
      <c:catAx>
        <c:axId val="229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610624"/>
        <c:crosses val="autoZero"/>
        <c:auto val="1"/>
        <c:lblAlgn val="ctr"/>
        <c:lblOffset val="100"/>
        <c:noMultiLvlLbl val="0"/>
      </c:catAx>
      <c:valAx>
        <c:axId val="22961062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6006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9868349789609"/>
          <c:y val="0.10304763806429278"/>
          <c:w val="0.80167312419280923"/>
          <c:h val="0.69783917065051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'月別観光客数（日帰り）'!$A$3</c:f>
              <c:strCache>
                <c:ptCount val="1"/>
                <c:pt idx="0">
                  <c:v>白浜町</c:v>
                </c:pt>
              </c:strCache>
            </c:strRef>
          </c:tx>
          <c:spPr>
            <a:gradFill>
              <a:gsLst>
                <a:gs pos="0">
                  <a:srgbClr val="FDDC8B"/>
                </a:gs>
                <a:gs pos="33000">
                  <a:srgbClr val="FD9D9D"/>
                </a:gs>
                <a:gs pos="75000">
                  <a:srgbClr val="FF5757"/>
                </a:gs>
                <a:gs pos="100000">
                  <a:srgbClr val="FC043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'月別観光客数（日帰り）'!$B$1:$M$1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'月別観光客数（日帰り）'!$B$3:$M$3</c:f>
              <c:numCache>
                <c:formatCode>General</c:formatCode>
                <c:ptCount val="12"/>
                <c:pt idx="0">
                  <c:v>77469</c:v>
                </c:pt>
                <c:pt idx="1">
                  <c:v>81174</c:v>
                </c:pt>
                <c:pt idx="2">
                  <c:v>144541</c:v>
                </c:pt>
                <c:pt idx="3">
                  <c:v>110261</c:v>
                </c:pt>
                <c:pt idx="4">
                  <c:v>82669</c:v>
                </c:pt>
                <c:pt idx="5">
                  <c:v>90042</c:v>
                </c:pt>
                <c:pt idx="6">
                  <c:v>136825</c:v>
                </c:pt>
                <c:pt idx="7">
                  <c:v>165332</c:v>
                </c:pt>
                <c:pt idx="8">
                  <c:v>109595</c:v>
                </c:pt>
                <c:pt idx="9">
                  <c:v>130369</c:v>
                </c:pt>
                <c:pt idx="10">
                  <c:v>128663</c:v>
                </c:pt>
                <c:pt idx="11">
                  <c:v>139883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E-4FB3-86FB-4C63558AA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0633472"/>
        <c:axId val="230635008"/>
      </c:barChart>
      <c:catAx>
        <c:axId val="230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35008"/>
        <c:crosses val="autoZero"/>
        <c:auto val="1"/>
        <c:lblAlgn val="ctr"/>
        <c:lblOffset val="100"/>
        <c:noMultiLvlLbl val="0"/>
      </c:catAx>
      <c:valAx>
        <c:axId val="23063500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33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8389241076405"/>
          <c:y val="0.10312243860965417"/>
          <c:w val="0.7910910787969968"/>
          <c:h val="0.75633049558786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'年別観光客（日帰り）'!$A$2</c:f>
              <c:strCache>
                <c:ptCount val="1"/>
                <c:pt idx="0">
                  <c:v>和歌山市</c:v>
                </c:pt>
              </c:strCache>
            </c:strRef>
          </c:tx>
          <c:spPr>
            <a:gradFill>
              <a:gsLst>
                <a:gs pos="0">
                  <a:srgbClr val="FDDC8B"/>
                </a:gs>
                <a:gs pos="33000">
                  <a:srgbClr val="FD9D9D"/>
                </a:gs>
                <a:gs pos="75000">
                  <a:srgbClr val="FF5757"/>
                </a:gs>
                <a:gs pos="100000">
                  <a:srgbClr val="FC043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'年別観光客（日帰り）'!$D$1:$N$1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'年別観光客（日帰り）'!$D$2:$N$2</c:f>
              <c:numCache>
                <c:formatCode>#,##0_);\(#,##0\)</c:formatCode>
                <c:ptCount val="11"/>
                <c:pt idx="0">
                  <c:v>4986245</c:v>
                </c:pt>
                <c:pt idx="1">
                  <c:v>5257280</c:v>
                </c:pt>
                <c:pt idx="2">
                  <c:v>5434842</c:v>
                </c:pt>
                <c:pt idx="3">
                  <c:v>5430410</c:v>
                </c:pt>
                <c:pt idx="4">
                  <c:v>5586066</c:v>
                </c:pt>
                <c:pt idx="5">
                  <c:v>5589675</c:v>
                </c:pt>
                <c:pt idx="6">
                  <c:v>5572276</c:v>
                </c:pt>
                <c:pt idx="7">
                  <c:v>5726507</c:v>
                </c:pt>
                <c:pt idx="8">
                  <c:v>5887201</c:v>
                </c:pt>
                <c:pt idx="9">
                  <c:v>3818665</c:v>
                </c:pt>
                <c:pt idx="10">
                  <c:v>3908407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E-452A-AC7D-725230720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0647680"/>
        <c:axId val="230649216"/>
      </c:barChart>
      <c:catAx>
        <c:axId val="230647680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49216"/>
        <c:crosses val="autoZero"/>
        <c:auto val="1"/>
        <c:lblAlgn val="ctr"/>
        <c:lblOffset val="100"/>
        <c:noMultiLvlLbl val="0"/>
      </c:catAx>
      <c:valAx>
        <c:axId val="23064921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47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0029487985583"/>
          <c:y val="9.8957208305304065E-2"/>
          <c:w val="0.7910910787969968"/>
          <c:h val="0.75633049558786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'年別観光客（日帰り）'!$A$3</c:f>
              <c:strCache>
                <c:ptCount val="1"/>
                <c:pt idx="0">
                  <c:v>白浜町</c:v>
                </c:pt>
              </c:strCache>
            </c:strRef>
          </c:tx>
          <c:spPr>
            <a:gradFill>
              <a:gsLst>
                <a:gs pos="0">
                  <a:srgbClr val="FDDC8B"/>
                </a:gs>
                <a:gs pos="33000">
                  <a:srgbClr val="FD9D9D"/>
                </a:gs>
                <a:gs pos="75000">
                  <a:srgbClr val="FF5757"/>
                </a:gs>
                <a:gs pos="100000">
                  <a:srgbClr val="FC043F"/>
                </a:gs>
              </a:gsLst>
              <a:lin ang="5400000" scaled="0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#,##0_);[Red]\(#,##0\)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'年別観光客（日帰り）'!$D$1:$N$1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'年別観光客（日帰り）'!$D$3:$N$3</c:f>
              <c:numCache>
                <c:formatCode>#,##0_);\(#,##0\)</c:formatCode>
                <c:ptCount val="11"/>
                <c:pt idx="0">
                  <c:v>1297367</c:v>
                </c:pt>
                <c:pt idx="1">
                  <c:v>1378482</c:v>
                </c:pt>
                <c:pt idx="2">
                  <c:v>1330546</c:v>
                </c:pt>
                <c:pt idx="3">
                  <c:v>1313775</c:v>
                </c:pt>
                <c:pt idx="4">
                  <c:v>1503557</c:v>
                </c:pt>
                <c:pt idx="5">
                  <c:v>1504994</c:v>
                </c:pt>
                <c:pt idx="6">
                  <c:v>1517691</c:v>
                </c:pt>
                <c:pt idx="7">
                  <c:v>1576772</c:v>
                </c:pt>
                <c:pt idx="8">
                  <c:v>1603852</c:v>
                </c:pt>
                <c:pt idx="9">
                  <c:v>1300589</c:v>
                </c:pt>
                <c:pt idx="10">
                  <c:v>1396823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B-4E0A-85D0-FEBE2606C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0682624"/>
        <c:axId val="230684160"/>
      </c:barChart>
      <c:catAx>
        <c:axId val="230682624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84160"/>
        <c:crosses val="autoZero"/>
        <c:auto val="1"/>
        <c:lblAlgn val="ctr"/>
        <c:lblOffset val="100"/>
        <c:noMultiLvlLbl val="0"/>
      </c:catAx>
      <c:valAx>
        <c:axId val="23068416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6826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1979433730405"/>
          <c:y val="0.10306210575102938"/>
          <c:w val="0.80783415119082203"/>
          <c:h val="0.75633049558786258"/>
        </c:manualLayout>
      </c:layout>
      <c:lineChart>
        <c:grouping val="standard"/>
        <c:varyColors val="0"/>
        <c:ser>
          <c:idx val="0"/>
          <c:order val="0"/>
          <c:tx>
            <c:strRef>
              <c:f>'年別観光客（宿泊＋日帰り）'!$A$3</c:f>
              <c:strCache>
                <c:ptCount val="1"/>
                <c:pt idx="0">
                  <c:v>白浜町</c:v>
                </c:pt>
              </c:strCache>
            </c:strRef>
          </c:tx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'年別観光客（宿泊＋日帰り）'!$D$1:$N$1</c:f>
              <c:numCache>
                <c:formatCode>0_);[Red]\(0\)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'年別観光客（宿泊＋日帰り）'!$D$3:$N$3</c:f>
              <c:numCache>
                <c:formatCode>#,##0_);\(#,##0\)</c:formatCode>
                <c:ptCount val="11"/>
                <c:pt idx="0">
                  <c:v>3043560</c:v>
                </c:pt>
                <c:pt idx="1">
                  <c:v>3220311</c:v>
                </c:pt>
                <c:pt idx="2">
                  <c:v>3299120</c:v>
                </c:pt>
                <c:pt idx="3">
                  <c:v>3274419</c:v>
                </c:pt>
                <c:pt idx="4">
                  <c:v>3595676</c:v>
                </c:pt>
                <c:pt idx="5">
                  <c:v>3468913</c:v>
                </c:pt>
                <c:pt idx="6">
                  <c:v>3464960</c:v>
                </c:pt>
                <c:pt idx="7">
                  <c:v>3521818</c:v>
                </c:pt>
                <c:pt idx="8">
                  <c:v>3631300</c:v>
                </c:pt>
                <c:pt idx="9">
                  <c:v>2522331</c:v>
                </c:pt>
                <c:pt idx="10">
                  <c:v>2622423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8-4096-A20B-0D41DF67C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1408"/>
        <c:axId val="230722944"/>
      </c:lineChart>
      <c:catAx>
        <c:axId val="230721408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crossAx val="230722944"/>
        <c:crosses val="autoZero"/>
        <c:auto val="1"/>
        <c:lblAlgn val="ctr"/>
        <c:lblOffset val="100"/>
        <c:noMultiLvlLbl val="0"/>
      </c:catAx>
      <c:valAx>
        <c:axId val="23072294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30721408"/>
        <c:crosses val="autoZero"/>
        <c:crossBetween val="between"/>
        <c:dispUnits>
          <c:builtInUnit val="tenThousands"/>
        </c:dispUnits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chart" Target="../charts/chart2.xml"/><Relationship Id="rId21" Type="http://schemas.openxmlformats.org/officeDocument/2006/relationships/chart" Target="../charts/chart16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chart" Target="../charts/chart1.xml"/><Relationship Id="rId16" Type="http://schemas.openxmlformats.org/officeDocument/2006/relationships/chart" Target="../charts/chart13.xml"/><Relationship Id="rId20" Type="http://schemas.openxmlformats.org/officeDocument/2006/relationships/image" Target="../media/image5.emf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image" Target="../media/image3.png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image" Target="../media/image4.emf"/><Relationship Id="rId4" Type="http://schemas.openxmlformats.org/officeDocument/2006/relationships/image" Target="../media/image2.emf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232833</xdr:colOff>
      <xdr:row>4</xdr:row>
      <xdr:rowOff>5292</xdr:rowOff>
    </xdr:from>
    <xdr:to>
      <xdr:col>15</xdr:col>
      <xdr:colOff>554302</xdr:colOff>
      <xdr:row>16</xdr:row>
      <xdr:rowOff>182563</xdr:rowOff>
    </xdr:to>
    <xdr:sp macro="" textlink="">
      <xdr:nvSpPr>
        <xdr:cNvPr id="13" name="角丸四角形 12"/>
        <xdr:cNvSpPr/>
      </xdr:nvSpPr>
      <xdr:spPr>
        <a:xfrm>
          <a:off x="5566833" y="1255448"/>
          <a:ext cx="6417469" cy="3058584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分かったことや、気づいたことはメモしておこう！</a:t>
          </a:r>
        </a:p>
      </xdr:txBody>
    </xdr:sp>
    <xdr:clientData/>
  </xdr:twoCellAnchor>
  <xdr:twoCellAnchor editAs="oneCell">
    <xdr:from>
      <xdr:col>5</xdr:col>
      <xdr:colOff>210870</xdr:colOff>
      <xdr:row>12</xdr:row>
      <xdr:rowOff>36274</xdr:rowOff>
    </xdr:from>
    <xdr:to>
      <xdr:col>7</xdr:col>
      <xdr:colOff>47628</xdr:colOff>
      <xdr:row>18</xdr:row>
      <xdr:rowOff>2207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959"/>
        <a:stretch/>
      </xdr:blipFill>
      <xdr:spPr>
        <a:xfrm>
          <a:off x="4020870" y="3221857"/>
          <a:ext cx="1360758" cy="125489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53</xdr:row>
      <xdr:rowOff>136980</xdr:rowOff>
    </xdr:from>
    <xdr:to>
      <xdr:col>8</xdr:col>
      <xdr:colOff>171450</xdr:colOff>
      <xdr:row>71</xdr:row>
      <xdr:rowOff>2949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730251</xdr:colOff>
      <xdr:row>53</xdr:row>
      <xdr:rowOff>183244</xdr:rowOff>
    </xdr:from>
    <xdr:to>
      <xdr:col>15</xdr:col>
      <xdr:colOff>711201</xdr:colOff>
      <xdr:row>71</xdr:row>
      <xdr:rowOff>39008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515369</xdr:colOff>
      <xdr:row>161</xdr:row>
      <xdr:rowOff>163284</xdr:rowOff>
    </xdr:from>
    <xdr:to>
      <xdr:col>14</xdr:col>
      <xdr:colOff>653142</xdr:colOff>
      <xdr:row>169</xdr:row>
      <xdr:rowOff>163285</xdr:rowOff>
    </xdr:to>
    <xdr:sp macro="" textlink="">
      <xdr:nvSpPr>
        <xdr:cNvPr id="3" name="角丸四角形吹き出し 2"/>
        <xdr:cNvSpPr/>
      </xdr:nvSpPr>
      <xdr:spPr>
        <a:xfrm>
          <a:off x="8897369" y="34997570"/>
          <a:ext cx="2423773" cy="1632858"/>
        </a:xfrm>
        <a:prstGeom prst="wedgeRoundRectCallout">
          <a:avLst>
            <a:gd name="adj1" fmla="val -8643"/>
            <a:gd name="adj2" fmla="val 63412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白浜町への宿泊客が多いね。白浜町にはアドベンチャーワールドがあり、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頭のパンダの家族が暮らしているよ。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みなさんが暮らしている地域にはどんな観光地があるかな？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190501</xdr:colOff>
          <xdr:row>140</xdr:row>
          <xdr:rowOff>118802</xdr:rowOff>
        </xdr:from>
        <xdr:to>
          <xdr:col>13</xdr:col>
          <xdr:colOff>394608</xdr:colOff>
          <xdr:row>171</xdr:row>
          <xdr:rowOff>162710</xdr:rowOff>
        </xdr:to>
        <xdr:pic>
          <xdr:nvPicPr>
            <xdr:cNvPr id="38" name="図 37"/>
            <xdr:cNvPicPr>
              <a:picLocks noChangeAspect="1" noChangeArrowheads="1"/>
              <a:extLst>
                <a:ext uri="{84589F7E-364E-4C9E-8A38-B11213B215E9}">
                  <a14:cameraTool cellRange="'発地・市町村別観光客（宿泊）'!$B$94:$N$128" spid="_x0000_s4966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 bwMode="auto">
            <a:xfrm>
              <a:off x="190501" y="16079981"/>
              <a:ext cx="10110107" cy="637123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13</xdr:col>
      <xdr:colOff>653142</xdr:colOff>
      <xdr:row>166</xdr:row>
      <xdr:rowOff>178776</xdr:rowOff>
    </xdr:from>
    <xdr:to>
      <xdr:col>15</xdr:col>
      <xdr:colOff>615319</xdr:colOff>
      <xdr:row>173</xdr:row>
      <xdr:rowOff>61233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9142" y="21443339"/>
          <a:ext cx="1486177" cy="1287393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88</xdr:row>
      <xdr:rowOff>136070</xdr:rowOff>
    </xdr:from>
    <xdr:to>
      <xdr:col>7</xdr:col>
      <xdr:colOff>666750</xdr:colOff>
      <xdr:row>104</xdr:row>
      <xdr:rowOff>291191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54429</xdr:colOff>
      <xdr:row>88</xdr:row>
      <xdr:rowOff>126546</xdr:rowOff>
    </xdr:from>
    <xdr:to>
      <xdr:col>15</xdr:col>
      <xdr:colOff>721179</xdr:colOff>
      <xdr:row>104</xdr:row>
      <xdr:rowOff>272143</xdr:rowOff>
    </xdr:to>
    <xdr:graphicFrame macro="">
      <xdr:nvGraphicFramePr>
        <xdr:cNvPr id="56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0</xdr:colOff>
      <xdr:row>70</xdr:row>
      <xdr:rowOff>361126</xdr:rowOff>
    </xdr:from>
    <xdr:to>
      <xdr:col>7</xdr:col>
      <xdr:colOff>666749</xdr:colOff>
      <xdr:row>87</xdr:row>
      <xdr:rowOff>206526</xdr:rowOff>
    </xdr:to>
    <xdr:graphicFrame macro="">
      <xdr:nvGraphicFramePr>
        <xdr:cNvPr id="5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8</xdr:col>
      <xdr:colOff>81643</xdr:colOff>
      <xdr:row>71</xdr:row>
      <xdr:rowOff>31295</xdr:rowOff>
    </xdr:from>
    <xdr:to>
      <xdr:col>15</xdr:col>
      <xdr:colOff>748392</xdr:colOff>
      <xdr:row>87</xdr:row>
      <xdr:rowOff>247346</xdr:rowOff>
    </xdr:to>
    <xdr:graphicFrame macro="">
      <xdr:nvGraphicFramePr>
        <xdr:cNvPr id="5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0</xdr:colOff>
      <xdr:row>36</xdr:row>
      <xdr:rowOff>285750</xdr:rowOff>
    </xdr:from>
    <xdr:to>
      <xdr:col>7</xdr:col>
      <xdr:colOff>666749</xdr:colOff>
      <xdr:row>53</xdr:row>
      <xdr:rowOff>111276</xdr:rowOff>
    </xdr:to>
    <xdr:graphicFrame macro="">
      <xdr:nvGraphicFramePr>
        <xdr:cNvPr id="5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7</xdr:col>
      <xdr:colOff>748393</xdr:colOff>
      <xdr:row>36</xdr:row>
      <xdr:rowOff>299357</xdr:rowOff>
    </xdr:from>
    <xdr:to>
      <xdr:col>15</xdr:col>
      <xdr:colOff>653142</xdr:colOff>
      <xdr:row>53</xdr:row>
      <xdr:rowOff>124883</xdr:rowOff>
    </xdr:to>
    <xdr:graphicFrame macro="">
      <xdr:nvGraphicFramePr>
        <xdr:cNvPr id="6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7</xdr:col>
      <xdr:colOff>693963</xdr:colOff>
      <xdr:row>19</xdr:row>
      <xdr:rowOff>81643</xdr:rowOff>
    </xdr:from>
    <xdr:to>
      <xdr:col>15</xdr:col>
      <xdr:colOff>693964</xdr:colOff>
      <xdr:row>36</xdr:row>
      <xdr:rowOff>70454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0</xdr:colOff>
      <xdr:row>19</xdr:row>
      <xdr:rowOff>27215</xdr:rowOff>
    </xdr:from>
    <xdr:to>
      <xdr:col>8</xdr:col>
      <xdr:colOff>136071</xdr:colOff>
      <xdr:row>36</xdr:row>
      <xdr:rowOff>16026</xdr:rowOff>
    </xdr:to>
    <xdr:graphicFrame macro="">
      <xdr:nvGraphicFramePr>
        <xdr:cNvPr id="63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</xdr:colOff>
      <xdr:row>122</xdr:row>
      <xdr:rowOff>13608</xdr:rowOff>
    </xdr:from>
    <xdr:to>
      <xdr:col>8</xdr:col>
      <xdr:colOff>19051</xdr:colOff>
      <xdr:row>138</xdr:row>
      <xdr:rowOff>171904</xdr:rowOff>
    </xdr:to>
    <xdr:graphicFrame macro="">
      <xdr:nvGraphicFramePr>
        <xdr:cNvPr id="64" name="グラフ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105</xdr:row>
      <xdr:rowOff>27214</xdr:rowOff>
    </xdr:from>
    <xdr:to>
      <xdr:col>7</xdr:col>
      <xdr:colOff>721179</xdr:colOff>
      <xdr:row>122</xdr:row>
      <xdr:rowOff>149678</xdr:rowOff>
    </xdr:to>
    <xdr:graphicFrame macro="">
      <xdr:nvGraphicFramePr>
        <xdr:cNvPr id="66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748393</xdr:colOff>
      <xdr:row>105</xdr:row>
      <xdr:rowOff>54429</xdr:rowOff>
    </xdr:from>
    <xdr:to>
      <xdr:col>15</xdr:col>
      <xdr:colOff>707572</xdr:colOff>
      <xdr:row>122</xdr:row>
      <xdr:rowOff>176893</xdr:rowOff>
    </xdr:to>
    <xdr:graphicFrame macro="">
      <xdr:nvGraphicFramePr>
        <xdr:cNvPr id="67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734786</xdr:colOff>
      <xdr:row>122</xdr:row>
      <xdr:rowOff>0</xdr:rowOff>
    </xdr:from>
    <xdr:to>
      <xdr:col>15</xdr:col>
      <xdr:colOff>753836</xdr:colOff>
      <xdr:row>138</xdr:row>
      <xdr:rowOff>158296</xdr:rowOff>
    </xdr:to>
    <xdr:graphicFrame macro="">
      <xdr:nvGraphicFramePr>
        <xdr:cNvPr id="68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27214</xdr:colOff>
      <xdr:row>184</xdr:row>
      <xdr:rowOff>13606</xdr:rowOff>
    </xdr:from>
    <xdr:to>
      <xdr:col>15</xdr:col>
      <xdr:colOff>639536</xdr:colOff>
      <xdr:row>208</xdr:row>
      <xdr:rowOff>108856</xdr:rowOff>
    </xdr:to>
    <xdr:graphicFrame macro="">
      <xdr:nvGraphicFramePr>
        <xdr:cNvPr id="74" name="グラフ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136071</xdr:rowOff>
        </xdr:from>
        <xdr:to>
          <xdr:col>7</xdr:col>
          <xdr:colOff>485775</xdr:colOff>
          <xdr:row>184</xdr:row>
          <xdr:rowOff>339</xdr:rowOff>
        </xdr:to>
        <xdr:pic>
          <xdr:nvPicPr>
            <xdr:cNvPr id="75" name="図 74"/>
            <xdr:cNvPicPr>
              <a:picLocks noChangeAspect="1" noChangeArrowheads="1"/>
              <a:extLst>
                <a:ext uri="{84589F7E-364E-4C9E-8A38-B11213B215E9}">
                  <a14:cameraTool cellRange="目的別推計!$L$2:$Q$7" spid="_x0000_s4967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0" y="37977535"/>
              <a:ext cx="5819775" cy="169953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13608</xdr:colOff>
          <xdr:row>175</xdr:row>
          <xdr:rowOff>149680</xdr:rowOff>
        </xdr:from>
        <xdr:to>
          <xdr:col>15</xdr:col>
          <xdr:colOff>499383</xdr:colOff>
          <xdr:row>184</xdr:row>
          <xdr:rowOff>12247</xdr:rowOff>
        </xdr:to>
        <xdr:pic>
          <xdr:nvPicPr>
            <xdr:cNvPr id="76" name="図 75"/>
            <xdr:cNvPicPr>
              <a:picLocks noChangeAspect="1" noChangeArrowheads="1"/>
              <a:extLst>
                <a:ext uri="{84589F7E-364E-4C9E-8A38-B11213B215E9}">
                  <a14:cameraTool cellRange="目的別推計!$L$10:$Q$15" spid="_x0000_s4968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6109608" y="37991144"/>
              <a:ext cx="5819775" cy="169953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0</xdr:colOff>
      <xdr:row>183</xdr:row>
      <xdr:rowOff>166688</xdr:rowOff>
    </xdr:from>
    <xdr:to>
      <xdr:col>7</xdr:col>
      <xdr:colOff>612322</xdr:colOff>
      <xdr:row>208</xdr:row>
      <xdr:rowOff>59531</xdr:rowOff>
    </xdr:to>
    <xdr:graphicFrame macro="">
      <xdr:nvGraphicFramePr>
        <xdr:cNvPr id="77" name="グラフ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0.07591</cdr:x>
      <cdr:y>0.0169</cdr:y>
    </cdr:from>
    <cdr:to>
      <cdr:x>0.23125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2764" y="57582"/>
          <a:ext cx="946953" cy="3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0.84119</cdr:x>
      <cdr:y>0.87455</cdr:y>
    </cdr:from>
    <cdr:to>
      <cdr:x>0.99653</cdr:x>
      <cdr:y>0.98447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27882" y="2979788"/>
          <a:ext cx="946952" cy="3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0.05867</cdr:x>
      <cdr:y>0.0169</cdr:y>
    </cdr:from>
    <cdr:to>
      <cdr:x>0.21401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5607" y="57582"/>
          <a:ext cx="968090" cy="3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0.83447</cdr:x>
      <cdr:y>0.88167</cdr:y>
    </cdr:from>
    <cdr:to>
      <cdr:x>0.98981</cdr:x>
      <cdr:y>0.99159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200481" y="3004064"/>
          <a:ext cx="968090" cy="374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0.1071</cdr:x>
      <cdr:y>0.05219</cdr:y>
    </cdr:from>
    <cdr:to>
      <cdr:x>0.26244</cdr:x>
      <cdr:y>0.16211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2651" y="201242"/>
          <a:ext cx="932156" cy="423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0.83003</cdr:x>
      <cdr:y>0.82313</cdr:y>
    </cdr:from>
    <cdr:to>
      <cdr:x>0.99135</cdr:x>
      <cdr:y>0.92138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202147" y="3130350"/>
          <a:ext cx="1011116" cy="373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0.09883</cdr:x>
      <cdr:y>0.0416</cdr:y>
    </cdr:from>
    <cdr:to>
      <cdr:x>0.25417</cdr:x>
      <cdr:y>0.15152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0589" y="157779"/>
          <a:ext cx="943994" cy="416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0.84069</cdr:x>
      <cdr:y>0.80591</cdr:y>
    </cdr:from>
    <cdr:to>
      <cdr:x>1</cdr:x>
      <cdr:y>0.90443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08860" y="3056638"/>
          <a:ext cx="968090" cy="37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0.09198</cdr:x>
      <cdr:y>0.0169</cdr:y>
    </cdr:from>
    <cdr:to>
      <cdr:x>0.24732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1937" y="57506"/>
          <a:ext cx="932156" cy="37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0.83867</cdr:x>
      <cdr:y>0.86988</cdr:y>
    </cdr:from>
    <cdr:to>
      <cdr:x>1</cdr:x>
      <cdr:y>0.9798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032659" y="2959946"/>
          <a:ext cx="968090" cy="37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0.10256</cdr:x>
      <cdr:y>0.0169</cdr:y>
    </cdr:from>
    <cdr:to>
      <cdr:x>0.2579</cdr:x>
      <cdr:y>0.12682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0736" y="57150"/>
          <a:ext cx="849298" cy="371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0.83867</cdr:x>
      <cdr:y>0.87921</cdr:y>
    </cdr:from>
    <cdr:to>
      <cdr:x>1</cdr:x>
      <cdr:y>0.98913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032659" y="2991697"/>
          <a:ext cx="968090" cy="37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ユーザー定義 5">
      <a:majorFont>
        <a:latin typeface="Meiryo UI"/>
        <a:ea typeface="Meiryo UI"/>
        <a:cs typeface=""/>
      </a:majorFont>
      <a:minorFont>
        <a:latin typeface="Segoe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ef.wakayama.lg.jp/prefg/062400/doutai2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ef.wakayama.lg.jp/prefg/062400/doutai2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ef.wakayama.lg.jp/prefg/062400/doutai2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A177"/>
  <sheetViews>
    <sheetView showGridLines="0" tabSelected="1" view="pageBreakPreview" zoomScale="91" zoomScaleNormal="80" zoomScaleSheetLayoutView="91" workbookViewId="0">
      <pane ySplit="3" topLeftCell="A4" activePane="bottomLeft" state="frozen"/>
      <selection pane="bottomLeft" activeCell="B2" sqref="B2"/>
    </sheetView>
  </sheetViews>
  <sheetFormatPr defaultRowHeight="15.75" x14ac:dyDescent="0.25"/>
  <cols>
    <col min="1" max="16" width="8.88671875" style="1"/>
    <col min="17" max="17" width="8.88671875" style="3"/>
    <col min="18" max="26" width="8.88671875" style="1"/>
    <col min="27" max="27" width="0" style="1" hidden="1" customWidth="1"/>
    <col min="28" max="16384" width="8.88671875" style="1"/>
  </cols>
  <sheetData>
    <row r="1" spans="1:27" s="4" customFormat="1" ht="19.5" x14ac:dyDescent="0.3">
      <c r="A1" s="27" t="s">
        <v>77</v>
      </c>
    </row>
    <row r="2" spans="1:27" s="4" customFormat="1" ht="21.75" customHeight="1" thickBot="1" x14ac:dyDescent="0.35">
      <c r="E2" s="28"/>
      <c r="F2" s="157" t="s">
        <v>78</v>
      </c>
      <c r="G2" s="157"/>
      <c r="H2" s="157"/>
      <c r="I2" s="157"/>
      <c r="J2" s="157"/>
    </row>
    <row r="3" spans="1:27" ht="41.25" customHeight="1" thickBot="1" x14ac:dyDescent="0.3">
      <c r="A3" s="7"/>
      <c r="B3" s="7"/>
      <c r="C3" s="7"/>
      <c r="D3" s="8"/>
      <c r="E3" s="9" t="s">
        <v>44</v>
      </c>
      <c r="F3" s="155" t="s">
        <v>0</v>
      </c>
      <c r="G3" s="156"/>
      <c r="H3" s="10" t="s">
        <v>43</v>
      </c>
      <c r="I3" s="155" t="s">
        <v>16</v>
      </c>
      <c r="J3" s="156"/>
      <c r="K3" s="11" t="s">
        <v>45</v>
      </c>
      <c r="L3" s="11"/>
      <c r="M3" s="11"/>
      <c r="N3" s="11"/>
      <c r="O3" s="8"/>
      <c r="P3" s="12" t="s">
        <v>129</v>
      </c>
      <c r="Q3" s="2"/>
    </row>
    <row r="4" spans="1:27" s="4" customFormat="1" x14ac:dyDescent="0.25">
      <c r="AA4" s="4" t="s">
        <v>0</v>
      </c>
    </row>
    <row r="5" spans="1:27" s="4" customFormat="1" ht="18" x14ac:dyDescent="0.25">
      <c r="A5" s="34" t="s">
        <v>134</v>
      </c>
      <c r="AA5" s="4" t="s">
        <v>1</v>
      </c>
    </row>
    <row r="6" spans="1:27" s="4" customFormat="1" ht="19.5" x14ac:dyDescent="0.3">
      <c r="A6" s="5" t="s">
        <v>130</v>
      </c>
      <c r="AA6" s="4" t="s">
        <v>2</v>
      </c>
    </row>
    <row r="7" spans="1:27" s="4" customFormat="1" ht="19.5" x14ac:dyDescent="0.3">
      <c r="A7" s="5" t="s">
        <v>192</v>
      </c>
      <c r="AA7" s="4" t="s">
        <v>3</v>
      </c>
    </row>
    <row r="8" spans="1:27" s="4" customFormat="1" ht="19.5" x14ac:dyDescent="0.3">
      <c r="A8" s="5" t="s">
        <v>135</v>
      </c>
      <c r="AA8" s="4" t="s">
        <v>4</v>
      </c>
    </row>
    <row r="9" spans="1:27" s="4" customFormat="1" ht="19.5" x14ac:dyDescent="0.3">
      <c r="A9" s="5" t="s">
        <v>131</v>
      </c>
      <c r="AA9" s="4" t="s">
        <v>5</v>
      </c>
    </row>
    <row r="10" spans="1:27" s="4" customFormat="1" ht="19.5" x14ac:dyDescent="0.3">
      <c r="A10" s="5" t="s">
        <v>132</v>
      </c>
      <c r="AA10" s="4" t="s">
        <v>6</v>
      </c>
    </row>
    <row r="11" spans="1:27" s="4" customFormat="1" ht="19.5" x14ac:dyDescent="0.3">
      <c r="A11" s="5" t="s">
        <v>133</v>
      </c>
      <c r="AA11" s="4" t="s">
        <v>29</v>
      </c>
    </row>
    <row r="12" spans="1:27" s="4" customFormat="1" ht="19.5" x14ac:dyDescent="0.3">
      <c r="A12" s="5" t="s">
        <v>193</v>
      </c>
      <c r="AA12" s="4" t="s">
        <v>30</v>
      </c>
    </row>
    <row r="13" spans="1:27" s="4" customFormat="1" ht="19.5" x14ac:dyDescent="0.3">
      <c r="A13" s="5"/>
      <c r="AA13" s="4" t="s">
        <v>31</v>
      </c>
    </row>
    <row r="14" spans="1:27" s="4" customFormat="1" x14ac:dyDescent="0.25">
      <c r="A14" s="33" t="s">
        <v>194</v>
      </c>
      <c r="AA14" s="4" t="s">
        <v>7</v>
      </c>
    </row>
    <row r="15" spans="1:27" s="4" customFormat="1" ht="19.5" x14ac:dyDescent="0.3">
      <c r="A15" s="5"/>
      <c r="AA15" s="4" t="s">
        <v>8</v>
      </c>
    </row>
    <row r="16" spans="1:27" s="4" customFormat="1" x14ac:dyDescent="0.25">
      <c r="A16" s="6" t="s">
        <v>136</v>
      </c>
      <c r="AA16" s="4" t="s">
        <v>9</v>
      </c>
    </row>
    <row r="17" spans="1:27" s="4" customFormat="1" x14ac:dyDescent="0.25">
      <c r="AA17" s="4" t="s">
        <v>10</v>
      </c>
    </row>
    <row r="18" spans="1:27" s="4" customFormat="1" x14ac:dyDescent="0.25">
      <c r="AA18" s="4" t="s">
        <v>11</v>
      </c>
    </row>
    <row r="19" spans="1:27" s="4" customFormat="1" ht="28.5" customHeight="1" x14ac:dyDescent="0.25">
      <c r="A19" s="158" t="s">
        <v>231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  <c r="AA19" s="4" t="s">
        <v>38</v>
      </c>
    </row>
    <row r="20" spans="1:27" x14ac:dyDescent="0.25">
      <c r="D20" s="161"/>
      <c r="E20" s="161"/>
      <c r="L20" s="161"/>
      <c r="M20" s="161"/>
      <c r="AA20" s="1" t="s">
        <v>12</v>
      </c>
    </row>
    <row r="21" spans="1:27" x14ac:dyDescent="0.25">
      <c r="D21" s="162"/>
      <c r="E21" s="162"/>
      <c r="L21" s="162"/>
      <c r="M21" s="162"/>
      <c r="AA21" s="1" t="s">
        <v>13</v>
      </c>
    </row>
    <row r="22" spans="1:27" x14ac:dyDescent="0.25">
      <c r="AA22" s="1" t="s">
        <v>14</v>
      </c>
    </row>
    <row r="23" spans="1:27" x14ac:dyDescent="0.25">
      <c r="AA23" s="1" t="s">
        <v>15</v>
      </c>
    </row>
    <row r="24" spans="1:27" x14ac:dyDescent="0.25">
      <c r="AA24" s="1" t="s">
        <v>32</v>
      </c>
    </row>
    <row r="25" spans="1:27" x14ac:dyDescent="0.25">
      <c r="AA25" s="1" t="s">
        <v>33</v>
      </c>
    </row>
    <row r="26" spans="1:27" x14ac:dyDescent="0.25">
      <c r="AA26" s="1" t="s">
        <v>16</v>
      </c>
    </row>
    <row r="27" spans="1:27" x14ac:dyDescent="0.25">
      <c r="AA27" s="1" t="s">
        <v>17</v>
      </c>
    </row>
    <row r="28" spans="1:27" x14ac:dyDescent="0.25">
      <c r="AA28" s="1" t="s">
        <v>18</v>
      </c>
    </row>
    <row r="29" spans="1:27" x14ac:dyDescent="0.25">
      <c r="AA29" s="1" t="s">
        <v>19</v>
      </c>
    </row>
    <row r="30" spans="1:27" x14ac:dyDescent="0.25">
      <c r="AA30" s="1" t="s">
        <v>20</v>
      </c>
    </row>
    <row r="31" spans="1:27" x14ac:dyDescent="0.25">
      <c r="AA31" s="1" t="s">
        <v>21</v>
      </c>
    </row>
    <row r="32" spans="1:27" x14ac:dyDescent="0.25">
      <c r="AA32" s="1" t="s">
        <v>22</v>
      </c>
    </row>
    <row r="33" spans="1:27" x14ac:dyDescent="0.25">
      <c r="AA33" s="1" t="s">
        <v>23</v>
      </c>
    </row>
    <row r="37" spans="1:27" s="4" customFormat="1" ht="28.5" customHeight="1" x14ac:dyDescent="0.25">
      <c r="A37" s="158" t="s">
        <v>232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</row>
    <row r="54" spans="1:16" s="4" customFormat="1" ht="28.5" customHeight="1" x14ac:dyDescent="0.25">
      <c r="A54" s="158" t="s">
        <v>233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</row>
    <row r="71" spans="1:16" s="4" customFormat="1" ht="28.5" customHeight="1" x14ac:dyDescent="0.25">
      <c r="A71" s="158" t="s">
        <v>234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60"/>
    </row>
    <row r="88" spans="1:16" s="4" customFormat="1" ht="28.5" customHeight="1" x14ac:dyDescent="0.25">
      <c r="A88" s="158" t="s">
        <v>235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60"/>
    </row>
    <row r="105" spans="1:16" s="4" customFormat="1" ht="28.5" customHeight="1" x14ac:dyDescent="0.25">
      <c r="A105" s="158" t="s">
        <v>236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60"/>
    </row>
    <row r="140" spans="1:16" s="4" customFormat="1" ht="28.5" customHeight="1" x14ac:dyDescent="0.25">
      <c r="A140" s="158" t="s">
        <v>237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60"/>
    </row>
    <row r="173" spans="1:18" ht="15" customHeight="1" x14ac:dyDescent="0.25"/>
    <row r="175" spans="1:18" s="4" customFormat="1" ht="28.5" customHeight="1" x14ac:dyDescent="0.25">
      <c r="A175" s="158" t="s">
        <v>188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60"/>
    </row>
    <row r="176" spans="1:18" x14ac:dyDescent="0.25">
      <c r="R176" s="100" t="s">
        <v>190</v>
      </c>
    </row>
    <row r="177" spans="18:18" x14ac:dyDescent="0.25">
      <c r="R177" s="100" t="s">
        <v>191</v>
      </c>
    </row>
  </sheetData>
  <sheetProtection sheet="1" objects="1" scenarios="1"/>
  <mergeCells count="13">
    <mergeCell ref="A175:P175"/>
    <mergeCell ref="A54:P54"/>
    <mergeCell ref="A71:P71"/>
    <mergeCell ref="A88:P88"/>
    <mergeCell ref="A105:P105"/>
    <mergeCell ref="A140:P140"/>
    <mergeCell ref="F3:G3"/>
    <mergeCell ref="I3:J3"/>
    <mergeCell ref="F2:J2"/>
    <mergeCell ref="A19:P19"/>
    <mergeCell ref="A37:P37"/>
    <mergeCell ref="D20:E21"/>
    <mergeCell ref="L20:M21"/>
  </mergeCells>
  <phoneticPr fontId="3"/>
  <dataValidations count="1">
    <dataValidation type="list" allowBlank="1" showInputMessage="1" showErrorMessage="1" sqref="F3:G3 I3:J3">
      <formula1>市町村名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6"/>
  <sheetViews>
    <sheetView showGridLines="0" zoomScale="90" zoomScaleNormal="90" zoomScaleSheetLayoutView="100" workbookViewId="0">
      <pane xSplit="1" ySplit="6" topLeftCell="B7" activePane="bottomRight" state="frozen"/>
      <selection activeCell="I3" sqref="I3:J3"/>
      <selection pane="topRight" activeCell="I3" sqref="I3:J3"/>
      <selection pane="bottomLeft" activeCell="I3" sqref="I3:J3"/>
      <selection pane="bottomRight" activeCell="I3" sqref="I3:J3"/>
    </sheetView>
  </sheetViews>
  <sheetFormatPr defaultColWidth="7.77734375" defaultRowHeight="10.5" x14ac:dyDescent="0.15"/>
  <cols>
    <col min="1" max="3" width="7.77734375" style="104"/>
    <col min="4" max="14" width="9.109375" style="104" bestFit="1" customWidth="1"/>
    <col min="15" max="16384" width="7.77734375" style="104"/>
  </cols>
  <sheetData>
    <row r="1" spans="1:14" s="102" customFormat="1" x14ac:dyDescent="0.15">
      <c r="A1" s="101"/>
      <c r="B1" s="117">
        <v>2009</v>
      </c>
      <c r="C1" s="117">
        <v>2010</v>
      </c>
      <c r="D1" s="117">
        <v>2011</v>
      </c>
      <c r="E1" s="117">
        <v>2012</v>
      </c>
      <c r="F1" s="117">
        <v>2013</v>
      </c>
      <c r="G1" s="117">
        <v>2014</v>
      </c>
      <c r="H1" s="117">
        <v>2015</v>
      </c>
      <c r="I1" s="117">
        <v>2016</v>
      </c>
      <c r="J1" s="117">
        <v>2017</v>
      </c>
      <c r="K1" s="117">
        <v>2018</v>
      </c>
      <c r="L1" s="117">
        <v>2019</v>
      </c>
      <c r="M1" s="117">
        <v>2020</v>
      </c>
      <c r="N1" s="117">
        <v>2021</v>
      </c>
    </row>
    <row r="2" spans="1:14" x14ac:dyDescent="0.15">
      <c r="A2" s="101" t="str">
        <f>比較シート!$F$3</f>
        <v>和歌山市</v>
      </c>
      <c r="B2" s="103">
        <f>VLOOKUP($A$2,$A$15:$O$45,B$12,FALSE)</f>
        <v>0</v>
      </c>
      <c r="C2" s="103">
        <f t="shared" ref="C2:L2" si="0">VLOOKUP($A$2,$A$15:$O$45,C$12,FALSE)</f>
        <v>0</v>
      </c>
      <c r="D2" s="103">
        <f>VLOOKUP($A$2,$A$15:$O$45,D$12,FALSE)</f>
        <v>5486119</v>
      </c>
      <c r="E2" s="103">
        <f t="shared" si="0"/>
        <v>5834308</v>
      </c>
      <c r="F2" s="103">
        <f t="shared" si="0"/>
        <v>6100661</v>
      </c>
      <c r="G2" s="103">
        <f t="shared" si="0"/>
        <v>6182881</v>
      </c>
      <c r="H2" s="103">
        <f t="shared" si="0"/>
        <v>6424720</v>
      </c>
      <c r="I2" s="103">
        <f t="shared" si="0"/>
        <v>6491599</v>
      </c>
      <c r="J2" s="103">
        <f t="shared" si="0"/>
        <v>6510967</v>
      </c>
      <c r="K2" s="103">
        <f t="shared" si="0"/>
        <v>6685722</v>
      </c>
      <c r="L2" s="103">
        <f t="shared" si="0"/>
        <v>6903606</v>
      </c>
      <c r="M2" s="103">
        <f>VLOOKUP($A$2,$A$15:$O$45,M$12,FALSE)</f>
        <v>4468299</v>
      </c>
      <c r="N2" s="103">
        <f>VLOOKUP($A$2,$A$15:$O$45,N$12,FALSE)</f>
        <v>4652524</v>
      </c>
    </row>
    <row r="3" spans="1:14" x14ac:dyDescent="0.15">
      <c r="A3" s="103" t="str">
        <f>比較シート!$I$3</f>
        <v>白浜町</v>
      </c>
      <c r="B3" s="103">
        <f>VLOOKUP($A$3,$A$15:$N$45,B$12,FALSE)</f>
        <v>0</v>
      </c>
      <c r="C3" s="103">
        <f t="shared" ref="C3:N3" si="1">VLOOKUP($A$3,$A$15:$N$45,C$12,FALSE)</f>
        <v>0</v>
      </c>
      <c r="D3" s="103">
        <f t="shared" si="1"/>
        <v>3043560</v>
      </c>
      <c r="E3" s="103">
        <f t="shared" si="1"/>
        <v>3220311</v>
      </c>
      <c r="F3" s="103">
        <f t="shared" si="1"/>
        <v>3299120</v>
      </c>
      <c r="G3" s="103">
        <f t="shared" si="1"/>
        <v>3274419</v>
      </c>
      <c r="H3" s="103">
        <f t="shared" si="1"/>
        <v>3595676</v>
      </c>
      <c r="I3" s="103">
        <f t="shared" si="1"/>
        <v>3468913</v>
      </c>
      <c r="J3" s="103">
        <f t="shared" si="1"/>
        <v>3464960</v>
      </c>
      <c r="K3" s="103">
        <f t="shared" si="1"/>
        <v>3521818</v>
      </c>
      <c r="L3" s="103">
        <f t="shared" si="1"/>
        <v>3631300</v>
      </c>
      <c r="M3" s="103">
        <f t="shared" si="1"/>
        <v>2522331</v>
      </c>
      <c r="N3" s="103">
        <f t="shared" si="1"/>
        <v>2622423</v>
      </c>
    </row>
    <row r="10" spans="1:14" s="106" customFormat="1" ht="12" x14ac:dyDescent="0.2">
      <c r="A10" s="105" t="s">
        <v>34</v>
      </c>
    </row>
    <row r="11" spans="1:14" s="106" customFormat="1" ht="12" x14ac:dyDescent="0.2">
      <c r="A11" s="107" t="s">
        <v>35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6" customFormat="1" ht="12" x14ac:dyDescent="0.2">
      <c r="A12" s="107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</row>
    <row r="13" spans="1:14" s="106" customFormat="1" ht="12" x14ac:dyDescent="0.2">
      <c r="A13" s="109"/>
      <c r="B13" s="119">
        <v>2009</v>
      </c>
      <c r="C13" s="119">
        <v>2010</v>
      </c>
      <c r="D13" s="119">
        <v>2011</v>
      </c>
      <c r="E13" s="119">
        <v>2012</v>
      </c>
      <c r="F13" s="119">
        <v>2013</v>
      </c>
      <c r="G13" s="119">
        <v>2014</v>
      </c>
      <c r="H13" s="119">
        <v>2015</v>
      </c>
      <c r="I13" s="119">
        <v>2016</v>
      </c>
      <c r="J13" s="119">
        <v>2017</v>
      </c>
      <c r="K13" s="119">
        <v>2018</v>
      </c>
      <c r="L13" s="119">
        <v>2019</v>
      </c>
      <c r="M13" s="120">
        <v>2020</v>
      </c>
      <c r="N13" s="120">
        <v>2021</v>
      </c>
    </row>
    <row r="14" spans="1:14" s="106" customFormat="1" ht="12" x14ac:dyDescent="0.2">
      <c r="A14" s="109"/>
      <c r="B14" s="121" t="s">
        <v>36</v>
      </c>
      <c r="C14" s="121" t="s">
        <v>36</v>
      </c>
      <c r="D14" s="121" t="s">
        <v>36</v>
      </c>
      <c r="E14" s="121" t="s">
        <v>36</v>
      </c>
      <c r="F14" s="121" t="s">
        <v>36</v>
      </c>
      <c r="G14" s="121" t="s">
        <v>36</v>
      </c>
      <c r="H14" s="121" t="s">
        <v>36</v>
      </c>
      <c r="I14" s="121" t="s">
        <v>36</v>
      </c>
      <c r="J14" s="121" t="s">
        <v>36</v>
      </c>
      <c r="K14" s="121" t="s">
        <v>36</v>
      </c>
      <c r="L14" s="121" t="s">
        <v>36</v>
      </c>
      <c r="M14" s="122" t="s">
        <v>36</v>
      </c>
      <c r="N14" s="122" t="s">
        <v>36</v>
      </c>
    </row>
    <row r="15" spans="1:14" s="111" customFormat="1" ht="12" x14ac:dyDescent="0.2">
      <c r="A15" s="110" t="s">
        <v>37</v>
      </c>
      <c r="B15" s="123">
        <f t="shared" ref="B15" si="2">SUM(B16:B45)</f>
        <v>0</v>
      </c>
      <c r="C15" s="123">
        <f t="shared" ref="C15:N15" si="3">SUM(C16:C45)</f>
        <v>0</v>
      </c>
      <c r="D15" s="123">
        <f t="shared" si="3"/>
        <v>27617429</v>
      </c>
      <c r="E15" s="123">
        <f t="shared" si="3"/>
        <v>29160889</v>
      </c>
      <c r="F15" s="123">
        <f t="shared" si="3"/>
        <v>30015506</v>
      </c>
      <c r="G15" s="123">
        <f t="shared" si="3"/>
        <v>30821244</v>
      </c>
      <c r="H15" s="123">
        <f t="shared" si="3"/>
        <v>33399381</v>
      </c>
      <c r="I15" s="123">
        <f t="shared" si="3"/>
        <v>34869979</v>
      </c>
      <c r="J15" s="123">
        <f t="shared" si="3"/>
        <v>33759049</v>
      </c>
      <c r="K15" s="123">
        <f t="shared" si="3"/>
        <v>34618850</v>
      </c>
      <c r="L15" s="123">
        <f t="shared" si="3"/>
        <v>35432866</v>
      </c>
      <c r="M15" s="124">
        <f t="shared" si="3"/>
        <v>24784172</v>
      </c>
      <c r="N15" s="124">
        <f t="shared" si="3"/>
        <v>24879172</v>
      </c>
    </row>
    <row r="16" spans="1:14" s="106" customFormat="1" ht="12" x14ac:dyDescent="0.2">
      <c r="A16" s="112" t="s">
        <v>98</v>
      </c>
      <c r="B16" s="29"/>
      <c r="C16" s="29"/>
      <c r="D16" s="29">
        <f>'年別観光客（宿泊）'!D16+'年別観光客（日帰り）'!D16</f>
        <v>5486119</v>
      </c>
      <c r="E16" s="29">
        <f>'年別観光客（宿泊）'!E16+'年別観光客（日帰り）'!E16</f>
        <v>5834308</v>
      </c>
      <c r="F16" s="29">
        <f>'年別観光客（宿泊）'!F16+'年別観光客（日帰り）'!F16</f>
        <v>6100661</v>
      </c>
      <c r="G16" s="29">
        <f>'年別観光客（宿泊）'!G16+'年別観光客（日帰り）'!G16</f>
        <v>6182881</v>
      </c>
      <c r="H16" s="29">
        <f>'年別観光客（宿泊）'!H16+'年別観光客（日帰り）'!H16</f>
        <v>6424720</v>
      </c>
      <c r="I16" s="29">
        <f>'年別観光客（宿泊）'!I16+'年別観光客（日帰り）'!I16</f>
        <v>6491599</v>
      </c>
      <c r="J16" s="29">
        <f>'年別観光客（宿泊）'!J16+'年別観光客（日帰り）'!J16</f>
        <v>6510967</v>
      </c>
      <c r="K16" s="29">
        <f>'年別観光客（宿泊）'!K16+'年別観光客（日帰り）'!K16</f>
        <v>6685722</v>
      </c>
      <c r="L16" s="29">
        <f>'年別観光客（宿泊）'!L16+'年別観光客（日帰り）'!L16</f>
        <v>6903606</v>
      </c>
      <c r="M16" s="29">
        <f>'年別観光客（宿泊）'!M16+'年別観光客（日帰り）'!M16</f>
        <v>4468299</v>
      </c>
      <c r="N16" s="29">
        <f>'年別観光客（宿泊）'!N16+'年別観光客（日帰り）'!N16</f>
        <v>4652524</v>
      </c>
    </row>
    <row r="17" spans="1:14" s="106" customFormat="1" ht="12" x14ac:dyDescent="0.2">
      <c r="A17" s="112" t="s">
        <v>111</v>
      </c>
      <c r="B17" s="29"/>
      <c r="C17" s="29"/>
      <c r="D17" s="29">
        <f>'年別観光客（宿泊）'!D17+'年別観光客（日帰り）'!D17</f>
        <v>995724</v>
      </c>
      <c r="E17" s="29">
        <f>'年別観光客（宿泊）'!E17+'年別観光客（日帰り）'!E17</f>
        <v>1132341</v>
      </c>
      <c r="F17" s="29">
        <f>'年別観光客（宿泊）'!F17+'年別観光客（日帰り）'!F17</f>
        <v>1156627</v>
      </c>
      <c r="G17" s="29">
        <f>'年別観光客（宿泊）'!G17+'年別観光客（日帰り）'!G17</f>
        <v>1229491</v>
      </c>
      <c r="H17" s="29">
        <f>'年別観光客（宿泊）'!H17+'年別観光客（日帰り）'!H17</f>
        <v>1336822</v>
      </c>
      <c r="I17" s="29">
        <f>'年別観光客（宿泊）'!I17+'年別観光客（日帰り）'!I17</f>
        <v>1334568</v>
      </c>
      <c r="J17" s="29">
        <f>'年別観光客（宿泊）'!J17+'年別観光客（日帰り）'!J17</f>
        <v>1348678</v>
      </c>
      <c r="K17" s="29">
        <f>'年別観光客（宿泊）'!K17+'年別観光客（日帰り）'!K17</f>
        <v>1347447</v>
      </c>
      <c r="L17" s="29">
        <f>'年別観光客（宿泊）'!L17+'年別観光客（日帰り）'!L17</f>
        <v>1484976</v>
      </c>
      <c r="M17" s="29">
        <f>'年別観光客（宿泊）'!M17+'年別観光客（日帰り）'!M17</f>
        <v>729589</v>
      </c>
      <c r="N17" s="29">
        <f>'年別観光客（宿泊）'!N17+'年別観光客（日帰り）'!N17</f>
        <v>771384</v>
      </c>
    </row>
    <row r="18" spans="1:14" s="106" customFormat="1" ht="12" x14ac:dyDescent="0.2">
      <c r="A18" s="112" t="s">
        <v>99</v>
      </c>
      <c r="B18" s="29"/>
      <c r="C18" s="29"/>
      <c r="D18" s="29">
        <f>'年別観光客（宿泊）'!D18+'年別観光客（日帰り）'!D18</f>
        <v>512726</v>
      </c>
      <c r="E18" s="29">
        <f>'年別観光客（宿泊）'!E18+'年別観光客（日帰り）'!E18</f>
        <v>543517</v>
      </c>
      <c r="F18" s="29">
        <f>'年別観光客（宿泊）'!F18+'年別観光客（日帰り）'!F18</f>
        <v>516711</v>
      </c>
      <c r="G18" s="29">
        <f>'年別観光客（宿泊）'!G18+'年別観光客（日帰り）'!G18</f>
        <v>510160</v>
      </c>
      <c r="H18" s="29">
        <f>'年別観光客（宿泊）'!H18+'年別観光客（日帰り）'!H18</f>
        <v>533622</v>
      </c>
      <c r="I18" s="29">
        <f>'年別観光客（宿泊）'!I18+'年別観光客（日帰り）'!I18</f>
        <v>489214</v>
      </c>
      <c r="J18" s="29">
        <f>'年別観光客（宿泊）'!J18+'年別観光客（日帰り）'!J18</f>
        <v>478039</v>
      </c>
      <c r="K18" s="29">
        <f>'年別観光客（宿泊）'!K18+'年別観光客（日帰り）'!K18</f>
        <v>475225</v>
      </c>
      <c r="L18" s="29">
        <f>'年別観光客（宿泊）'!L18+'年別観光客（日帰り）'!L18</f>
        <v>483879</v>
      </c>
      <c r="M18" s="29">
        <f>'年別観光客（宿泊）'!M18+'年別観光客（日帰り）'!M18</f>
        <v>398396</v>
      </c>
      <c r="N18" s="29">
        <f>'年別観光客（宿泊）'!N18+'年別観光客（日帰り）'!N18</f>
        <v>435215</v>
      </c>
    </row>
    <row r="19" spans="1:14" s="106" customFormat="1" ht="12" x14ac:dyDescent="0.2">
      <c r="A19" s="112" t="s">
        <v>100</v>
      </c>
      <c r="B19" s="29"/>
      <c r="C19" s="29"/>
      <c r="D19" s="29">
        <f>'年別観光客（宿泊）'!D19+'年別観光客（日帰り）'!D19</f>
        <v>2100021</v>
      </c>
      <c r="E19" s="29">
        <f>'年別観光客（宿泊）'!E19+'年別観光客（日帰り）'!E19</f>
        <v>1960616</v>
      </c>
      <c r="F19" s="29">
        <f>'年別観光客（宿泊）'!F19+'年別観光客（日帰り）'!F19</f>
        <v>1876673</v>
      </c>
      <c r="G19" s="29">
        <f>'年別観光客（宿泊）'!G19+'年別観光客（日帰り）'!G19</f>
        <v>1881992</v>
      </c>
      <c r="H19" s="29">
        <f>'年別観光客（宿泊）'!H19+'年別観光客（日帰り）'!H19</f>
        <v>1855680</v>
      </c>
      <c r="I19" s="29">
        <f>'年別観光客（宿泊）'!I19+'年別観光客（日帰り）'!I19</f>
        <v>1808228</v>
      </c>
      <c r="J19" s="29">
        <f>'年別観光客（宿泊）'!J19+'年別観光客（日帰り）'!J19</f>
        <v>1679537</v>
      </c>
      <c r="K19" s="29">
        <f>'年別観光客（宿泊）'!K19+'年別観光客（日帰り）'!K19</f>
        <v>1718650</v>
      </c>
      <c r="L19" s="29">
        <f>'年別観光客（宿泊）'!L19+'年別観光客（日帰り）'!L19</f>
        <v>1714141</v>
      </c>
      <c r="M19" s="29">
        <f>'年別観光客（宿泊）'!M19+'年別観光客（日帰り）'!M19</f>
        <v>1271993</v>
      </c>
      <c r="N19" s="29">
        <f>'年別観光客（宿泊）'!N19+'年別観光客（日帰り）'!N19</f>
        <v>1191520</v>
      </c>
    </row>
    <row r="20" spans="1:14" s="106" customFormat="1" ht="12" x14ac:dyDescent="0.2">
      <c r="A20" s="112" t="s">
        <v>112</v>
      </c>
      <c r="B20" s="29"/>
      <c r="C20" s="29"/>
      <c r="D20" s="29">
        <f>'年別観光客（宿泊）'!D20+'年別観光客（日帰り）'!D20</f>
        <v>909687</v>
      </c>
      <c r="E20" s="29">
        <f>'年別観光客（宿泊）'!E20+'年別観光客（日帰り）'!E20</f>
        <v>943509</v>
      </c>
      <c r="F20" s="29">
        <f>'年別観光客（宿泊）'!F20+'年別観光客（日帰り）'!F20</f>
        <v>896439</v>
      </c>
      <c r="G20" s="29">
        <f>'年別観光客（宿泊）'!G20+'年別観光客（日帰り）'!G20</f>
        <v>796955</v>
      </c>
      <c r="H20" s="29">
        <f>'年別観光客（宿泊）'!H20+'年別観光客（日帰り）'!H20</f>
        <v>1030896</v>
      </c>
      <c r="I20" s="29">
        <f>'年別観光客（宿泊）'!I20+'年別観光客（日帰り）'!I20</f>
        <v>1267106</v>
      </c>
      <c r="J20" s="29">
        <f>'年別観光客（宿泊）'!J20+'年別観光客（日帰り）'!J20</f>
        <v>1146352</v>
      </c>
      <c r="K20" s="29">
        <f>'年別観光客（宿泊）'!K20+'年別観光客（日帰り）'!K20</f>
        <v>1321718</v>
      </c>
      <c r="L20" s="29">
        <f>'年別観光客（宿泊）'!L20+'年別観光客（日帰り）'!L20</f>
        <v>1719633</v>
      </c>
      <c r="M20" s="29">
        <f>'年別観光客（宿泊）'!M20+'年別観光客（日帰り）'!M20</f>
        <v>1239122</v>
      </c>
      <c r="N20" s="29">
        <f>'年別観光客（宿泊）'!N20+'年別観光客（日帰り）'!N20</f>
        <v>1202186</v>
      </c>
    </row>
    <row r="21" spans="1:14" s="106" customFormat="1" ht="12" x14ac:dyDescent="0.2">
      <c r="A21" s="112" t="s">
        <v>113</v>
      </c>
      <c r="B21" s="29"/>
      <c r="C21" s="29"/>
      <c r="D21" s="29">
        <f>'年別観光客（宿泊）'!D21+'年別観光客（日帰り）'!D21</f>
        <v>912658</v>
      </c>
      <c r="E21" s="29">
        <f>'年別観光客（宿泊）'!E21+'年別観光客（日帰り）'!E21</f>
        <v>958252</v>
      </c>
      <c r="F21" s="29">
        <f>'年別観光客（宿泊）'!F21+'年別観光客（日帰り）'!F21</f>
        <v>965825</v>
      </c>
      <c r="G21" s="29">
        <f>'年別観光客（宿泊）'!G21+'年別観光客（日帰り）'!G21</f>
        <v>963945</v>
      </c>
      <c r="H21" s="29">
        <f>'年別観光客（宿泊）'!H21+'年別観光客（日帰り）'!H21</f>
        <v>1220630</v>
      </c>
      <c r="I21" s="29">
        <f>'年別観光客（宿泊）'!I21+'年別観光客（日帰り）'!I21</f>
        <v>1351691</v>
      </c>
      <c r="J21" s="29">
        <f>'年別観光客（宿泊）'!J21+'年別観光客（日帰り）'!J21</f>
        <v>1369218</v>
      </c>
      <c r="K21" s="29">
        <f>'年別観光客（宿泊）'!K21+'年別観光客（日帰り）'!K21</f>
        <v>1382616</v>
      </c>
      <c r="L21" s="29">
        <f>'年別観光客（宿泊）'!L21+'年別観光客（日帰り）'!L21</f>
        <v>1329646</v>
      </c>
      <c r="M21" s="29">
        <f>'年別観光客（宿泊）'!M21+'年別観光客（日帰り）'!M21</f>
        <v>981969</v>
      </c>
      <c r="N21" s="29">
        <f>'年別観光客（宿泊）'!N21+'年別観光客（日帰り）'!N21</f>
        <v>948873</v>
      </c>
    </row>
    <row r="22" spans="1:14" s="106" customFormat="1" ht="12" x14ac:dyDescent="0.2">
      <c r="A22" s="112" t="s">
        <v>101</v>
      </c>
      <c r="B22" s="29"/>
      <c r="C22" s="29"/>
      <c r="D22" s="29">
        <f>'年別観光客（宿泊）'!D22+'年別観光客（日帰り）'!D22</f>
        <v>210773</v>
      </c>
      <c r="E22" s="29">
        <f>'年別観光客（宿泊）'!E22+'年別観光客（日帰り）'!E22</f>
        <v>210569</v>
      </c>
      <c r="F22" s="29">
        <f>'年別観光客（宿泊）'!F22+'年別観光客（日帰り）'!F22</f>
        <v>218881</v>
      </c>
      <c r="G22" s="29">
        <f>'年別観光客（宿泊）'!G22+'年別観光客（日帰り）'!G22</f>
        <v>636584</v>
      </c>
      <c r="H22" s="29">
        <f>'年別観光客（宿泊）'!H22+'年別観光客（日帰り）'!H22</f>
        <v>859889</v>
      </c>
      <c r="I22" s="29">
        <f>'年別観光客（宿泊）'!I22+'年別観光客（日帰り）'!I22</f>
        <v>1765829</v>
      </c>
      <c r="J22" s="29">
        <f>'年別観光客（宿泊）'!J22+'年別観光客（日帰り）'!J22</f>
        <v>926499</v>
      </c>
      <c r="K22" s="29">
        <f>'年別観光客（宿泊）'!K22+'年別観光客（日帰り）'!K22</f>
        <v>852144</v>
      </c>
      <c r="L22" s="29">
        <f>'年別観光客（宿泊）'!L22+'年別観光客（日帰り）'!L22</f>
        <v>810206</v>
      </c>
      <c r="M22" s="29">
        <f>'年別観光客（宿泊）'!M22+'年別観光客（日帰り）'!M22</f>
        <v>646964</v>
      </c>
      <c r="N22" s="29">
        <f>'年別観光客（宿泊）'!N22+'年別観光客（日帰り）'!N22</f>
        <v>676424</v>
      </c>
    </row>
    <row r="23" spans="1:14" s="106" customFormat="1" ht="12" x14ac:dyDescent="0.2">
      <c r="A23" s="112" t="s">
        <v>114</v>
      </c>
      <c r="B23" s="29"/>
      <c r="C23" s="29"/>
      <c r="D23" s="29">
        <f>'年別観光客（宿泊）'!D23+'年別観光客（日帰り）'!D23</f>
        <v>1176447</v>
      </c>
      <c r="E23" s="29">
        <f>'年別観光客（宿泊）'!E23+'年別観光客（日帰り）'!E23</f>
        <v>1259224</v>
      </c>
      <c r="F23" s="29">
        <f>'年別観光客（宿泊）'!F23+'年別観光客（日帰り）'!F23</f>
        <v>1374048</v>
      </c>
      <c r="G23" s="29">
        <f>'年別観光客（宿泊）'!G23+'年別観光客（日帰り）'!G23</f>
        <v>1414668</v>
      </c>
      <c r="H23" s="29">
        <f>'年別観光客（宿泊）'!H23+'年別観光客（日帰り）'!H23</f>
        <v>1991900</v>
      </c>
      <c r="I23" s="29">
        <f>'年別観光客（宿泊）'!I23+'年別観光客（日帰り）'!I23</f>
        <v>1760925</v>
      </c>
      <c r="J23" s="29">
        <f>'年別観光客（宿泊）'!J23+'年別観光客（日帰り）'!J23</f>
        <v>1419765</v>
      </c>
      <c r="K23" s="29">
        <f>'年別観光客（宿泊）'!K23+'年別観光客（日帰り）'!K23</f>
        <v>1478273</v>
      </c>
      <c r="L23" s="29">
        <f>'年別観光客（宿泊）'!L23+'年別観光客（日帰り）'!L23</f>
        <v>1481788</v>
      </c>
      <c r="M23" s="29">
        <f>'年別観光客（宿泊）'!M23+'年別観光客（日帰り）'!M23</f>
        <v>1205878</v>
      </c>
      <c r="N23" s="29">
        <f>'年別観光客（宿泊）'!N23+'年別観光客（日帰り）'!N23</f>
        <v>1183189</v>
      </c>
    </row>
    <row r="24" spans="1:14" s="106" customFormat="1" ht="12" x14ac:dyDescent="0.2">
      <c r="A24" s="112" t="s">
        <v>102</v>
      </c>
      <c r="B24" s="29"/>
      <c r="C24" s="29"/>
      <c r="D24" s="29">
        <f>'年別観光客（宿泊）'!D24+'年別観光客（日帰り）'!D24</f>
        <v>968713</v>
      </c>
      <c r="E24" s="29">
        <f>'年別観光客（宿泊）'!E24+'年別観光客（日帰り）'!E24</f>
        <v>865933</v>
      </c>
      <c r="F24" s="29">
        <f>'年別観光客（宿泊）'!F24+'年別観光客（日帰り）'!F24</f>
        <v>792904</v>
      </c>
      <c r="G24" s="29">
        <f>'年別観光客（宿泊）'!G24+'年別観光客（日帰り）'!G24</f>
        <v>823180</v>
      </c>
      <c r="H24" s="29">
        <f>'年別観光客（宿泊）'!H24+'年別観光客（日帰り）'!H24</f>
        <v>878633</v>
      </c>
      <c r="I24" s="29">
        <f>'年別観光客（宿泊）'!I24+'年別観光客（日帰り）'!I24</f>
        <v>1157522</v>
      </c>
      <c r="J24" s="29">
        <f>'年別観光客（宿泊）'!J24+'年別観光客（日帰り）'!J24</f>
        <v>1343907</v>
      </c>
      <c r="K24" s="29">
        <f>'年別観光客（宿泊）'!K24+'年別観光客（日帰り）'!K24</f>
        <v>1455207</v>
      </c>
      <c r="L24" s="29">
        <f>'年別観光客（宿泊）'!L24+'年別観光客（日帰り）'!L24</f>
        <v>1461481</v>
      </c>
      <c r="M24" s="29">
        <f>'年別観光客（宿泊）'!M24+'年別観光客（日帰り）'!M24</f>
        <v>1236450</v>
      </c>
      <c r="N24" s="29">
        <f>'年別観光客（宿泊）'!N24+'年別観光客（日帰り）'!N24</f>
        <v>1269042</v>
      </c>
    </row>
    <row r="25" spans="1:14" s="106" customFormat="1" ht="12" x14ac:dyDescent="0.2">
      <c r="A25" s="112" t="s">
        <v>115</v>
      </c>
      <c r="B25" s="29"/>
      <c r="C25" s="29"/>
      <c r="D25" s="29">
        <f>'年別観光客（宿泊）'!D25+'年別観光客（日帰り）'!D25</f>
        <v>248472</v>
      </c>
      <c r="E25" s="29">
        <f>'年別観光客（宿泊）'!E25+'年別観光客（日帰り）'!E25</f>
        <v>271914</v>
      </c>
      <c r="F25" s="29">
        <f>'年別観光客（宿泊）'!F25+'年別観光客（日帰り）'!F25</f>
        <v>269700</v>
      </c>
      <c r="G25" s="29">
        <f>'年別観光客（宿泊）'!G25+'年別観光客（日帰り）'!G25</f>
        <v>276742</v>
      </c>
      <c r="H25" s="29">
        <f>'年別観光客（宿泊）'!H25+'年別観光客（日帰り）'!H25</f>
        <v>283529</v>
      </c>
      <c r="I25" s="29">
        <f>'年別観光客（宿泊）'!I25+'年別観光客（日帰り）'!I25</f>
        <v>302211</v>
      </c>
      <c r="J25" s="29">
        <f>'年別観光客（宿泊）'!J25+'年別観光客（日帰り）'!J25</f>
        <v>302054</v>
      </c>
      <c r="K25" s="29">
        <f>'年別観光客（宿泊）'!K25+'年別観光客（日帰り）'!K25</f>
        <v>301554</v>
      </c>
      <c r="L25" s="29">
        <f>'年別観光客（宿泊）'!L25+'年別観光客（日帰り）'!L25</f>
        <v>304461</v>
      </c>
      <c r="M25" s="29">
        <f>'年別観光客（宿泊）'!M25+'年別観光客（日帰り）'!M25</f>
        <v>475741</v>
      </c>
      <c r="N25" s="29">
        <f>'年別観光客（宿泊）'!N25+'年別観光客（日帰り）'!N25</f>
        <v>638116</v>
      </c>
    </row>
    <row r="26" spans="1:14" s="106" customFormat="1" ht="12" x14ac:dyDescent="0.2">
      <c r="A26" s="112" t="s">
        <v>116</v>
      </c>
      <c r="B26" s="29"/>
      <c r="C26" s="29"/>
      <c r="D26" s="29">
        <f>'年別観光客（宿泊）'!D26+'年別観光客（日帰り）'!D26</f>
        <v>482462</v>
      </c>
      <c r="E26" s="29">
        <f>'年別観光客（宿泊）'!E26+'年別観光客（日帰り）'!E26</f>
        <v>493981</v>
      </c>
      <c r="F26" s="29">
        <f>'年別観光客（宿泊）'!F26+'年別観光客（日帰り）'!F26</f>
        <v>485244</v>
      </c>
      <c r="G26" s="29">
        <f>'年別観光客（宿泊）'!G26+'年別観光客（日帰り）'!G26</f>
        <v>491512</v>
      </c>
      <c r="H26" s="29">
        <f>'年別観光客（宿泊）'!H26+'年別観光客（日帰り）'!H26</f>
        <v>508049</v>
      </c>
      <c r="I26" s="29">
        <f>'年別観光客（宿泊）'!I26+'年別観光客（日帰り）'!I26</f>
        <v>500641</v>
      </c>
      <c r="J26" s="29">
        <f>'年別観光客（宿泊）'!J26+'年別観光客（日帰り）'!J26</f>
        <v>517314</v>
      </c>
      <c r="K26" s="29">
        <f>'年別観光客（宿泊）'!K26+'年別観光客（日帰り）'!K26</f>
        <v>523239</v>
      </c>
      <c r="L26" s="29">
        <f>'年別観光客（宿泊）'!L26+'年別観光客（日帰り）'!L26</f>
        <v>540651</v>
      </c>
      <c r="M26" s="29">
        <f>'年別観光客（宿泊）'!M26+'年別観光客（日帰り）'!M26</f>
        <v>206961</v>
      </c>
      <c r="N26" s="29">
        <f>'年別観光客（宿泊）'!N26+'年別観光客（日帰り）'!N26</f>
        <v>193852</v>
      </c>
    </row>
    <row r="27" spans="1:14" s="106" customFormat="1" ht="12" x14ac:dyDescent="0.2">
      <c r="A27" s="112" t="s">
        <v>117</v>
      </c>
      <c r="B27" s="29"/>
      <c r="C27" s="29"/>
      <c r="D27" s="29">
        <f>'年別観光客（宿泊）'!D27+'年別観光客（日帰り）'!D27</f>
        <v>151284</v>
      </c>
      <c r="E27" s="29">
        <f>'年別観光客（宿泊）'!E27+'年別観光客（日帰り）'!E27</f>
        <v>177612</v>
      </c>
      <c r="F27" s="29">
        <f>'年別観光客（宿泊）'!F27+'年別観光客（日帰り）'!F27</f>
        <v>166648</v>
      </c>
      <c r="G27" s="29">
        <f>'年別観光客（宿泊）'!G27+'年別観光客（日帰り）'!G27</f>
        <v>168974</v>
      </c>
      <c r="H27" s="29">
        <f>'年別観光客（宿泊）'!H27+'年別観光客（日帰り）'!H27</f>
        <v>162507</v>
      </c>
      <c r="I27" s="29">
        <f>'年別観光客（宿泊）'!I27+'年別観光客（日帰り）'!I27</f>
        <v>163012</v>
      </c>
      <c r="J27" s="29">
        <f>'年別観光客（宿泊）'!J27+'年別観光客（日帰り）'!J27</f>
        <v>165303</v>
      </c>
      <c r="K27" s="29">
        <f>'年別観光客（宿泊）'!K27+'年別観光客（日帰り）'!K27</f>
        <v>185604</v>
      </c>
      <c r="L27" s="29">
        <f>'年別観光客（宿泊）'!L27+'年別観光客（日帰り）'!L27</f>
        <v>207802</v>
      </c>
      <c r="M27" s="29">
        <f>'年別観光客（宿泊）'!M27+'年別観光客（日帰り）'!M27</f>
        <v>140347</v>
      </c>
      <c r="N27" s="29">
        <f>'年別観光客（宿泊）'!N27+'年別観光客（日帰り）'!N27</f>
        <v>176434</v>
      </c>
    </row>
    <row r="28" spans="1:14" s="106" customFormat="1" ht="12" x14ac:dyDescent="0.2">
      <c r="A28" s="112" t="s">
        <v>103</v>
      </c>
      <c r="B28" s="29"/>
      <c r="C28" s="29"/>
      <c r="D28" s="29">
        <f>'年別観光客（宿泊）'!D28+'年別観光客（日帰り）'!D28</f>
        <v>773738</v>
      </c>
      <c r="E28" s="29">
        <f>'年別観光客（宿泊）'!E28+'年別観光客（日帰り）'!E28</f>
        <v>824236</v>
      </c>
      <c r="F28" s="29">
        <f>'年別観光客（宿泊）'!F28+'年別観光客（日帰り）'!F28</f>
        <v>825940</v>
      </c>
      <c r="G28" s="29">
        <f>'年別観光客（宿泊）'!G28+'年別観光客（日帰り）'!G28</f>
        <v>816404</v>
      </c>
      <c r="H28" s="29">
        <f>'年別観光客（宿泊）'!H28+'年別観光客（日帰り）'!H28</f>
        <v>839619</v>
      </c>
      <c r="I28" s="29">
        <f>'年別観光客（宿泊）'!I28+'年別観光客（日帰り）'!I28</f>
        <v>794428</v>
      </c>
      <c r="J28" s="29">
        <f>'年別観光客（宿泊）'!J28+'年別観光客（日帰り）'!J28</f>
        <v>728956</v>
      </c>
      <c r="K28" s="29">
        <f>'年別観光客（宿泊）'!K28+'年別観光客（日帰り）'!K28</f>
        <v>728774</v>
      </c>
      <c r="L28" s="29">
        <f>'年別観光客（宿泊）'!L28+'年別観光客（日帰り）'!L28</f>
        <v>746045</v>
      </c>
      <c r="M28" s="29">
        <f>'年別観光客（宿泊）'!M28+'年別観光客（日帰り）'!M28</f>
        <v>597876</v>
      </c>
      <c r="N28" s="29">
        <f>'年別観光客（宿泊）'!N28+'年別観光客（日帰り）'!N28</f>
        <v>638954</v>
      </c>
    </row>
    <row r="29" spans="1:14" s="106" customFormat="1" ht="12" x14ac:dyDescent="0.2">
      <c r="A29" s="112" t="s">
        <v>118</v>
      </c>
      <c r="B29" s="29"/>
      <c r="C29" s="29"/>
      <c r="D29" s="29">
        <f>'年別観光客（宿泊）'!D29+'年別観光客（日帰り）'!D29</f>
        <v>221694</v>
      </c>
      <c r="E29" s="29">
        <f>'年別観光客（宿泊）'!E29+'年別観光客（日帰り）'!E29</f>
        <v>216053</v>
      </c>
      <c r="F29" s="29">
        <f>'年別観光客（宿泊）'!F29+'年別観光客（日帰り）'!F29</f>
        <v>229942</v>
      </c>
      <c r="G29" s="29">
        <f>'年別観光客（宿泊）'!G29+'年別観光客（日帰り）'!G29</f>
        <v>239302</v>
      </c>
      <c r="H29" s="29">
        <f>'年別観光客（宿泊）'!H29+'年別観光客（日帰り）'!H29</f>
        <v>234181</v>
      </c>
      <c r="I29" s="29">
        <f>'年別観光客（宿泊）'!I29+'年別観光客（日帰り）'!I29</f>
        <v>226674</v>
      </c>
      <c r="J29" s="29">
        <f>'年別観光客（宿泊）'!J29+'年別観光客（日帰り）'!J29</f>
        <v>221137</v>
      </c>
      <c r="K29" s="29">
        <f>'年別観光客（宿泊）'!K29+'年別観光客（日帰り）'!K29</f>
        <v>232247</v>
      </c>
      <c r="L29" s="29">
        <f>'年別観光客（宿泊）'!L29+'年別観光客（日帰り）'!L29</f>
        <v>230563</v>
      </c>
      <c r="M29" s="29">
        <f>'年別観光客（宿泊）'!M29+'年別観光客（日帰り）'!M29</f>
        <v>230449</v>
      </c>
      <c r="N29" s="29">
        <f>'年別観光客（宿泊）'!N29+'年別観光客（日帰り）'!N29</f>
        <v>227183</v>
      </c>
    </row>
    <row r="30" spans="1:14" s="106" customFormat="1" ht="12" x14ac:dyDescent="0.2">
      <c r="A30" s="112" t="s">
        <v>119</v>
      </c>
      <c r="B30" s="29"/>
      <c r="C30" s="29"/>
      <c r="D30" s="29">
        <f>'年別観光客（宿泊）'!D30+'年別観光客（日帰り）'!D30</f>
        <v>41629</v>
      </c>
      <c r="E30" s="29">
        <f>'年別観光客（宿泊）'!E30+'年別観光客（日帰り）'!E30</f>
        <v>26405</v>
      </c>
      <c r="F30" s="29">
        <f>'年別観光客（宿泊）'!F30+'年別観光客（日帰り）'!F30</f>
        <v>25373</v>
      </c>
      <c r="G30" s="29">
        <f>'年別観光客（宿泊）'!G30+'年別観光客（日帰り）'!G30</f>
        <v>20820</v>
      </c>
      <c r="H30" s="29">
        <f>'年別観光客（宿泊）'!H30+'年別観光客（日帰り）'!H30</f>
        <v>19503</v>
      </c>
      <c r="I30" s="29">
        <f>'年別観光客（宿泊）'!I30+'年別観光客（日帰り）'!I30</f>
        <v>18910</v>
      </c>
      <c r="J30" s="29">
        <f>'年別観光客（宿泊）'!J30+'年別観光客（日帰り）'!J30</f>
        <v>23090</v>
      </c>
      <c r="K30" s="29">
        <f>'年別観光客（宿泊）'!K30+'年別観光客（日帰り）'!K30</f>
        <v>22293</v>
      </c>
      <c r="L30" s="29">
        <f>'年別観光客（宿泊）'!L30+'年別観光客（日帰り）'!L30</f>
        <v>25929</v>
      </c>
      <c r="M30" s="29">
        <f>'年別観光客（宿泊）'!M30+'年別観光客（日帰り）'!M30</f>
        <v>20951</v>
      </c>
      <c r="N30" s="29">
        <f>'年別観光客（宿泊）'!N30+'年別観光客（日帰り）'!N30</f>
        <v>28825</v>
      </c>
    </row>
    <row r="31" spans="1:14" s="106" customFormat="1" ht="12" x14ac:dyDescent="0.2">
      <c r="A31" s="112" t="s">
        <v>120</v>
      </c>
      <c r="B31" s="29"/>
      <c r="C31" s="29"/>
      <c r="D31" s="29">
        <f>'年別観光客（宿泊）'!D31+'年別観光客（日帰り）'!D31</f>
        <v>236600</v>
      </c>
      <c r="E31" s="29">
        <f>'年別観光客（宿泊）'!E31+'年別観光客（日帰り）'!E31</f>
        <v>244800</v>
      </c>
      <c r="F31" s="29">
        <f>'年別観光客（宿泊）'!F31+'年別観光客（日帰り）'!F31</f>
        <v>250100</v>
      </c>
      <c r="G31" s="29">
        <f>'年別観光客（宿泊）'!G31+'年別観光客（日帰り）'!G31</f>
        <v>228900</v>
      </c>
      <c r="H31" s="29">
        <f>'年別観光客（宿泊）'!H31+'年別観光客（日帰り）'!H31</f>
        <v>242800</v>
      </c>
      <c r="I31" s="29">
        <f>'年別観光客（宿泊）'!I31+'年別観光客（日帰り）'!I31</f>
        <v>236150</v>
      </c>
      <c r="J31" s="29">
        <f>'年別観光客（宿泊）'!J31+'年別観光客（日帰り）'!J31</f>
        <v>264400</v>
      </c>
      <c r="K31" s="29">
        <f>'年別観光客（宿泊）'!K31+'年別観光客（日帰り）'!K31</f>
        <v>249445</v>
      </c>
      <c r="L31" s="29">
        <f>'年別観光客（宿泊）'!L31+'年別観光客（日帰り）'!L31</f>
        <v>232116</v>
      </c>
      <c r="M31" s="29">
        <f>'年別観光客（宿泊）'!M31+'年別観光客（日帰り）'!M31</f>
        <v>130354</v>
      </c>
      <c r="N31" s="29">
        <f>'年別観光客（宿泊）'!N31+'年別観光客（日帰り）'!N31</f>
        <v>167934</v>
      </c>
    </row>
    <row r="32" spans="1:14" s="106" customFormat="1" ht="12" x14ac:dyDescent="0.2">
      <c r="A32" s="112" t="s">
        <v>121</v>
      </c>
      <c r="B32" s="29"/>
      <c r="C32" s="29"/>
      <c r="D32" s="29">
        <f>'年別観光客（宿泊）'!D32+'年別観光客（日帰り）'!D32</f>
        <v>239372</v>
      </c>
      <c r="E32" s="29">
        <f>'年別観光客（宿泊）'!E32+'年別観光客（日帰り）'!E32</f>
        <v>265562</v>
      </c>
      <c r="F32" s="29">
        <f>'年別観光客（宿泊）'!F32+'年別観光客（日帰り）'!F32</f>
        <v>220361</v>
      </c>
      <c r="G32" s="29">
        <f>'年別観光客（宿泊）'!G32+'年別観光客（日帰り）'!G32</f>
        <v>231524</v>
      </c>
      <c r="H32" s="29">
        <f>'年別観光客（宿泊）'!H32+'年別観光客（日帰り）'!H32</f>
        <v>202062</v>
      </c>
      <c r="I32" s="29">
        <f>'年別観光客（宿泊）'!I32+'年別観光客（日帰り）'!I32</f>
        <v>224814</v>
      </c>
      <c r="J32" s="29">
        <f>'年別観光客（宿泊）'!J32+'年別観光客（日帰り）'!J32</f>
        <v>215969</v>
      </c>
      <c r="K32" s="29">
        <f>'年別観光客（宿泊）'!K32+'年別観光客（日帰り）'!K32</f>
        <v>170014</v>
      </c>
      <c r="L32" s="29">
        <f>'年別観光客（宿泊）'!L32+'年別観光客（日帰り）'!L32</f>
        <v>139571</v>
      </c>
      <c r="M32" s="29">
        <f>'年別観光客（宿泊）'!M32+'年別観光客（日帰り）'!M32</f>
        <v>229304</v>
      </c>
      <c r="N32" s="29">
        <f>'年別観光客（宿泊）'!N32+'年別観光客（日帰り）'!N32</f>
        <v>307832</v>
      </c>
    </row>
    <row r="33" spans="1:14" s="106" customFormat="1" ht="12" x14ac:dyDescent="0.2">
      <c r="A33" s="112" t="s">
        <v>165</v>
      </c>
      <c r="B33" s="29"/>
      <c r="C33" s="29"/>
      <c r="D33" s="29">
        <f>'年別観光客（宿泊）'!D33+'年別観光客（日帰り）'!D33</f>
        <v>718946</v>
      </c>
      <c r="E33" s="29">
        <f>'年別観光客（宿泊）'!E33+'年別観光客（日帰り）'!E33</f>
        <v>681514</v>
      </c>
      <c r="F33" s="29">
        <f>'年別観光客（宿泊）'!F33+'年別観光客（日帰り）'!F33</f>
        <v>751730</v>
      </c>
      <c r="G33" s="29">
        <f>'年別観光客（宿泊）'!G33+'年別観光客（日帰り）'!G33</f>
        <v>765529</v>
      </c>
      <c r="H33" s="29">
        <f>'年別観光客（宿泊）'!H33+'年別観光客（日帰り）'!H33</f>
        <v>686311</v>
      </c>
      <c r="I33" s="29">
        <f>'年別観光客（宿泊）'!I33+'年別観光客（日帰り）'!I33</f>
        <v>726847</v>
      </c>
      <c r="J33" s="29">
        <f>'年別観光客（宿泊）'!J33+'年別観光客（日帰り）'!J33</f>
        <v>693971</v>
      </c>
      <c r="K33" s="29">
        <f>'年別観光客（宿泊）'!K33+'年別観光客（日帰り）'!K33</f>
        <v>671549</v>
      </c>
      <c r="L33" s="29">
        <f>'年別観光客（宿泊）'!L33+'年別観光客（日帰り）'!L33</f>
        <v>654770</v>
      </c>
      <c r="M33" s="29">
        <f>'年別観光客（宿泊）'!M33+'年別観光客（日帰り）'!M33</f>
        <v>444369</v>
      </c>
      <c r="N33" s="29">
        <f>'年別観光客（宿泊）'!N33+'年別観光客（日帰り）'!N33</f>
        <v>466615</v>
      </c>
    </row>
    <row r="34" spans="1:14" s="106" customFormat="1" ht="12" x14ac:dyDescent="0.2">
      <c r="A34" s="112" t="s">
        <v>104</v>
      </c>
      <c r="B34" s="29"/>
      <c r="C34" s="29"/>
      <c r="D34" s="29">
        <f>'年別観光客（宿泊）'!D34+'年別観光客（日帰り）'!D34</f>
        <v>639002</v>
      </c>
      <c r="E34" s="29">
        <f>'年別観光客（宿泊）'!E34+'年別観光客（日帰り）'!E34</f>
        <v>637672</v>
      </c>
      <c r="F34" s="29">
        <f>'年別観光客（宿泊）'!F34+'年別観光客（日帰り）'!F34</f>
        <v>637949</v>
      </c>
      <c r="G34" s="29">
        <f>'年別観光客（宿泊）'!G34+'年別観光客（日帰り）'!G34</f>
        <v>655206</v>
      </c>
      <c r="H34" s="29">
        <f>'年別観光客（宿泊）'!H34+'年別観光客（日帰り）'!H34</f>
        <v>662965</v>
      </c>
      <c r="I34" s="29">
        <f>'年別観光客（宿泊）'!I34+'年別観光客（日帰り）'!I34</f>
        <v>649787</v>
      </c>
      <c r="J34" s="29">
        <f>'年別観光客（宿泊）'!J34+'年別観光客（日帰り）'!J34</f>
        <v>626502</v>
      </c>
      <c r="K34" s="29">
        <f>'年別観光客（宿泊）'!K34+'年別観光客（日帰り）'!K34</f>
        <v>668360</v>
      </c>
      <c r="L34" s="29">
        <f>'年別観光客（宿泊）'!L34+'年別観光客（日帰り）'!L34</f>
        <v>672010</v>
      </c>
      <c r="M34" s="29">
        <f>'年別観光客（宿泊）'!M34+'年別観光客（日帰り）'!M34</f>
        <v>397660</v>
      </c>
      <c r="N34" s="29">
        <f>'年別観光客（宿泊）'!N34+'年別観光客（日帰り）'!N34</f>
        <v>389420</v>
      </c>
    </row>
    <row r="35" spans="1:14" s="106" customFormat="1" ht="12" x14ac:dyDescent="0.2">
      <c r="A35" s="112" t="s">
        <v>166</v>
      </c>
      <c r="B35" s="29"/>
      <c r="C35" s="29"/>
      <c r="D35" s="29">
        <f>'年別観光客（宿泊）'!D35+'年別観光客（日帰り）'!D35</f>
        <v>738496</v>
      </c>
      <c r="E35" s="29">
        <f>'年別観光客（宿泊）'!E35+'年別観光客（日帰り）'!E35</f>
        <v>723071</v>
      </c>
      <c r="F35" s="29">
        <f>'年別観光客（宿泊）'!F35+'年別観光客（日帰り）'!F35</f>
        <v>718634</v>
      </c>
      <c r="G35" s="29">
        <f>'年別観光客（宿泊）'!G35+'年別観光客（日帰り）'!G35</f>
        <v>709002</v>
      </c>
      <c r="H35" s="29">
        <f>'年別観光客（宿泊）'!H35+'年別観光客（日帰り）'!H35</f>
        <v>648722</v>
      </c>
      <c r="I35" s="29">
        <f>'年別観光客（宿泊）'!I35+'年別観光客（日帰り）'!I35</f>
        <v>569019</v>
      </c>
      <c r="J35" s="29">
        <f>'年別観光客（宿泊）'!J35+'年別観光客（日帰り）'!J35</f>
        <v>599845</v>
      </c>
      <c r="K35" s="29">
        <f>'年別観光客（宿泊）'!K35+'年別観光客（日帰り）'!K35</f>
        <v>598423</v>
      </c>
      <c r="L35" s="29">
        <f>'年別観光客（宿泊）'!L35+'年別観光客（日帰り）'!L35</f>
        <v>600585</v>
      </c>
      <c r="M35" s="29">
        <f>'年別観光客（宿泊）'!M35+'年別観光客（日帰り）'!M35</f>
        <v>474668</v>
      </c>
      <c r="N35" s="29">
        <f>'年別観光客（宿泊）'!N35+'年別観光客（日帰り）'!N35</f>
        <v>483217</v>
      </c>
    </row>
    <row r="36" spans="1:14" s="106" customFormat="1" ht="12" x14ac:dyDescent="0.2">
      <c r="A36" s="112" t="s">
        <v>167</v>
      </c>
      <c r="B36" s="29"/>
      <c r="C36" s="29"/>
      <c r="D36" s="29">
        <f>'年別観光客（宿泊）'!D36+'年別観光客（日帰り）'!D36</f>
        <v>2778810</v>
      </c>
      <c r="E36" s="29">
        <f>'年別観光客（宿泊）'!E36+'年別観光客（日帰り）'!E36</f>
        <v>3325574</v>
      </c>
      <c r="F36" s="29">
        <f>'年別観光客（宿泊）'!F36+'年別観光客（日帰り）'!F36</f>
        <v>3618077</v>
      </c>
      <c r="G36" s="29">
        <f>'年別観光客（宿泊）'!G36+'年別観光客（日帰り）'!G36</f>
        <v>3699565</v>
      </c>
      <c r="H36" s="29">
        <f>'年別観光客（宿泊）'!H36+'年別観光客（日帰り）'!H36</f>
        <v>3810087</v>
      </c>
      <c r="I36" s="29">
        <f>'年別観光客（宿泊）'!I36+'年別観光客（日帰り）'!I36</f>
        <v>3650588</v>
      </c>
      <c r="J36" s="29">
        <f>'年別観光客（宿泊）'!J36+'年別観光客（日帰り）'!J36</f>
        <v>3637523</v>
      </c>
      <c r="K36" s="29">
        <f>'年別観光客（宿泊）'!K36+'年別観光客（日帰り）'!K36</f>
        <v>3661961</v>
      </c>
      <c r="L36" s="29">
        <f>'年別観光客（宿泊）'!L36+'年別観光客（日帰り）'!L36</f>
        <v>3923430</v>
      </c>
      <c r="M36" s="29">
        <f>'年別観光客（宿泊）'!M36+'年別観光客（日帰り）'!M36</f>
        <v>2437499</v>
      </c>
      <c r="N36" s="29">
        <f>'年別観光客（宿泊）'!N36+'年別観光客（日帰り）'!N36</f>
        <v>1886077</v>
      </c>
    </row>
    <row r="37" spans="1:14" s="106" customFormat="1" ht="12" x14ac:dyDescent="0.2">
      <c r="A37" s="112" t="s">
        <v>106</v>
      </c>
      <c r="B37" s="29"/>
      <c r="C37" s="29"/>
      <c r="D37" s="29">
        <f>'年別観光客（宿泊）'!D37+'年別観光客（日帰り）'!D37</f>
        <v>296448</v>
      </c>
      <c r="E37" s="29">
        <f>'年別観光客（宿泊）'!E37+'年別観光客（日帰り）'!E37</f>
        <v>313603</v>
      </c>
      <c r="F37" s="29">
        <f>'年別観光客（宿泊）'!F37+'年別観光客（日帰り）'!F37</f>
        <v>311778</v>
      </c>
      <c r="G37" s="29">
        <f>'年別観光客（宿泊）'!G37+'年別観光客（日帰り）'!G37</f>
        <v>314056</v>
      </c>
      <c r="H37" s="29">
        <f>'年別観光客（宿泊）'!H37+'年別観光客（日帰り）'!H37</f>
        <v>325051</v>
      </c>
      <c r="I37" s="29">
        <f>'年別観光客（宿泊）'!I37+'年別観光客（日帰り）'!I37</f>
        <v>317333</v>
      </c>
      <c r="J37" s="29">
        <f>'年別観光客（宿泊）'!J37+'年別観光客（日帰り）'!J37</f>
        <v>337219</v>
      </c>
      <c r="K37" s="29">
        <f>'年別観光客（宿泊）'!K37+'年別観光客（日帰り）'!K37</f>
        <v>350282</v>
      </c>
      <c r="L37" s="29">
        <f>'年別観光客（宿泊）'!L37+'年別観光客（日帰り）'!L37</f>
        <v>343051</v>
      </c>
      <c r="M37" s="29">
        <f>'年別観光客（宿泊）'!M37+'年別観光客（日帰り）'!M37</f>
        <v>261293</v>
      </c>
      <c r="N37" s="29">
        <f>'年別観光客（宿泊）'!N37+'年別観光客（日帰り）'!N37</f>
        <v>187989</v>
      </c>
    </row>
    <row r="38" spans="1:14" s="106" customFormat="1" ht="12" x14ac:dyDescent="0.2">
      <c r="A38" s="112" t="s">
        <v>124</v>
      </c>
      <c r="B38" s="31"/>
      <c r="C38" s="31"/>
      <c r="D38" s="29">
        <f>'年別観光客（宿泊）'!D38+'年別観光客（日帰り）'!D38</f>
        <v>3043560</v>
      </c>
      <c r="E38" s="29">
        <f>'年別観光客（宿泊）'!E38+'年別観光客（日帰り）'!E38</f>
        <v>3220311</v>
      </c>
      <c r="F38" s="29">
        <f>'年別観光客（宿泊）'!F38+'年別観光客（日帰り）'!F38</f>
        <v>3299120</v>
      </c>
      <c r="G38" s="29">
        <f>'年別観光客（宿泊）'!G38+'年別観光客（日帰り）'!G38</f>
        <v>3274419</v>
      </c>
      <c r="H38" s="29">
        <f>'年別観光客（宿泊）'!H38+'年別観光客（日帰り）'!H38</f>
        <v>3595676</v>
      </c>
      <c r="I38" s="29">
        <f>'年別観光客（宿泊）'!I38+'年別観光客（日帰り）'!I38</f>
        <v>3468913</v>
      </c>
      <c r="J38" s="29">
        <f>'年別観光客（宿泊）'!J38+'年別観光客（日帰り）'!J38</f>
        <v>3464960</v>
      </c>
      <c r="K38" s="29">
        <f>'年別観光客（宿泊）'!K38+'年別観光客（日帰り）'!K38</f>
        <v>3521818</v>
      </c>
      <c r="L38" s="29">
        <f>'年別観光客（宿泊）'!L38+'年別観光客（日帰り）'!L38</f>
        <v>3631300</v>
      </c>
      <c r="M38" s="29">
        <f>'年別観光客（宿泊）'!M38+'年別観光客（日帰り）'!M38</f>
        <v>2522331</v>
      </c>
      <c r="N38" s="29">
        <f>'年別観光客（宿泊）'!N38+'年別観光客（日帰り）'!N38</f>
        <v>2622423</v>
      </c>
    </row>
    <row r="39" spans="1:14" s="106" customFormat="1" ht="12" x14ac:dyDescent="0.2">
      <c r="A39" s="112" t="s">
        <v>107</v>
      </c>
      <c r="B39" s="29"/>
      <c r="C39" s="29"/>
      <c r="D39" s="29">
        <f>'年別観光客（宿泊）'!D39+'年別観光客（日帰り）'!D39</f>
        <v>190676</v>
      </c>
      <c r="E39" s="29">
        <f>'年別観光客（宿泊）'!E39+'年別観光客（日帰り）'!E39</f>
        <v>209799</v>
      </c>
      <c r="F39" s="29">
        <f>'年別観光客（宿泊）'!F39+'年別観光客（日帰り）'!F39</f>
        <v>218841</v>
      </c>
      <c r="G39" s="29">
        <f>'年別観光客（宿泊）'!G39+'年別観光客（日帰り）'!G39</f>
        <v>210725</v>
      </c>
      <c r="H39" s="29">
        <f>'年別観光客（宿泊）'!H39+'年別観光客（日帰り）'!H39</f>
        <v>561618</v>
      </c>
      <c r="I39" s="29">
        <f>'年別観光客（宿泊）'!I39+'年別観光客（日帰り）'!I39</f>
        <v>1129857</v>
      </c>
      <c r="J39" s="29">
        <f>'年別観光客（宿泊）'!J39+'年別観光客（日帰り）'!J39</f>
        <v>1057612</v>
      </c>
      <c r="K39" s="29">
        <f>'年別観光客（宿泊）'!K39+'年別観光客（日帰り）'!K39</f>
        <v>981439</v>
      </c>
      <c r="L39" s="29">
        <f>'年別観光客（宿泊）'!L39+'年別観光客（日帰り）'!L39</f>
        <v>897759</v>
      </c>
      <c r="M39" s="29">
        <f>'年別観光客（宿泊）'!M39+'年別観光客（日帰り）'!M39</f>
        <v>764865</v>
      </c>
      <c r="N39" s="29">
        <f>'年別観光客（宿泊）'!N39+'年別観光客（日帰り）'!N39</f>
        <v>897401</v>
      </c>
    </row>
    <row r="40" spans="1:14" s="106" customFormat="1" ht="12" x14ac:dyDescent="0.2">
      <c r="A40" s="112" t="s">
        <v>125</v>
      </c>
      <c r="B40" s="29"/>
      <c r="C40" s="29"/>
      <c r="D40" s="29">
        <f>'年別観光客（宿泊）'!D40+'年別観光客（日帰り）'!D40</f>
        <v>951696</v>
      </c>
      <c r="E40" s="29">
        <f>'年別観光客（宿泊）'!E40+'年別観光客（日帰り）'!E40</f>
        <v>1033855</v>
      </c>
      <c r="F40" s="29">
        <f>'年別観光客（宿泊）'!F40+'年別観光客（日帰り）'!F40</f>
        <v>1072416</v>
      </c>
      <c r="G40" s="29">
        <f>'年別観光客（宿泊）'!G40+'年別観光客（日帰り）'!G40</f>
        <v>1279604</v>
      </c>
      <c r="H40" s="29">
        <f>'年別観光客（宿泊）'!H40+'年別観光客（日帰り）'!H40</f>
        <v>1305287</v>
      </c>
      <c r="I40" s="29">
        <f>'年別観光客（宿泊）'!I40+'年別観光客（日帰り）'!I40</f>
        <v>1289659</v>
      </c>
      <c r="J40" s="29">
        <f>'年別観光客（宿泊）'!J40+'年別観光客（日帰り）'!J40</f>
        <v>1305571</v>
      </c>
      <c r="K40" s="29">
        <f>'年別観光客（宿泊）'!K40+'年別観光客（日帰り）'!K40</f>
        <v>1351786</v>
      </c>
      <c r="L40" s="29">
        <f>'年別観光客（宿泊）'!L40+'年別観光客（日帰り）'!L40</f>
        <v>1368191</v>
      </c>
      <c r="M40" s="29">
        <f>'年別観光客（宿泊）'!M40+'年別観光客（日帰り）'!M40</f>
        <v>914006</v>
      </c>
      <c r="N40" s="29">
        <f>'年別観光客（宿泊）'!N40+'年別観光客（日帰り）'!N40</f>
        <v>778004</v>
      </c>
    </row>
    <row r="41" spans="1:14" s="106" customFormat="1" ht="12" x14ac:dyDescent="0.2">
      <c r="A41" s="112" t="s">
        <v>108</v>
      </c>
      <c r="B41" s="29"/>
      <c r="C41" s="29"/>
      <c r="D41" s="29">
        <f>'年別観光客（宿泊）'!D41+'年別観光客（日帰り）'!D41</f>
        <v>1155910</v>
      </c>
      <c r="E41" s="29">
        <f>'年別観光客（宿泊）'!E41+'年別観光客（日帰り）'!E41</f>
        <v>1239092</v>
      </c>
      <c r="F41" s="29">
        <f>'年別観光客（宿泊）'!F41+'年別観光客（日帰り）'!F41</f>
        <v>1355550</v>
      </c>
      <c r="G41" s="29">
        <f>'年別観光客（宿泊）'!G41+'年別観光客（日帰り）'!G41</f>
        <v>1344755</v>
      </c>
      <c r="H41" s="29">
        <f>'年別観光客（宿泊）'!H41+'年別観光客（日帰り）'!H41</f>
        <v>1388542</v>
      </c>
      <c r="I41" s="29">
        <f>'年別観光客（宿泊）'!I41+'年別観光客（日帰り）'!I41</f>
        <v>1389921</v>
      </c>
      <c r="J41" s="29">
        <f>'年別観光客（宿泊）'!J41+'年別観光客（日帰り）'!J41</f>
        <v>1510071</v>
      </c>
      <c r="K41" s="29">
        <f>'年別観光客（宿泊）'!K41+'年別観光客（日帰り）'!K41</f>
        <v>1524051</v>
      </c>
      <c r="L41" s="29">
        <f>'年別観光客（宿泊）'!L41+'年別観光客（日帰り）'!L41</f>
        <v>1351267</v>
      </c>
      <c r="M41" s="29">
        <f>'年別観光客（宿泊）'!M41+'年別観光客（日帰り）'!M41</f>
        <v>832718</v>
      </c>
      <c r="N41" s="29">
        <f>'年別観光客（宿泊）'!N41+'年別観光客（日帰り）'!N41</f>
        <v>892248</v>
      </c>
    </row>
    <row r="42" spans="1:14" s="106" customFormat="1" ht="12" x14ac:dyDescent="0.2">
      <c r="A42" s="112" t="s">
        <v>126</v>
      </c>
      <c r="B42" s="29"/>
      <c r="C42" s="29"/>
      <c r="D42" s="29">
        <f>'年別観光客（宿泊）'!D42+'年別観光客（日帰り）'!D42</f>
        <v>235364</v>
      </c>
      <c r="E42" s="29">
        <f>'年別観光客（宿泊）'!E42+'年別観光客（日帰り）'!E42</f>
        <v>245173</v>
      </c>
      <c r="F42" s="29">
        <f>'年別観光客（宿泊）'!F42+'年別観光客（日帰り）'!F42</f>
        <v>255078</v>
      </c>
      <c r="G42" s="29">
        <f>'年別観光客（宿泊）'!G42+'年別観光客（日帰り）'!G42</f>
        <v>251700</v>
      </c>
      <c r="H42" s="29">
        <f>'年別観光客（宿泊）'!H42+'年別観光客（日帰り）'!H42</f>
        <v>242270</v>
      </c>
      <c r="I42" s="29">
        <f>'年別観光客（宿泊）'!I42+'年別観光客（日帰り）'!I42</f>
        <v>232058</v>
      </c>
      <c r="J42" s="29">
        <f>'年別観光客（宿泊）'!J42+'年別観光客（日帰り）'!J42</f>
        <v>281607</v>
      </c>
      <c r="K42" s="29">
        <f>'年別観光客（宿泊）'!K42+'年別観光客（日帰り）'!K42</f>
        <v>334421</v>
      </c>
      <c r="L42" s="29">
        <f>'年別観光客（宿泊）'!L42+'年別観光客（日帰り）'!L42</f>
        <v>319341</v>
      </c>
      <c r="M42" s="29">
        <f>'年別観光客（宿泊）'!M42+'年別観光客（日帰り）'!M42</f>
        <v>232061</v>
      </c>
      <c r="N42" s="29">
        <f>'年別観光客（宿泊）'!N42+'年別観光客（日帰り）'!N42</f>
        <v>250395</v>
      </c>
    </row>
    <row r="43" spans="1:14" s="106" customFormat="1" ht="12" x14ac:dyDescent="0.2">
      <c r="A43" s="112" t="s">
        <v>109</v>
      </c>
      <c r="B43" s="29"/>
      <c r="C43" s="29"/>
      <c r="D43" s="29">
        <f>'年別観光客（宿泊）'!D43+'年別観光客（日帰り）'!D43</f>
        <v>96391</v>
      </c>
      <c r="E43" s="29">
        <f>'年別観光客（宿泊）'!E43+'年別観光客（日帰り）'!E43</f>
        <v>112322</v>
      </c>
      <c r="F43" s="29">
        <f>'年別観光客（宿泊）'!F43+'年別観光客（日帰り）'!F43</f>
        <v>114945</v>
      </c>
      <c r="G43" s="29">
        <f>'年別観光客（宿泊）'!G43+'年別観光客（日帰り）'!G43</f>
        <v>119648</v>
      </c>
      <c r="H43" s="29">
        <f>'年別観光客（宿泊）'!H43+'年別観光客（日帰り）'!H43</f>
        <v>121250</v>
      </c>
      <c r="I43" s="29">
        <f>'年別観光客（宿泊）'!I43+'年別観光客（日帰り）'!I43</f>
        <v>125610</v>
      </c>
      <c r="J43" s="29">
        <f>'年別観光客（宿泊）'!J43+'年別観光客（日帰り）'!J43</f>
        <v>130599</v>
      </c>
      <c r="K43" s="29">
        <f>'年別観光客（宿泊）'!K43+'年別観光客（日帰り）'!K43</f>
        <v>140933</v>
      </c>
      <c r="L43" s="29">
        <f>'年別観光客（宿泊）'!L43+'年別観光客（日帰り）'!L43</f>
        <v>134828</v>
      </c>
      <c r="M43" s="29">
        <f>'年別観光客（宿泊）'!M43+'年別観光客（日帰り）'!M43</f>
        <v>82790</v>
      </c>
      <c r="N43" s="29">
        <f>'年別観光客（宿泊）'!N43+'年別観光客（日帰り）'!N43</f>
        <v>105400</v>
      </c>
    </row>
    <row r="44" spans="1:14" s="106" customFormat="1" ht="12" x14ac:dyDescent="0.2">
      <c r="A44" s="112" t="s">
        <v>127</v>
      </c>
      <c r="B44" s="29"/>
      <c r="C44" s="29"/>
      <c r="D44" s="29">
        <f>'年別観光客（宿泊）'!D44+'年別観光客（日帰り）'!D44</f>
        <v>56613</v>
      </c>
      <c r="E44" s="29">
        <f>'年別観光客（宿泊）'!E44+'年別観光客（日帰り）'!E44</f>
        <v>67439</v>
      </c>
      <c r="F44" s="29">
        <f>'年別観光客（宿泊）'!F44+'年別観光客（日帰り）'!F44</f>
        <v>77706</v>
      </c>
      <c r="G44" s="29">
        <f>'年別観光客（宿泊）'!G44+'年別観光客（日帰り）'!G44</f>
        <v>81048</v>
      </c>
      <c r="H44" s="29">
        <f>'年別観光客（宿泊）'!H44+'年別観光客（日帰り）'!H44</f>
        <v>86841</v>
      </c>
      <c r="I44" s="29">
        <f>'年別観光客（宿泊）'!I44+'年別観光客（日帰り）'!I44</f>
        <v>88655</v>
      </c>
      <c r="J44" s="29">
        <f>'年別観光客（宿泊）'!J44+'年別観光客（日帰り）'!J44</f>
        <v>91836</v>
      </c>
      <c r="K44" s="29">
        <f>'年別観光客（宿泊）'!K44+'年別観光客（日帰り）'!K44</f>
        <v>80944</v>
      </c>
      <c r="L44" s="29">
        <f>'年別観光客（宿泊）'!L44+'年別観光客（日帰り）'!L44</f>
        <v>64089</v>
      </c>
      <c r="M44" s="29">
        <f>'年別観光客（宿泊）'!M44+'年別観光客（日帰り）'!M44</f>
        <v>37688</v>
      </c>
      <c r="N44" s="29">
        <f>'年別観光客（宿泊）'!N44+'年別観光客（日帰り）'!N44</f>
        <v>46008</v>
      </c>
    </row>
    <row r="45" spans="1:14" s="106" customFormat="1" ht="12.75" thickBot="1" x14ac:dyDescent="0.25">
      <c r="A45" s="112" t="s">
        <v>128</v>
      </c>
      <c r="B45" s="29"/>
      <c r="C45" s="29"/>
      <c r="D45" s="29">
        <f>'年別観光客（宿泊）'!D45+'年別観光客（日帰り）'!D45</f>
        <v>1047398</v>
      </c>
      <c r="E45" s="29">
        <f>'年別観光客（宿泊）'!E45+'年別観光客（日帰り）'!E45</f>
        <v>1122632</v>
      </c>
      <c r="F45" s="29">
        <f>'年別観光客（宿泊）'!F45+'年別観光客（日帰り）'!F45</f>
        <v>1211605</v>
      </c>
      <c r="G45" s="29">
        <f>'年別観光客（宿泊）'!G45+'年別観光客（日帰り）'!G45</f>
        <v>1201953</v>
      </c>
      <c r="H45" s="29">
        <f>'年別観光客（宿泊）'!H45+'年別観光客（日帰り）'!H45</f>
        <v>1339719</v>
      </c>
      <c r="I45" s="29">
        <f>'年別観光客（宿泊）'!I45+'年別観光客（日帰り）'!I45</f>
        <v>1338210</v>
      </c>
      <c r="J45" s="29">
        <f>'年別観光客（宿泊）'!J45+'年別観光客（日帰り）'!J45</f>
        <v>1360548</v>
      </c>
      <c r="K45" s="29">
        <f>'年別観光客（宿泊）'!K45+'年別観光客（日帰り）'!K45</f>
        <v>1602711</v>
      </c>
      <c r="L45" s="29">
        <f>'年別観光客（宿泊）'!L45+'年別観光客（日帰り）'!L45</f>
        <v>1655751</v>
      </c>
      <c r="M45" s="29">
        <f>'年別観光客（宿泊）'!M45+'年別観光客（日帰り）'!M45</f>
        <v>1171581</v>
      </c>
      <c r="N45" s="29">
        <f>'年別観光客（宿泊）'!N45+'年別観光客（日帰り）'!N45</f>
        <v>1164488</v>
      </c>
    </row>
    <row r="46" spans="1:14" x14ac:dyDescent="0.15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4" x14ac:dyDescent="0.15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4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x14ac:dyDescent="0.1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1:12" x14ac:dyDescent="0.15">
      <c r="A50" s="115"/>
      <c r="B50" s="114"/>
    </row>
    <row r="51" spans="1:12" x14ac:dyDescent="0.15">
      <c r="B51" s="114"/>
    </row>
    <row r="52" spans="1:12" x14ac:dyDescent="0.15">
      <c r="A52" s="115"/>
      <c r="B52" s="114"/>
    </row>
    <row r="53" spans="1:12" x14ac:dyDescent="0.15">
      <c r="A53" s="115"/>
      <c r="B53" s="114"/>
    </row>
    <row r="54" spans="1:12" x14ac:dyDescent="0.15">
      <c r="A54" s="115"/>
    </row>
    <row r="56" spans="1:12" x14ac:dyDescent="0.15">
      <c r="A56" s="115"/>
    </row>
    <row r="58" spans="1:12" x14ac:dyDescent="0.15">
      <c r="A58" s="115"/>
    </row>
    <row r="59" spans="1:12" x14ac:dyDescent="0.15">
      <c r="A59" s="115"/>
    </row>
    <row r="60" spans="1:12" x14ac:dyDescent="0.15">
      <c r="A60" s="115"/>
    </row>
    <row r="62" spans="1:12" x14ac:dyDescent="0.15">
      <c r="A62" s="115"/>
    </row>
    <row r="64" spans="1:12" x14ac:dyDescent="0.15">
      <c r="A64" s="115"/>
    </row>
    <row r="66" spans="1:1" x14ac:dyDescent="0.15">
      <c r="A66" s="115"/>
    </row>
  </sheetData>
  <phoneticPr fontId="3"/>
  <hyperlinks>
    <hyperlink ref="A10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portrait" cellComments="asDisplayed" horizontalDpi="300" verticalDpi="300" r:id="rId2"/>
  <headerFooter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/>
    <pageSetUpPr fitToPage="1"/>
  </sheetPr>
  <dimension ref="A1:N66"/>
  <sheetViews>
    <sheetView showGridLines="0" zoomScale="90" zoomScaleNormal="90" zoomScaleSheetLayoutView="100" workbookViewId="0">
      <pane xSplit="1" ySplit="6" topLeftCell="I7" activePane="bottomRight" state="frozen"/>
      <selection activeCell="I3" sqref="I3:J3"/>
      <selection pane="topRight" activeCell="I3" sqref="I3:J3"/>
      <selection pane="bottomLeft" activeCell="I3" sqref="I3:J3"/>
      <selection pane="bottomRight" activeCell="I3" sqref="I3:J3"/>
    </sheetView>
  </sheetViews>
  <sheetFormatPr defaultColWidth="7.77734375" defaultRowHeight="10.5" x14ac:dyDescent="0.15"/>
  <cols>
    <col min="1" max="3" width="7.77734375" style="104"/>
    <col min="4" max="14" width="9.109375" style="104" bestFit="1" customWidth="1"/>
    <col min="15" max="16384" width="7.77734375" style="104"/>
  </cols>
  <sheetData>
    <row r="1" spans="1:14" s="102" customFormat="1" x14ac:dyDescent="0.15">
      <c r="A1" s="101"/>
      <c r="B1" s="117">
        <v>2009</v>
      </c>
      <c r="C1" s="117">
        <v>2010</v>
      </c>
      <c r="D1" s="117">
        <v>2011</v>
      </c>
      <c r="E1" s="117">
        <v>202</v>
      </c>
      <c r="F1" s="117">
        <v>2013</v>
      </c>
      <c r="G1" s="117">
        <v>2014</v>
      </c>
      <c r="H1" s="117">
        <v>2015</v>
      </c>
      <c r="I1" s="117">
        <v>2016</v>
      </c>
      <c r="J1" s="117">
        <v>2017</v>
      </c>
      <c r="K1" s="117">
        <v>2018</v>
      </c>
      <c r="L1" s="117">
        <v>2019</v>
      </c>
      <c r="M1" s="117">
        <v>2020</v>
      </c>
      <c r="N1" s="117">
        <v>2021</v>
      </c>
    </row>
    <row r="2" spans="1:14" x14ac:dyDescent="0.15">
      <c r="A2" s="101" t="str">
        <f>比較シート!$F$3</f>
        <v>和歌山市</v>
      </c>
      <c r="B2" s="103">
        <f>VLOOKUP($A$2,$A$15:$O$45,B$12,FALSE)</f>
        <v>0</v>
      </c>
      <c r="C2" s="103">
        <f t="shared" ref="C2:L2" si="0">VLOOKUP($A$2,$A$15:$O$45,C$12,FALSE)</f>
        <v>0</v>
      </c>
      <c r="D2" s="103">
        <f t="shared" si="0"/>
        <v>4986245</v>
      </c>
      <c r="E2" s="103">
        <f t="shared" si="0"/>
        <v>5257280</v>
      </c>
      <c r="F2" s="103">
        <f t="shared" si="0"/>
        <v>5434842</v>
      </c>
      <c r="G2" s="103">
        <f t="shared" si="0"/>
        <v>5430410</v>
      </c>
      <c r="H2" s="103">
        <f t="shared" si="0"/>
        <v>5586066</v>
      </c>
      <c r="I2" s="103">
        <f t="shared" si="0"/>
        <v>5589675</v>
      </c>
      <c r="J2" s="103">
        <f t="shared" si="0"/>
        <v>5572276</v>
      </c>
      <c r="K2" s="103">
        <f t="shared" si="0"/>
        <v>5726507</v>
      </c>
      <c r="L2" s="103">
        <f t="shared" si="0"/>
        <v>5887201</v>
      </c>
      <c r="M2" s="103">
        <f>VLOOKUP($A$2,$A$15:$O$45,M$12,FALSE)</f>
        <v>3818665</v>
      </c>
      <c r="N2" s="103">
        <f>VLOOKUP($A$2,$A$15:$O$45,N$12,FALSE)</f>
        <v>3908407</v>
      </c>
    </row>
    <row r="3" spans="1:14" x14ac:dyDescent="0.15">
      <c r="A3" s="103" t="str">
        <f>比較シート!$I$3</f>
        <v>白浜町</v>
      </c>
      <c r="B3" s="103">
        <f>VLOOKUP($A$3,$A$15:$N$45,B$12,FALSE)</f>
        <v>0</v>
      </c>
      <c r="C3" s="103">
        <f t="shared" ref="C3:N3" si="1">VLOOKUP($A$3,$A$15:$N$45,C$12,FALSE)</f>
        <v>0</v>
      </c>
      <c r="D3" s="103">
        <f t="shared" si="1"/>
        <v>1297367</v>
      </c>
      <c r="E3" s="103">
        <f t="shared" si="1"/>
        <v>1378482</v>
      </c>
      <c r="F3" s="103">
        <f t="shared" si="1"/>
        <v>1330546</v>
      </c>
      <c r="G3" s="103">
        <f t="shared" si="1"/>
        <v>1313775</v>
      </c>
      <c r="H3" s="103">
        <f t="shared" si="1"/>
        <v>1503557</v>
      </c>
      <c r="I3" s="103">
        <f t="shared" si="1"/>
        <v>1504994</v>
      </c>
      <c r="J3" s="103">
        <f t="shared" si="1"/>
        <v>1517691</v>
      </c>
      <c r="K3" s="103">
        <f t="shared" si="1"/>
        <v>1576772</v>
      </c>
      <c r="L3" s="103">
        <f t="shared" si="1"/>
        <v>1603852</v>
      </c>
      <c r="M3" s="103">
        <f t="shared" si="1"/>
        <v>1300589</v>
      </c>
      <c r="N3" s="103">
        <f t="shared" si="1"/>
        <v>1396823</v>
      </c>
    </row>
    <row r="10" spans="1:14" s="106" customFormat="1" ht="12" x14ac:dyDescent="0.2">
      <c r="A10" s="105" t="s">
        <v>34</v>
      </c>
    </row>
    <row r="11" spans="1:14" s="106" customFormat="1" ht="12" x14ac:dyDescent="0.2">
      <c r="A11" s="107" t="s">
        <v>137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6" customFormat="1" ht="12" x14ac:dyDescent="0.2">
      <c r="A12" s="107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>
        <v>10</v>
      </c>
      <c r="K12" s="107">
        <v>11</v>
      </c>
      <c r="L12" s="107">
        <v>12</v>
      </c>
      <c r="M12" s="107">
        <v>13</v>
      </c>
      <c r="N12" s="107">
        <v>14</v>
      </c>
    </row>
    <row r="13" spans="1:14" s="106" customFormat="1" ht="12" x14ac:dyDescent="0.2">
      <c r="A13" s="109"/>
      <c r="B13" s="119">
        <v>2009</v>
      </c>
      <c r="C13" s="119">
        <v>2010</v>
      </c>
      <c r="D13" s="119">
        <v>2011</v>
      </c>
      <c r="E13" s="119">
        <v>2012</v>
      </c>
      <c r="F13" s="119">
        <v>2013</v>
      </c>
      <c r="G13" s="119">
        <v>2014</v>
      </c>
      <c r="H13" s="119">
        <v>2015</v>
      </c>
      <c r="I13" s="119">
        <v>2016</v>
      </c>
      <c r="J13" s="119">
        <v>2017</v>
      </c>
      <c r="K13" s="119">
        <v>2018</v>
      </c>
      <c r="L13" s="119">
        <v>2019</v>
      </c>
      <c r="M13" s="120">
        <v>2021</v>
      </c>
      <c r="N13" s="120">
        <v>2021</v>
      </c>
    </row>
    <row r="14" spans="1:14" s="106" customFormat="1" ht="12" x14ac:dyDescent="0.2">
      <c r="A14" s="109"/>
      <c r="B14" s="121" t="s">
        <v>36</v>
      </c>
      <c r="C14" s="121" t="s">
        <v>36</v>
      </c>
      <c r="D14" s="121" t="s">
        <v>36</v>
      </c>
      <c r="E14" s="121" t="s">
        <v>36</v>
      </c>
      <c r="F14" s="121" t="s">
        <v>36</v>
      </c>
      <c r="G14" s="121" t="s">
        <v>36</v>
      </c>
      <c r="H14" s="121" t="s">
        <v>36</v>
      </c>
      <c r="I14" s="121" t="s">
        <v>36</v>
      </c>
      <c r="J14" s="121" t="s">
        <v>36</v>
      </c>
      <c r="K14" s="121" t="s">
        <v>36</v>
      </c>
      <c r="L14" s="121" t="s">
        <v>36</v>
      </c>
      <c r="M14" s="122" t="s">
        <v>36</v>
      </c>
      <c r="N14" s="122" t="s">
        <v>36</v>
      </c>
    </row>
    <row r="15" spans="1:14" s="111" customFormat="1" ht="12" x14ac:dyDescent="0.2">
      <c r="A15" s="110" t="s">
        <v>37</v>
      </c>
      <c r="B15" s="123">
        <f t="shared" ref="B15" si="2">SUM(B16:B45)</f>
        <v>0</v>
      </c>
      <c r="C15" s="123">
        <f t="shared" ref="C15:N15" si="3">SUM(C16:C45)</f>
        <v>0</v>
      </c>
      <c r="D15" s="123">
        <f t="shared" si="3"/>
        <v>23277960</v>
      </c>
      <c r="E15" s="123">
        <f t="shared" si="3"/>
        <v>24514267</v>
      </c>
      <c r="F15" s="123">
        <f t="shared" si="3"/>
        <v>25049509</v>
      </c>
      <c r="G15" s="123">
        <f t="shared" si="3"/>
        <v>25640005</v>
      </c>
      <c r="H15" s="123">
        <f t="shared" si="3"/>
        <v>27713275</v>
      </c>
      <c r="I15" s="123">
        <f t="shared" si="3"/>
        <v>29622907</v>
      </c>
      <c r="J15" s="123">
        <f t="shared" si="3"/>
        <v>28592988</v>
      </c>
      <c r="K15" s="123">
        <f t="shared" si="3"/>
        <v>29207711</v>
      </c>
      <c r="L15" s="123">
        <f t="shared" si="3"/>
        <v>29930808</v>
      </c>
      <c r="M15" s="124">
        <f t="shared" si="3"/>
        <v>21540204</v>
      </c>
      <c r="N15" s="124">
        <f t="shared" si="3"/>
        <v>21496191</v>
      </c>
    </row>
    <row r="16" spans="1:14" s="106" customFormat="1" ht="12" x14ac:dyDescent="0.2">
      <c r="A16" s="112" t="s">
        <v>98</v>
      </c>
      <c r="B16" s="29"/>
      <c r="C16" s="29"/>
      <c r="D16" s="29">
        <v>4986245</v>
      </c>
      <c r="E16" s="29">
        <v>5257280</v>
      </c>
      <c r="F16" s="29">
        <v>5434842</v>
      </c>
      <c r="G16" s="29">
        <v>5430410</v>
      </c>
      <c r="H16" s="29">
        <v>5586066</v>
      </c>
      <c r="I16" s="29">
        <v>5589675</v>
      </c>
      <c r="J16" s="29">
        <v>5572276</v>
      </c>
      <c r="K16" s="29">
        <v>5726507</v>
      </c>
      <c r="L16" s="29">
        <v>5887201</v>
      </c>
      <c r="M16" s="30">
        <v>3818665</v>
      </c>
      <c r="N16" s="30">
        <v>3908407</v>
      </c>
    </row>
    <row r="17" spans="1:14" s="106" customFormat="1" ht="12" x14ac:dyDescent="0.2">
      <c r="A17" s="112" t="s">
        <v>111</v>
      </c>
      <c r="B17" s="29"/>
      <c r="C17" s="29"/>
      <c r="D17" s="29">
        <v>992199</v>
      </c>
      <c r="E17" s="29">
        <v>1130507</v>
      </c>
      <c r="F17" s="29">
        <v>1153642</v>
      </c>
      <c r="G17" s="29">
        <v>1227732</v>
      </c>
      <c r="H17" s="29">
        <v>1331896</v>
      </c>
      <c r="I17" s="29">
        <v>1327723</v>
      </c>
      <c r="J17" s="29">
        <v>1340713</v>
      </c>
      <c r="K17" s="29">
        <v>1341577</v>
      </c>
      <c r="L17" s="29">
        <v>1479722</v>
      </c>
      <c r="M17" s="30">
        <v>725840</v>
      </c>
      <c r="N17" s="30">
        <v>767111</v>
      </c>
    </row>
    <row r="18" spans="1:14" s="106" customFormat="1" ht="12" x14ac:dyDescent="0.2">
      <c r="A18" s="112" t="s">
        <v>99</v>
      </c>
      <c r="B18" s="29"/>
      <c r="C18" s="29"/>
      <c r="D18" s="29">
        <v>483754</v>
      </c>
      <c r="E18" s="29">
        <v>507864</v>
      </c>
      <c r="F18" s="29">
        <v>484138</v>
      </c>
      <c r="G18" s="29">
        <v>476519</v>
      </c>
      <c r="H18" s="29">
        <v>496933</v>
      </c>
      <c r="I18" s="29">
        <v>455491</v>
      </c>
      <c r="J18" s="29">
        <v>444751</v>
      </c>
      <c r="K18" s="29">
        <v>441207</v>
      </c>
      <c r="L18" s="29">
        <v>447149</v>
      </c>
      <c r="M18" s="30">
        <v>368701</v>
      </c>
      <c r="N18" s="30">
        <v>401650</v>
      </c>
    </row>
    <row r="19" spans="1:14" s="106" customFormat="1" ht="12" x14ac:dyDescent="0.2">
      <c r="A19" s="112" t="s">
        <v>100</v>
      </c>
      <c r="B19" s="29"/>
      <c r="C19" s="29"/>
      <c r="D19" s="29">
        <v>2089541</v>
      </c>
      <c r="E19" s="29">
        <v>1949971</v>
      </c>
      <c r="F19" s="29">
        <v>1866108</v>
      </c>
      <c r="G19" s="29">
        <v>1872033</v>
      </c>
      <c r="H19" s="29">
        <v>1843906</v>
      </c>
      <c r="I19" s="29">
        <v>1798464</v>
      </c>
      <c r="J19" s="29">
        <v>1668895</v>
      </c>
      <c r="K19" s="29">
        <v>1707789</v>
      </c>
      <c r="L19" s="29">
        <v>1702367</v>
      </c>
      <c r="M19" s="30">
        <v>1265840</v>
      </c>
      <c r="N19" s="30">
        <v>1185653</v>
      </c>
    </row>
    <row r="20" spans="1:14" s="106" customFormat="1" ht="12" x14ac:dyDescent="0.2">
      <c r="A20" s="112" t="s">
        <v>112</v>
      </c>
      <c r="B20" s="29"/>
      <c r="C20" s="29"/>
      <c r="D20" s="29">
        <v>886364</v>
      </c>
      <c r="E20" s="29">
        <v>920871</v>
      </c>
      <c r="F20" s="29">
        <v>872786</v>
      </c>
      <c r="G20" s="29">
        <v>767842</v>
      </c>
      <c r="H20" s="29">
        <v>990095</v>
      </c>
      <c r="I20" s="29">
        <v>1232240</v>
      </c>
      <c r="J20" s="29">
        <v>1117175</v>
      </c>
      <c r="K20" s="29">
        <v>1291952</v>
      </c>
      <c r="L20" s="29">
        <v>1674293</v>
      </c>
      <c r="M20" s="30">
        <v>1226254</v>
      </c>
      <c r="N20" s="30">
        <v>1190217</v>
      </c>
    </row>
    <row r="21" spans="1:14" s="106" customFormat="1" ht="12" x14ac:dyDescent="0.2">
      <c r="A21" s="112" t="s">
        <v>113</v>
      </c>
      <c r="B21" s="29"/>
      <c r="C21" s="29"/>
      <c r="D21" s="29">
        <v>896595</v>
      </c>
      <c r="E21" s="29">
        <v>939528</v>
      </c>
      <c r="F21" s="29">
        <v>943043</v>
      </c>
      <c r="G21" s="29">
        <v>913499</v>
      </c>
      <c r="H21" s="29">
        <v>1151924</v>
      </c>
      <c r="I21" s="29">
        <v>1278790</v>
      </c>
      <c r="J21" s="29">
        <v>1295947</v>
      </c>
      <c r="K21" s="29">
        <v>1312181</v>
      </c>
      <c r="L21" s="29">
        <v>1262365</v>
      </c>
      <c r="M21" s="30">
        <v>929090</v>
      </c>
      <c r="N21" s="30">
        <v>892622</v>
      </c>
    </row>
    <row r="22" spans="1:14" s="106" customFormat="1" ht="12" x14ac:dyDescent="0.2">
      <c r="A22" s="112" t="s">
        <v>101</v>
      </c>
      <c r="B22" s="29"/>
      <c r="C22" s="29"/>
      <c r="D22" s="29">
        <v>209277</v>
      </c>
      <c r="E22" s="29">
        <v>209101</v>
      </c>
      <c r="F22" s="29">
        <v>217370</v>
      </c>
      <c r="G22" s="29">
        <v>636006</v>
      </c>
      <c r="H22" s="29">
        <v>858992</v>
      </c>
      <c r="I22" s="29">
        <v>1765019</v>
      </c>
      <c r="J22" s="29">
        <v>925771</v>
      </c>
      <c r="K22" s="29">
        <v>850992</v>
      </c>
      <c r="L22" s="29">
        <v>809025</v>
      </c>
      <c r="M22" s="30">
        <v>645691</v>
      </c>
      <c r="N22" s="30">
        <v>675643</v>
      </c>
    </row>
    <row r="23" spans="1:14" s="106" customFormat="1" ht="12" x14ac:dyDescent="0.2">
      <c r="A23" s="112" t="s">
        <v>114</v>
      </c>
      <c r="B23" s="29"/>
      <c r="C23" s="29"/>
      <c r="D23" s="29">
        <v>951556</v>
      </c>
      <c r="E23" s="29">
        <v>998357</v>
      </c>
      <c r="F23" s="29">
        <v>1105017</v>
      </c>
      <c r="G23" s="29">
        <v>1141805</v>
      </c>
      <c r="H23" s="29">
        <v>1551478</v>
      </c>
      <c r="I23" s="29">
        <v>1536107</v>
      </c>
      <c r="J23" s="29">
        <v>1209819</v>
      </c>
      <c r="K23" s="29">
        <v>1252581</v>
      </c>
      <c r="L23" s="29">
        <v>1257395</v>
      </c>
      <c r="M23" s="30">
        <v>1154826</v>
      </c>
      <c r="N23" s="30">
        <v>1129056</v>
      </c>
    </row>
    <row r="24" spans="1:14" s="106" customFormat="1" ht="12" x14ac:dyDescent="0.2">
      <c r="A24" s="112" t="s">
        <v>102</v>
      </c>
      <c r="B24" s="29"/>
      <c r="C24" s="29"/>
      <c r="D24" s="29">
        <v>942157</v>
      </c>
      <c r="E24" s="29">
        <v>837740</v>
      </c>
      <c r="F24" s="29">
        <v>763156</v>
      </c>
      <c r="G24" s="29">
        <v>788023</v>
      </c>
      <c r="H24" s="29">
        <v>843702</v>
      </c>
      <c r="I24" s="29">
        <v>1115840</v>
      </c>
      <c r="J24" s="29">
        <v>1300748</v>
      </c>
      <c r="K24" s="29">
        <v>1416915</v>
      </c>
      <c r="L24" s="29">
        <v>1422430</v>
      </c>
      <c r="M24" s="30">
        <v>1210946</v>
      </c>
      <c r="N24" s="30">
        <v>1239079</v>
      </c>
    </row>
    <row r="25" spans="1:14" s="106" customFormat="1" ht="12" x14ac:dyDescent="0.2">
      <c r="A25" s="112" t="s">
        <v>115</v>
      </c>
      <c r="B25" s="29"/>
      <c r="C25" s="29"/>
      <c r="D25" s="29">
        <v>227277</v>
      </c>
      <c r="E25" s="29">
        <v>249105</v>
      </c>
      <c r="F25" s="29">
        <v>250645</v>
      </c>
      <c r="G25" s="29">
        <v>255362</v>
      </c>
      <c r="H25" s="29">
        <v>255007</v>
      </c>
      <c r="I25" s="29">
        <v>278705</v>
      </c>
      <c r="J25" s="29">
        <v>276297</v>
      </c>
      <c r="K25" s="29">
        <v>271975</v>
      </c>
      <c r="L25" s="29">
        <v>275728</v>
      </c>
      <c r="M25" s="30">
        <v>461224</v>
      </c>
      <c r="N25" s="30">
        <v>626572</v>
      </c>
    </row>
    <row r="26" spans="1:14" s="106" customFormat="1" ht="12" x14ac:dyDescent="0.2">
      <c r="A26" s="112" t="s">
        <v>116</v>
      </c>
      <c r="B26" s="29"/>
      <c r="C26" s="29"/>
      <c r="D26" s="29">
        <v>444935</v>
      </c>
      <c r="E26" s="29">
        <v>456038</v>
      </c>
      <c r="F26" s="29">
        <v>447767</v>
      </c>
      <c r="G26" s="29">
        <v>452435</v>
      </c>
      <c r="H26" s="29">
        <v>460104</v>
      </c>
      <c r="I26" s="29">
        <v>455000</v>
      </c>
      <c r="J26" s="29">
        <v>469047</v>
      </c>
      <c r="K26" s="29">
        <v>471031</v>
      </c>
      <c r="L26" s="29">
        <v>484792</v>
      </c>
      <c r="M26" s="30">
        <v>191405</v>
      </c>
      <c r="N26" s="30">
        <v>180963</v>
      </c>
    </row>
    <row r="27" spans="1:14" s="106" customFormat="1" ht="12" x14ac:dyDescent="0.2">
      <c r="A27" s="112" t="s">
        <v>117</v>
      </c>
      <c r="B27" s="29"/>
      <c r="C27" s="29"/>
      <c r="D27" s="29">
        <v>149405</v>
      </c>
      <c r="E27" s="29">
        <v>175600</v>
      </c>
      <c r="F27" s="29">
        <v>164733</v>
      </c>
      <c r="G27" s="29">
        <v>166892</v>
      </c>
      <c r="H27" s="29">
        <v>160251</v>
      </c>
      <c r="I27" s="29">
        <v>160544</v>
      </c>
      <c r="J27" s="29">
        <v>162783</v>
      </c>
      <c r="K27" s="29">
        <v>182871</v>
      </c>
      <c r="L27" s="29">
        <v>204048</v>
      </c>
      <c r="M27" s="30">
        <v>137570</v>
      </c>
      <c r="N27" s="30">
        <v>172690</v>
      </c>
    </row>
    <row r="28" spans="1:14" s="106" customFormat="1" ht="12" x14ac:dyDescent="0.2">
      <c r="A28" s="112" t="s">
        <v>103</v>
      </c>
      <c r="B28" s="29"/>
      <c r="C28" s="29"/>
      <c r="D28" s="29">
        <v>745152</v>
      </c>
      <c r="E28" s="29">
        <v>798333</v>
      </c>
      <c r="F28" s="29">
        <v>799578</v>
      </c>
      <c r="G28" s="29">
        <v>792918</v>
      </c>
      <c r="H28" s="29">
        <v>814172</v>
      </c>
      <c r="I28" s="29">
        <v>772466</v>
      </c>
      <c r="J28" s="29">
        <v>708480</v>
      </c>
      <c r="K28" s="29">
        <v>709107</v>
      </c>
      <c r="L28" s="29">
        <v>726844</v>
      </c>
      <c r="M28" s="30">
        <v>581225</v>
      </c>
      <c r="N28" s="30">
        <v>620076</v>
      </c>
    </row>
    <row r="29" spans="1:14" s="106" customFormat="1" ht="12" x14ac:dyDescent="0.2">
      <c r="A29" s="112" t="s">
        <v>118</v>
      </c>
      <c r="B29" s="29"/>
      <c r="C29" s="29"/>
      <c r="D29" s="29">
        <v>177633</v>
      </c>
      <c r="E29" s="29">
        <v>180544</v>
      </c>
      <c r="F29" s="29">
        <v>185948</v>
      </c>
      <c r="G29" s="29">
        <v>176743</v>
      </c>
      <c r="H29" s="29">
        <v>170828</v>
      </c>
      <c r="I29" s="29">
        <v>170227</v>
      </c>
      <c r="J29" s="29">
        <v>168764</v>
      </c>
      <c r="K29" s="29">
        <v>171590</v>
      </c>
      <c r="L29" s="29">
        <v>174063</v>
      </c>
      <c r="M29" s="30">
        <v>166901</v>
      </c>
      <c r="N29" s="30">
        <v>168279</v>
      </c>
    </row>
    <row r="30" spans="1:14" s="106" customFormat="1" ht="12" x14ac:dyDescent="0.2">
      <c r="A30" s="112" t="s">
        <v>119</v>
      </c>
      <c r="B30" s="29"/>
      <c r="C30" s="29"/>
      <c r="D30" s="29">
        <v>30799</v>
      </c>
      <c r="E30" s="29">
        <v>15695</v>
      </c>
      <c r="F30" s="29">
        <v>14743</v>
      </c>
      <c r="G30" s="29">
        <v>10279</v>
      </c>
      <c r="H30" s="29">
        <v>9901</v>
      </c>
      <c r="I30" s="29">
        <v>9458</v>
      </c>
      <c r="J30" s="29">
        <v>12385</v>
      </c>
      <c r="K30" s="29">
        <v>12515</v>
      </c>
      <c r="L30" s="29">
        <v>16521</v>
      </c>
      <c r="M30" s="30">
        <v>13266</v>
      </c>
      <c r="N30" s="30">
        <v>19950</v>
      </c>
    </row>
    <row r="31" spans="1:14" s="106" customFormat="1" ht="12" x14ac:dyDescent="0.2">
      <c r="A31" s="112" t="s">
        <v>120</v>
      </c>
      <c r="B31" s="29"/>
      <c r="C31" s="29"/>
      <c r="D31" s="29">
        <v>199800</v>
      </c>
      <c r="E31" s="29">
        <v>205000</v>
      </c>
      <c r="F31" s="29">
        <v>211800</v>
      </c>
      <c r="G31" s="29">
        <v>189700</v>
      </c>
      <c r="H31" s="29">
        <v>203500</v>
      </c>
      <c r="I31" s="29">
        <v>198150</v>
      </c>
      <c r="J31" s="29">
        <v>224000</v>
      </c>
      <c r="K31" s="29">
        <v>210896</v>
      </c>
      <c r="L31" s="29">
        <v>203610</v>
      </c>
      <c r="M31" s="30">
        <v>120686</v>
      </c>
      <c r="N31" s="30">
        <v>159578</v>
      </c>
    </row>
    <row r="32" spans="1:14" s="106" customFormat="1" ht="12" x14ac:dyDescent="0.2">
      <c r="A32" s="112" t="s">
        <v>121</v>
      </c>
      <c r="B32" s="29"/>
      <c r="C32" s="29"/>
      <c r="D32" s="29">
        <v>215950</v>
      </c>
      <c r="E32" s="29">
        <v>242323</v>
      </c>
      <c r="F32" s="29">
        <v>199967</v>
      </c>
      <c r="G32" s="29">
        <v>204212</v>
      </c>
      <c r="H32" s="29">
        <v>171328</v>
      </c>
      <c r="I32" s="29">
        <v>195682</v>
      </c>
      <c r="J32" s="29">
        <v>184603</v>
      </c>
      <c r="K32" s="29">
        <v>141464</v>
      </c>
      <c r="L32" s="29">
        <v>122225</v>
      </c>
      <c r="M32" s="30">
        <v>217150</v>
      </c>
      <c r="N32" s="30">
        <v>291129</v>
      </c>
    </row>
    <row r="33" spans="1:14" s="106" customFormat="1" ht="12" x14ac:dyDescent="0.2">
      <c r="A33" s="112" t="s">
        <v>165</v>
      </c>
      <c r="B33" s="29"/>
      <c r="C33" s="29"/>
      <c r="D33" s="29">
        <v>700295</v>
      </c>
      <c r="E33" s="29">
        <v>661948</v>
      </c>
      <c r="F33" s="29">
        <v>728089</v>
      </c>
      <c r="G33" s="29">
        <v>741976</v>
      </c>
      <c r="H33" s="29">
        <v>658142</v>
      </c>
      <c r="I33" s="29">
        <v>702271</v>
      </c>
      <c r="J33" s="29">
        <v>670412</v>
      </c>
      <c r="K33" s="29">
        <v>648877</v>
      </c>
      <c r="L33" s="29">
        <v>630093</v>
      </c>
      <c r="M33" s="30">
        <v>431485</v>
      </c>
      <c r="N33" s="30">
        <v>454029</v>
      </c>
    </row>
    <row r="34" spans="1:14" s="106" customFormat="1" ht="12" x14ac:dyDescent="0.2">
      <c r="A34" s="112" t="s">
        <v>104</v>
      </c>
      <c r="B34" s="29"/>
      <c r="C34" s="29"/>
      <c r="D34" s="29">
        <v>491969</v>
      </c>
      <c r="E34" s="29">
        <v>490571</v>
      </c>
      <c r="F34" s="29">
        <v>473205</v>
      </c>
      <c r="G34" s="29">
        <v>478438</v>
      </c>
      <c r="H34" s="29">
        <v>465654</v>
      </c>
      <c r="I34" s="29">
        <v>474068</v>
      </c>
      <c r="J34" s="29">
        <v>453500</v>
      </c>
      <c r="K34" s="29">
        <v>487972</v>
      </c>
      <c r="L34" s="29">
        <v>495956</v>
      </c>
      <c r="M34" s="30">
        <v>325588</v>
      </c>
      <c r="N34" s="30">
        <v>314095</v>
      </c>
    </row>
    <row r="35" spans="1:14" s="106" customFormat="1" ht="12" x14ac:dyDescent="0.2">
      <c r="A35" s="112" t="s">
        <v>166</v>
      </c>
      <c r="B35" s="29"/>
      <c r="C35" s="29"/>
      <c r="D35" s="29">
        <v>735707</v>
      </c>
      <c r="E35" s="29">
        <v>720560</v>
      </c>
      <c r="F35" s="29">
        <v>716238</v>
      </c>
      <c r="G35" s="29">
        <v>706909</v>
      </c>
      <c r="H35" s="29">
        <v>645775</v>
      </c>
      <c r="I35" s="29">
        <v>564408</v>
      </c>
      <c r="J35" s="29">
        <v>594960</v>
      </c>
      <c r="K35" s="29">
        <v>593579</v>
      </c>
      <c r="L35" s="29">
        <v>596494</v>
      </c>
      <c r="M35" s="30">
        <v>473268</v>
      </c>
      <c r="N35" s="30">
        <v>479014</v>
      </c>
    </row>
    <row r="36" spans="1:14" s="106" customFormat="1" ht="12" x14ac:dyDescent="0.2">
      <c r="A36" s="112" t="s">
        <v>167</v>
      </c>
      <c r="B36" s="29"/>
      <c r="C36" s="29"/>
      <c r="D36" s="29">
        <v>2476870</v>
      </c>
      <c r="E36" s="29">
        <v>2993773</v>
      </c>
      <c r="F36" s="29">
        <v>3255207</v>
      </c>
      <c r="G36" s="29">
        <v>3284401</v>
      </c>
      <c r="H36" s="29">
        <v>3366555</v>
      </c>
      <c r="I36" s="29">
        <v>3243161</v>
      </c>
      <c r="J36" s="29">
        <v>3195837</v>
      </c>
      <c r="K36" s="29">
        <v>3217750</v>
      </c>
      <c r="L36" s="29">
        <v>3456801</v>
      </c>
      <c r="M36" s="30">
        <v>2182458</v>
      </c>
      <c r="N36" s="30">
        <v>1645710</v>
      </c>
    </row>
    <row r="37" spans="1:14" s="106" customFormat="1" ht="12" x14ac:dyDescent="0.2">
      <c r="A37" s="112" t="s">
        <v>106</v>
      </c>
      <c r="B37" s="29"/>
      <c r="C37" s="29"/>
      <c r="D37" s="29">
        <v>268827</v>
      </c>
      <c r="E37" s="29">
        <v>286120</v>
      </c>
      <c r="F37" s="29">
        <v>284016</v>
      </c>
      <c r="G37" s="29">
        <v>287499</v>
      </c>
      <c r="H37" s="29">
        <v>297339</v>
      </c>
      <c r="I37" s="29">
        <v>288553</v>
      </c>
      <c r="J37" s="29">
        <v>307877</v>
      </c>
      <c r="K37" s="29">
        <v>320344</v>
      </c>
      <c r="L37" s="29">
        <v>312721</v>
      </c>
      <c r="M37" s="30">
        <v>245058</v>
      </c>
      <c r="N37" s="30">
        <v>170727</v>
      </c>
    </row>
    <row r="38" spans="1:14" s="106" customFormat="1" ht="12" x14ac:dyDescent="0.2">
      <c r="A38" s="112" t="s">
        <v>124</v>
      </c>
      <c r="B38" s="31"/>
      <c r="C38" s="31"/>
      <c r="D38" s="31">
        <v>1297367</v>
      </c>
      <c r="E38" s="32">
        <v>1378482</v>
      </c>
      <c r="F38" s="32">
        <v>1330546</v>
      </c>
      <c r="G38" s="32">
        <v>1313775</v>
      </c>
      <c r="H38" s="32">
        <v>1503557</v>
      </c>
      <c r="I38" s="32">
        <v>1504994</v>
      </c>
      <c r="J38" s="32">
        <v>1517691</v>
      </c>
      <c r="K38" s="32">
        <v>1576772</v>
      </c>
      <c r="L38" s="32">
        <v>1603852</v>
      </c>
      <c r="M38" s="30">
        <v>1300589</v>
      </c>
      <c r="N38" s="30">
        <v>1396823</v>
      </c>
    </row>
    <row r="39" spans="1:14" s="106" customFormat="1" ht="12" x14ac:dyDescent="0.2">
      <c r="A39" s="112" t="s">
        <v>107</v>
      </c>
      <c r="B39" s="29"/>
      <c r="C39" s="29"/>
      <c r="D39" s="29">
        <v>150127</v>
      </c>
      <c r="E39" s="29">
        <v>165660</v>
      </c>
      <c r="F39" s="29">
        <v>175443</v>
      </c>
      <c r="G39" s="29">
        <v>166436</v>
      </c>
      <c r="H39" s="29">
        <v>521799</v>
      </c>
      <c r="I39" s="29">
        <v>1092212</v>
      </c>
      <c r="J39" s="29">
        <v>1036518</v>
      </c>
      <c r="K39" s="29">
        <v>955739</v>
      </c>
      <c r="L39" s="29">
        <v>870810</v>
      </c>
      <c r="M39" s="30">
        <v>737435</v>
      </c>
      <c r="N39" s="30">
        <v>867060</v>
      </c>
    </row>
    <row r="40" spans="1:14" s="106" customFormat="1" ht="12" x14ac:dyDescent="0.2">
      <c r="A40" s="112" t="s">
        <v>125</v>
      </c>
      <c r="B40" s="29"/>
      <c r="C40" s="29"/>
      <c r="D40" s="29">
        <v>855005</v>
      </c>
      <c r="E40" s="29">
        <v>932138</v>
      </c>
      <c r="F40" s="29">
        <v>965133</v>
      </c>
      <c r="G40" s="29">
        <v>1161843</v>
      </c>
      <c r="H40" s="29">
        <v>1172209</v>
      </c>
      <c r="I40" s="29">
        <v>1160415</v>
      </c>
      <c r="J40" s="29">
        <v>1175310</v>
      </c>
      <c r="K40" s="29">
        <v>1211130</v>
      </c>
      <c r="L40" s="29">
        <v>1221369</v>
      </c>
      <c r="M40" s="30">
        <v>795409</v>
      </c>
      <c r="N40" s="30">
        <v>645446</v>
      </c>
    </row>
    <row r="41" spans="1:14" s="106" customFormat="1" ht="12" x14ac:dyDescent="0.2">
      <c r="A41" s="112" t="s">
        <v>108</v>
      </c>
      <c r="B41" s="29"/>
      <c r="C41" s="29"/>
      <c r="D41" s="29">
        <v>577537</v>
      </c>
      <c r="E41" s="29">
        <v>603976</v>
      </c>
      <c r="F41" s="29">
        <v>658248</v>
      </c>
      <c r="G41" s="29">
        <v>657044</v>
      </c>
      <c r="H41" s="29">
        <v>723361</v>
      </c>
      <c r="I41" s="29">
        <v>729361</v>
      </c>
      <c r="J41" s="29">
        <v>954715</v>
      </c>
      <c r="K41" s="29">
        <v>1018919</v>
      </c>
      <c r="L41" s="29">
        <v>982856</v>
      </c>
      <c r="M41" s="30">
        <v>604415</v>
      </c>
      <c r="N41" s="30">
        <v>636558</v>
      </c>
    </row>
    <row r="42" spans="1:14" s="106" customFormat="1" ht="12" x14ac:dyDescent="0.2">
      <c r="A42" s="112" t="s">
        <v>126</v>
      </c>
      <c r="B42" s="29"/>
      <c r="C42" s="29"/>
      <c r="D42" s="29">
        <v>211813</v>
      </c>
      <c r="E42" s="29">
        <v>216233</v>
      </c>
      <c r="F42" s="29">
        <v>225941</v>
      </c>
      <c r="G42" s="29">
        <v>226056</v>
      </c>
      <c r="H42" s="29">
        <v>222214</v>
      </c>
      <c r="I42" s="29">
        <v>215480</v>
      </c>
      <c r="J42" s="29">
        <v>261199</v>
      </c>
      <c r="K42" s="29">
        <v>313318</v>
      </c>
      <c r="L42" s="29">
        <v>297345</v>
      </c>
      <c r="M42" s="30">
        <v>215957</v>
      </c>
      <c r="N42" s="30">
        <v>235583</v>
      </c>
    </row>
    <row r="43" spans="1:14" s="106" customFormat="1" ht="12" x14ac:dyDescent="0.2">
      <c r="A43" s="112" t="s">
        <v>109</v>
      </c>
      <c r="B43" s="29"/>
      <c r="C43" s="29"/>
      <c r="D43" s="29">
        <v>91800</v>
      </c>
      <c r="E43" s="29">
        <v>106160</v>
      </c>
      <c r="F43" s="29">
        <v>108465</v>
      </c>
      <c r="G43" s="29">
        <v>113123</v>
      </c>
      <c r="H43" s="29">
        <v>114867</v>
      </c>
      <c r="I43" s="29">
        <v>119957</v>
      </c>
      <c r="J43" s="29">
        <v>125285</v>
      </c>
      <c r="K43" s="29">
        <v>134637</v>
      </c>
      <c r="L43" s="29">
        <v>129305</v>
      </c>
      <c r="M43" s="30">
        <v>78456</v>
      </c>
      <c r="N43" s="30">
        <v>101521</v>
      </c>
    </row>
    <row r="44" spans="1:14" s="106" customFormat="1" ht="12" x14ac:dyDescent="0.2">
      <c r="A44" s="112" t="s">
        <v>127</v>
      </c>
      <c r="B44" s="29"/>
      <c r="C44" s="29"/>
      <c r="D44" s="29">
        <v>51386</v>
      </c>
      <c r="E44" s="29">
        <v>63198</v>
      </c>
      <c r="F44" s="29">
        <v>72882</v>
      </c>
      <c r="G44" s="29">
        <v>74853</v>
      </c>
      <c r="H44" s="29">
        <v>79245</v>
      </c>
      <c r="I44" s="29">
        <v>81834</v>
      </c>
      <c r="J44" s="29">
        <v>85713</v>
      </c>
      <c r="K44" s="29">
        <v>74572</v>
      </c>
      <c r="L44" s="29">
        <v>58464</v>
      </c>
      <c r="M44" s="30">
        <v>34989</v>
      </c>
      <c r="N44" s="30">
        <v>42587</v>
      </c>
    </row>
    <row r="45" spans="1:14" s="106" customFormat="1" ht="12.75" thickBot="1" x14ac:dyDescent="0.25">
      <c r="A45" s="112" t="s">
        <v>128</v>
      </c>
      <c r="B45" s="29"/>
      <c r="C45" s="29"/>
      <c r="D45" s="29">
        <v>740618</v>
      </c>
      <c r="E45" s="29">
        <v>821591</v>
      </c>
      <c r="F45" s="29">
        <v>940813</v>
      </c>
      <c r="G45" s="29">
        <v>925242</v>
      </c>
      <c r="H45" s="29">
        <v>1042475</v>
      </c>
      <c r="I45" s="29">
        <v>1106612</v>
      </c>
      <c r="J45" s="29">
        <v>1131517</v>
      </c>
      <c r="K45" s="29">
        <v>1140952</v>
      </c>
      <c r="L45" s="29">
        <v>1124964</v>
      </c>
      <c r="M45" s="30">
        <v>879817</v>
      </c>
      <c r="N45" s="30">
        <v>878363</v>
      </c>
    </row>
    <row r="46" spans="1:14" x14ac:dyDescent="0.15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4" x14ac:dyDescent="0.15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4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x14ac:dyDescent="0.1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1:12" x14ac:dyDescent="0.15">
      <c r="A50" s="115"/>
      <c r="B50" s="114"/>
    </row>
    <row r="51" spans="1:12" x14ac:dyDescent="0.15">
      <c r="B51" s="114"/>
    </row>
    <row r="52" spans="1:12" x14ac:dyDescent="0.15">
      <c r="A52" s="115"/>
      <c r="B52" s="114"/>
    </row>
    <row r="53" spans="1:12" x14ac:dyDescent="0.15">
      <c r="A53" s="115"/>
      <c r="B53" s="114"/>
    </row>
    <row r="54" spans="1:12" x14ac:dyDescent="0.15">
      <c r="A54" s="115"/>
    </row>
    <row r="56" spans="1:12" x14ac:dyDescent="0.15">
      <c r="A56" s="115"/>
    </row>
    <row r="58" spans="1:12" x14ac:dyDescent="0.15">
      <c r="A58" s="115"/>
    </row>
    <row r="59" spans="1:12" x14ac:dyDescent="0.15">
      <c r="A59" s="115"/>
    </row>
    <row r="60" spans="1:12" x14ac:dyDescent="0.15">
      <c r="A60" s="115"/>
    </row>
    <row r="62" spans="1:12" x14ac:dyDescent="0.15">
      <c r="A62" s="115"/>
    </row>
    <row r="64" spans="1:12" x14ac:dyDescent="0.15">
      <c r="A64" s="115"/>
    </row>
    <row r="66" spans="1:1" x14ac:dyDescent="0.15">
      <c r="A66" s="115"/>
    </row>
  </sheetData>
  <phoneticPr fontId="3"/>
  <hyperlinks>
    <hyperlink ref="A10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portrait" cellComments="asDisplayed" horizontalDpi="300" verticalDpi="300" r:id="rId2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/>
    <pageSetUpPr fitToPage="1"/>
  </sheetPr>
  <dimension ref="A1:N66"/>
  <sheetViews>
    <sheetView showGridLines="0" zoomScale="90" zoomScaleNormal="90" zoomScaleSheetLayoutView="100" workbookViewId="0">
      <pane xSplit="1" ySplit="6" topLeftCell="B7" activePane="bottomRight" state="frozen"/>
      <selection activeCell="I3" sqref="I3:J3"/>
      <selection pane="topRight" activeCell="I3" sqref="I3:J3"/>
      <selection pane="bottomLeft" activeCell="I3" sqref="I3:J3"/>
      <selection pane="bottomRight" activeCell="I3" sqref="I3:J3"/>
    </sheetView>
  </sheetViews>
  <sheetFormatPr defaultColWidth="7.77734375" defaultRowHeight="10.5" x14ac:dyDescent="0.15"/>
  <cols>
    <col min="1" max="16384" width="7.77734375" style="104"/>
  </cols>
  <sheetData>
    <row r="1" spans="1:14" s="102" customFormat="1" x14ac:dyDescent="0.15">
      <c r="A1" s="101"/>
      <c r="B1" s="117">
        <v>2009</v>
      </c>
      <c r="C1" s="117">
        <v>2010</v>
      </c>
      <c r="D1" s="117">
        <v>2011</v>
      </c>
      <c r="E1" s="117">
        <v>2012</v>
      </c>
      <c r="F1" s="117">
        <v>2013</v>
      </c>
      <c r="G1" s="117">
        <v>2014</v>
      </c>
      <c r="H1" s="117">
        <v>2015</v>
      </c>
      <c r="I1" s="117">
        <v>2016</v>
      </c>
      <c r="J1" s="117">
        <v>2017</v>
      </c>
      <c r="K1" s="117">
        <v>2018</v>
      </c>
      <c r="L1" s="117">
        <v>2019</v>
      </c>
      <c r="M1" s="117">
        <v>2020</v>
      </c>
      <c r="N1" s="117">
        <v>2021</v>
      </c>
    </row>
    <row r="2" spans="1:14" x14ac:dyDescent="0.15">
      <c r="A2" s="101" t="str">
        <f>比較シート!$F$3</f>
        <v>和歌山市</v>
      </c>
      <c r="B2" s="103">
        <f t="shared" ref="B2:N2" si="0">VLOOKUP($A$2,$A$15:$O$45,B$12,FALSE)</f>
        <v>0</v>
      </c>
      <c r="C2" s="103">
        <f t="shared" si="0"/>
        <v>0</v>
      </c>
      <c r="D2" s="103">
        <f t="shared" si="0"/>
        <v>499874</v>
      </c>
      <c r="E2" s="103">
        <f t="shared" si="0"/>
        <v>577028</v>
      </c>
      <c r="F2" s="103">
        <f t="shared" si="0"/>
        <v>665819</v>
      </c>
      <c r="G2" s="103">
        <f t="shared" si="0"/>
        <v>752471</v>
      </c>
      <c r="H2" s="103">
        <f t="shared" si="0"/>
        <v>838654</v>
      </c>
      <c r="I2" s="103">
        <f t="shared" si="0"/>
        <v>901924</v>
      </c>
      <c r="J2" s="103">
        <f t="shared" si="0"/>
        <v>938691</v>
      </c>
      <c r="K2" s="103">
        <f t="shared" si="0"/>
        <v>959215</v>
      </c>
      <c r="L2" s="103">
        <f t="shared" si="0"/>
        <v>1016405</v>
      </c>
      <c r="M2" s="103">
        <f t="shared" si="0"/>
        <v>649634</v>
      </c>
      <c r="N2" s="103">
        <f t="shared" si="0"/>
        <v>744117</v>
      </c>
    </row>
    <row r="3" spans="1:14" x14ac:dyDescent="0.15">
      <c r="A3" s="103" t="str">
        <f>比較シート!$I$3</f>
        <v>白浜町</v>
      </c>
      <c r="B3" s="103">
        <f t="shared" ref="B3:N3" si="1">VLOOKUP($A$3,$A$15:$N$45,B$12,FALSE)</f>
        <v>0</v>
      </c>
      <c r="C3" s="103">
        <f t="shared" si="1"/>
        <v>0</v>
      </c>
      <c r="D3" s="103">
        <f t="shared" si="1"/>
        <v>1746193</v>
      </c>
      <c r="E3" s="103">
        <f t="shared" si="1"/>
        <v>1841829</v>
      </c>
      <c r="F3" s="103">
        <f t="shared" si="1"/>
        <v>1968574</v>
      </c>
      <c r="G3" s="103">
        <f t="shared" si="1"/>
        <v>1960644</v>
      </c>
      <c r="H3" s="103">
        <f t="shared" si="1"/>
        <v>2092119</v>
      </c>
      <c r="I3" s="103">
        <f t="shared" si="1"/>
        <v>1963919</v>
      </c>
      <c r="J3" s="103">
        <f t="shared" si="1"/>
        <v>1947269</v>
      </c>
      <c r="K3" s="103">
        <f t="shared" si="1"/>
        <v>1945046</v>
      </c>
      <c r="L3" s="103">
        <f t="shared" si="1"/>
        <v>2027448</v>
      </c>
      <c r="M3" s="103">
        <f t="shared" si="1"/>
        <v>1221742</v>
      </c>
      <c r="N3" s="103">
        <f t="shared" si="1"/>
        <v>1225600</v>
      </c>
    </row>
    <row r="10" spans="1:14" s="106" customFormat="1" ht="12" x14ac:dyDescent="0.2">
      <c r="A10" s="105" t="s">
        <v>34</v>
      </c>
    </row>
    <row r="11" spans="1:14" s="106" customFormat="1" ht="12" x14ac:dyDescent="0.2">
      <c r="A11" s="107" t="s">
        <v>35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6" customFormat="1" ht="12" x14ac:dyDescent="0.2">
      <c r="A12" s="107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>
        <v>10</v>
      </c>
      <c r="K12" s="107">
        <v>11</v>
      </c>
      <c r="L12" s="107">
        <v>12</v>
      </c>
      <c r="M12" s="107">
        <v>13</v>
      </c>
      <c r="N12" s="107">
        <v>14</v>
      </c>
    </row>
    <row r="13" spans="1:14" s="30" customFormat="1" ht="12" x14ac:dyDescent="0.2">
      <c r="A13" s="109"/>
      <c r="B13" s="119">
        <v>2009</v>
      </c>
      <c r="C13" s="119">
        <v>2010</v>
      </c>
      <c r="D13" s="119">
        <v>2011</v>
      </c>
      <c r="E13" s="119">
        <v>2012</v>
      </c>
      <c r="F13" s="119">
        <v>2013</v>
      </c>
      <c r="G13" s="119">
        <v>2014</v>
      </c>
      <c r="H13" s="119">
        <v>2015</v>
      </c>
      <c r="I13" s="119">
        <v>2016</v>
      </c>
      <c r="J13" s="119">
        <v>2017</v>
      </c>
      <c r="K13" s="119">
        <v>2018</v>
      </c>
      <c r="L13" s="119">
        <v>2019</v>
      </c>
      <c r="M13" s="120">
        <v>2020</v>
      </c>
      <c r="N13" s="120">
        <v>2021</v>
      </c>
    </row>
    <row r="14" spans="1:14" s="30" customFormat="1" ht="11.25" customHeight="1" x14ac:dyDescent="0.2">
      <c r="A14" s="109"/>
      <c r="B14" s="121" t="s">
        <v>36</v>
      </c>
      <c r="C14" s="121" t="s">
        <v>36</v>
      </c>
      <c r="D14" s="121" t="s">
        <v>36</v>
      </c>
      <c r="E14" s="121" t="s">
        <v>36</v>
      </c>
      <c r="F14" s="121" t="s">
        <v>36</v>
      </c>
      <c r="G14" s="121" t="s">
        <v>36</v>
      </c>
      <c r="H14" s="121" t="s">
        <v>36</v>
      </c>
      <c r="I14" s="121" t="s">
        <v>36</v>
      </c>
      <c r="J14" s="121" t="s">
        <v>36</v>
      </c>
      <c r="K14" s="121" t="s">
        <v>36</v>
      </c>
      <c r="L14" s="121" t="s">
        <v>36</v>
      </c>
      <c r="M14" s="122" t="s">
        <v>36</v>
      </c>
      <c r="N14" s="122" t="s">
        <v>36</v>
      </c>
    </row>
    <row r="15" spans="1:14" s="124" customFormat="1" ht="12" x14ac:dyDescent="0.2">
      <c r="A15" s="110" t="s">
        <v>37</v>
      </c>
      <c r="B15" s="123">
        <f t="shared" ref="B15" si="2">SUM(B16:B45)</f>
        <v>0</v>
      </c>
      <c r="C15" s="123">
        <f t="shared" ref="C15:N15" si="3">SUM(C16:C45)</f>
        <v>0</v>
      </c>
      <c r="D15" s="123">
        <f t="shared" si="3"/>
        <v>4339469</v>
      </c>
      <c r="E15" s="123">
        <f t="shared" si="3"/>
        <v>4646622</v>
      </c>
      <c r="F15" s="123">
        <f t="shared" si="3"/>
        <v>4965997</v>
      </c>
      <c r="G15" s="123">
        <f t="shared" si="3"/>
        <v>5181239</v>
      </c>
      <c r="H15" s="123">
        <f t="shared" si="3"/>
        <v>5686106</v>
      </c>
      <c r="I15" s="123">
        <f t="shared" si="3"/>
        <v>5247072</v>
      </c>
      <c r="J15" s="123">
        <f t="shared" si="3"/>
        <v>5166061</v>
      </c>
      <c r="K15" s="123">
        <f t="shared" si="3"/>
        <v>5411139</v>
      </c>
      <c r="L15" s="123">
        <f t="shared" si="3"/>
        <v>5502058</v>
      </c>
      <c r="M15" s="124">
        <f t="shared" si="3"/>
        <v>3243968</v>
      </c>
      <c r="N15" s="124">
        <f t="shared" si="3"/>
        <v>3382981</v>
      </c>
    </row>
    <row r="16" spans="1:14" s="30" customFormat="1" ht="12" x14ac:dyDescent="0.2">
      <c r="A16" s="112" t="s">
        <v>0</v>
      </c>
      <c r="B16" s="29"/>
      <c r="C16" s="29"/>
      <c r="D16" s="29">
        <v>499874</v>
      </c>
      <c r="E16" s="29">
        <v>577028</v>
      </c>
      <c r="F16" s="29">
        <v>665819</v>
      </c>
      <c r="G16" s="29">
        <v>752471</v>
      </c>
      <c r="H16" s="29">
        <v>838654</v>
      </c>
      <c r="I16" s="29">
        <v>901924</v>
      </c>
      <c r="J16" s="29">
        <v>938691</v>
      </c>
      <c r="K16" s="29">
        <v>959215</v>
      </c>
      <c r="L16" s="29">
        <v>1016405</v>
      </c>
      <c r="M16" s="30">
        <v>649634</v>
      </c>
      <c r="N16" s="30">
        <v>744117</v>
      </c>
    </row>
    <row r="17" spans="1:14" s="30" customFormat="1" ht="12" x14ac:dyDescent="0.2">
      <c r="A17" s="112" t="s">
        <v>1</v>
      </c>
      <c r="B17" s="29"/>
      <c r="C17" s="29"/>
      <c r="D17" s="29">
        <v>3525</v>
      </c>
      <c r="E17" s="29">
        <v>1834</v>
      </c>
      <c r="F17" s="29">
        <v>2985</v>
      </c>
      <c r="G17" s="29">
        <v>1759</v>
      </c>
      <c r="H17" s="29">
        <v>4926</v>
      </c>
      <c r="I17" s="29">
        <v>6845</v>
      </c>
      <c r="J17" s="29">
        <v>7965</v>
      </c>
      <c r="K17" s="29">
        <v>5870</v>
      </c>
      <c r="L17" s="29">
        <v>5254</v>
      </c>
      <c r="M17" s="30">
        <v>3749</v>
      </c>
      <c r="N17" s="30">
        <v>4273</v>
      </c>
    </row>
    <row r="18" spans="1:14" s="30" customFormat="1" ht="12" x14ac:dyDescent="0.2">
      <c r="A18" s="112" t="s">
        <v>31</v>
      </c>
      <c r="B18" s="29"/>
      <c r="C18" s="29"/>
      <c r="D18" s="29">
        <v>28972</v>
      </c>
      <c r="E18" s="29">
        <v>35653</v>
      </c>
      <c r="F18" s="29">
        <v>32573</v>
      </c>
      <c r="G18" s="29">
        <v>33641</v>
      </c>
      <c r="H18" s="29">
        <v>36689</v>
      </c>
      <c r="I18" s="29">
        <v>33723</v>
      </c>
      <c r="J18" s="29">
        <v>33288</v>
      </c>
      <c r="K18" s="29">
        <v>34018</v>
      </c>
      <c r="L18" s="29">
        <v>36730</v>
      </c>
      <c r="M18" s="30">
        <v>29695</v>
      </c>
      <c r="N18" s="30">
        <v>33565</v>
      </c>
    </row>
    <row r="19" spans="1:14" s="30" customFormat="1" ht="12" x14ac:dyDescent="0.2">
      <c r="A19" s="112" t="s">
        <v>29</v>
      </c>
      <c r="B19" s="29"/>
      <c r="C19" s="29"/>
      <c r="D19" s="29">
        <v>10480</v>
      </c>
      <c r="E19" s="29">
        <v>10645</v>
      </c>
      <c r="F19" s="29">
        <v>10565</v>
      </c>
      <c r="G19" s="29">
        <v>9959</v>
      </c>
      <c r="H19" s="29">
        <v>11774</v>
      </c>
      <c r="I19" s="29">
        <v>9764</v>
      </c>
      <c r="J19" s="29">
        <v>10642</v>
      </c>
      <c r="K19" s="29">
        <v>10861</v>
      </c>
      <c r="L19" s="29">
        <v>11774</v>
      </c>
      <c r="M19" s="30">
        <v>6153</v>
      </c>
      <c r="N19" s="30">
        <v>5867</v>
      </c>
    </row>
    <row r="20" spans="1:14" s="30" customFormat="1" ht="12" x14ac:dyDescent="0.2">
      <c r="A20" s="112" t="s">
        <v>30</v>
      </c>
      <c r="B20" s="29"/>
      <c r="C20" s="29"/>
      <c r="D20" s="29">
        <v>23323</v>
      </c>
      <c r="E20" s="29">
        <v>22638</v>
      </c>
      <c r="F20" s="29">
        <v>23653</v>
      </c>
      <c r="G20" s="29">
        <v>29113</v>
      </c>
      <c r="H20" s="29">
        <v>40801</v>
      </c>
      <c r="I20" s="29">
        <v>34866</v>
      </c>
      <c r="J20" s="29">
        <v>29177</v>
      </c>
      <c r="K20" s="29">
        <v>29766</v>
      </c>
      <c r="L20" s="29">
        <v>45340</v>
      </c>
      <c r="M20" s="30">
        <v>12868</v>
      </c>
      <c r="N20" s="30">
        <v>11969</v>
      </c>
    </row>
    <row r="21" spans="1:14" s="30" customFormat="1" ht="12" x14ac:dyDescent="0.2">
      <c r="A21" s="112" t="s">
        <v>2</v>
      </c>
      <c r="B21" s="29"/>
      <c r="C21" s="29"/>
      <c r="D21" s="29">
        <v>16063</v>
      </c>
      <c r="E21" s="29">
        <v>18724</v>
      </c>
      <c r="F21" s="29">
        <v>22782</v>
      </c>
      <c r="G21" s="29">
        <v>50446</v>
      </c>
      <c r="H21" s="29">
        <v>68706</v>
      </c>
      <c r="I21" s="29">
        <v>72901</v>
      </c>
      <c r="J21" s="29">
        <v>73271</v>
      </c>
      <c r="K21" s="29">
        <v>70435</v>
      </c>
      <c r="L21" s="29">
        <v>67281</v>
      </c>
      <c r="M21" s="30">
        <v>52879</v>
      </c>
      <c r="N21" s="30">
        <v>56251</v>
      </c>
    </row>
    <row r="22" spans="1:14" s="30" customFormat="1" ht="12" x14ac:dyDescent="0.2">
      <c r="A22" s="112" t="s">
        <v>8</v>
      </c>
      <c r="B22" s="29"/>
      <c r="C22" s="29"/>
      <c r="D22" s="29">
        <v>1496</v>
      </c>
      <c r="E22" s="29">
        <v>1468</v>
      </c>
      <c r="F22" s="29">
        <v>1511</v>
      </c>
      <c r="G22" s="29">
        <v>578</v>
      </c>
      <c r="H22" s="29">
        <v>897</v>
      </c>
      <c r="I22" s="29">
        <v>810</v>
      </c>
      <c r="J22" s="29">
        <v>728</v>
      </c>
      <c r="K22" s="29">
        <v>1152</v>
      </c>
      <c r="L22" s="29">
        <v>1181</v>
      </c>
      <c r="M22" s="30">
        <v>1273</v>
      </c>
      <c r="N22" s="30">
        <v>781</v>
      </c>
    </row>
    <row r="23" spans="1:14" s="30" customFormat="1" ht="12" x14ac:dyDescent="0.2">
      <c r="A23" s="112" t="s">
        <v>9</v>
      </c>
      <c r="B23" s="29"/>
      <c r="C23" s="29"/>
      <c r="D23" s="29">
        <v>224891</v>
      </c>
      <c r="E23" s="29">
        <v>260867</v>
      </c>
      <c r="F23" s="29">
        <v>269031</v>
      </c>
      <c r="G23" s="29">
        <v>272863</v>
      </c>
      <c r="H23" s="29">
        <v>440422</v>
      </c>
      <c r="I23" s="29">
        <v>224818</v>
      </c>
      <c r="J23" s="29">
        <v>209946</v>
      </c>
      <c r="K23" s="29">
        <v>225692</v>
      </c>
      <c r="L23" s="29">
        <v>224393</v>
      </c>
      <c r="M23" s="30">
        <v>51052</v>
      </c>
      <c r="N23" s="30">
        <v>54133</v>
      </c>
    </row>
    <row r="24" spans="1:14" s="30" customFormat="1" ht="12" x14ac:dyDescent="0.2">
      <c r="A24" s="112" t="s">
        <v>7</v>
      </c>
      <c r="B24" s="29"/>
      <c r="C24" s="29"/>
      <c r="D24" s="29">
        <v>26556</v>
      </c>
      <c r="E24" s="29">
        <v>28193</v>
      </c>
      <c r="F24" s="29">
        <v>29748</v>
      </c>
      <c r="G24" s="29">
        <v>35157</v>
      </c>
      <c r="H24" s="29">
        <v>34931</v>
      </c>
      <c r="I24" s="29">
        <v>41682</v>
      </c>
      <c r="J24" s="29">
        <v>43159</v>
      </c>
      <c r="K24" s="29">
        <v>38292</v>
      </c>
      <c r="L24" s="29">
        <v>39051</v>
      </c>
      <c r="M24" s="30">
        <v>25504</v>
      </c>
      <c r="N24" s="30">
        <v>29963</v>
      </c>
    </row>
    <row r="25" spans="1:14" s="30" customFormat="1" ht="12" x14ac:dyDescent="0.2">
      <c r="A25" s="112" t="s">
        <v>3</v>
      </c>
      <c r="B25" s="29"/>
      <c r="C25" s="29"/>
      <c r="D25" s="29">
        <v>21195</v>
      </c>
      <c r="E25" s="29">
        <v>22809</v>
      </c>
      <c r="F25" s="29">
        <v>19055</v>
      </c>
      <c r="G25" s="29">
        <v>21380</v>
      </c>
      <c r="H25" s="29">
        <v>28522</v>
      </c>
      <c r="I25" s="29">
        <v>23506</v>
      </c>
      <c r="J25" s="29">
        <v>25757</v>
      </c>
      <c r="K25" s="29">
        <v>29579</v>
      </c>
      <c r="L25" s="29">
        <v>28733</v>
      </c>
      <c r="M25" s="30">
        <v>14517</v>
      </c>
      <c r="N25" s="30">
        <v>11544</v>
      </c>
    </row>
    <row r="26" spans="1:14" s="30" customFormat="1" ht="12" x14ac:dyDescent="0.2">
      <c r="A26" s="112" t="s">
        <v>10</v>
      </c>
      <c r="B26" s="29"/>
      <c r="C26" s="29"/>
      <c r="D26" s="29">
        <v>37527</v>
      </c>
      <c r="E26" s="29">
        <v>37943</v>
      </c>
      <c r="F26" s="29">
        <v>37477</v>
      </c>
      <c r="G26" s="29">
        <v>39077</v>
      </c>
      <c r="H26" s="29">
        <v>47945</v>
      </c>
      <c r="I26" s="29">
        <v>45641</v>
      </c>
      <c r="J26" s="29">
        <v>48267</v>
      </c>
      <c r="K26" s="29">
        <v>52208</v>
      </c>
      <c r="L26" s="29">
        <v>55859</v>
      </c>
      <c r="M26" s="30">
        <v>15556</v>
      </c>
      <c r="N26" s="30">
        <v>12889</v>
      </c>
    </row>
    <row r="27" spans="1:14" s="30" customFormat="1" ht="12" x14ac:dyDescent="0.2">
      <c r="A27" s="112" t="s">
        <v>11</v>
      </c>
      <c r="B27" s="29"/>
      <c r="C27" s="29"/>
      <c r="D27" s="29">
        <v>1879</v>
      </c>
      <c r="E27" s="29">
        <v>2012</v>
      </c>
      <c r="F27" s="29">
        <v>1915</v>
      </c>
      <c r="G27" s="29">
        <v>2082</v>
      </c>
      <c r="H27" s="29">
        <v>2256</v>
      </c>
      <c r="I27" s="29">
        <v>2468</v>
      </c>
      <c r="J27" s="29">
        <v>2520</v>
      </c>
      <c r="K27" s="29">
        <v>2733</v>
      </c>
      <c r="L27" s="29">
        <v>3754</v>
      </c>
      <c r="M27" s="30">
        <v>2777</v>
      </c>
      <c r="N27" s="30">
        <v>3744</v>
      </c>
    </row>
    <row r="28" spans="1:14" s="30" customFormat="1" ht="12" x14ac:dyDescent="0.2">
      <c r="A28" s="112" t="s">
        <v>38</v>
      </c>
      <c r="B28" s="29"/>
      <c r="C28" s="29"/>
      <c r="D28" s="29">
        <v>28586</v>
      </c>
      <c r="E28" s="29">
        <v>25903</v>
      </c>
      <c r="F28" s="29">
        <v>26362</v>
      </c>
      <c r="G28" s="29">
        <v>23486</v>
      </c>
      <c r="H28" s="29">
        <v>25447</v>
      </c>
      <c r="I28" s="29">
        <v>21962</v>
      </c>
      <c r="J28" s="29">
        <v>20476</v>
      </c>
      <c r="K28" s="29">
        <v>19667</v>
      </c>
      <c r="L28" s="29">
        <v>19201</v>
      </c>
      <c r="M28" s="30">
        <v>16651</v>
      </c>
      <c r="N28" s="30">
        <v>18878</v>
      </c>
    </row>
    <row r="29" spans="1:14" s="30" customFormat="1" ht="12" x14ac:dyDescent="0.2">
      <c r="A29" s="112" t="s">
        <v>4</v>
      </c>
      <c r="B29" s="29"/>
      <c r="C29" s="29"/>
      <c r="D29" s="29">
        <v>44061</v>
      </c>
      <c r="E29" s="29">
        <v>35509</v>
      </c>
      <c r="F29" s="29">
        <v>43994</v>
      </c>
      <c r="G29" s="29">
        <v>62559</v>
      </c>
      <c r="H29" s="29">
        <v>63353</v>
      </c>
      <c r="I29" s="29">
        <v>56447</v>
      </c>
      <c r="J29" s="29">
        <v>52373</v>
      </c>
      <c r="K29" s="29">
        <v>60657</v>
      </c>
      <c r="L29" s="29">
        <v>56500</v>
      </c>
      <c r="M29" s="30">
        <v>63548</v>
      </c>
      <c r="N29" s="30">
        <v>58904</v>
      </c>
    </row>
    <row r="30" spans="1:14" s="30" customFormat="1" ht="12" x14ac:dyDescent="0.2">
      <c r="A30" s="112" t="s">
        <v>12</v>
      </c>
      <c r="B30" s="29"/>
      <c r="C30" s="29"/>
      <c r="D30" s="29">
        <v>10830</v>
      </c>
      <c r="E30" s="29">
        <v>10710</v>
      </c>
      <c r="F30" s="29">
        <v>10630</v>
      </c>
      <c r="G30" s="29">
        <v>10541</v>
      </c>
      <c r="H30" s="29">
        <v>9602</v>
      </c>
      <c r="I30" s="29">
        <v>9452</v>
      </c>
      <c r="J30" s="29">
        <v>10705</v>
      </c>
      <c r="K30" s="29">
        <v>9778</v>
      </c>
      <c r="L30" s="29">
        <v>9408</v>
      </c>
      <c r="M30" s="30">
        <v>7685</v>
      </c>
      <c r="N30" s="30">
        <v>8875</v>
      </c>
    </row>
    <row r="31" spans="1:14" s="30" customFormat="1" ht="12" x14ac:dyDescent="0.2">
      <c r="A31" s="112" t="s">
        <v>13</v>
      </c>
      <c r="B31" s="29"/>
      <c r="C31" s="29"/>
      <c r="D31" s="29">
        <v>36800</v>
      </c>
      <c r="E31" s="29">
        <v>39800</v>
      </c>
      <c r="F31" s="29">
        <v>38300</v>
      </c>
      <c r="G31" s="29">
        <v>39200</v>
      </c>
      <c r="H31" s="29">
        <v>39300</v>
      </c>
      <c r="I31" s="29">
        <v>38000</v>
      </c>
      <c r="J31" s="29">
        <v>40400</v>
      </c>
      <c r="K31" s="29">
        <v>38549</v>
      </c>
      <c r="L31" s="29">
        <v>28506</v>
      </c>
      <c r="M31" s="30">
        <v>9668</v>
      </c>
      <c r="N31" s="30">
        <v>8356</v>
      </c>
    </row>
    <row r="32" spans="1:14" s="30" customFormat="1" ht="12" x14ac:dyDescent="0.2">
      <c r="A32" s="112" t="s">
        <v>14</v>
      </c>
      <c r="B32" s="29"/>
      <c r="C32" s="29"/>
      <c r="D32" s="29">
        <v>23422</v>
      </c>
      <c r="E32" s="29">
        <v>23239</v>
      </c>
      <c r="F32" s="29">
        <v>20394</v>
      </c>
      <c r="G32" s="29">
        <v>27312</v>
      </c>
      <c r="H32" s="29">
        <v>30734</v>
      </c>
      <c r="I32" s="29">
        <v>29132</v>
      </c>
      <c r="J32" s="29">
        <v>31366</v>
      </c>
      <c r="K32" s="29">
        <v>28550</v>
      </c>
      <c r="L32" s="29">
        <v>17346</v>
      </c>
      <c r="M32" s="30">
        <v>12154</v>
      </c>
      <c r="N32" s="30">
        <v>16703</v>
      </c>
    </row>
    <row r="33" spans="1:14" s="30" customFormat="1" ht="12" x14ac:dyDescent="0.2">
      <c r="A33" s="112" t="s">
        <v>33</v>
      </c>
      <c r="B33" s="29"/>
      <c r="C33" s="29"/>
      <c r="D33" s="29">
        <v>18651</v>
      </c>
      <c r="E33" s="29">
        <v>19566</v>
      </c>
      <c r="F33" s="29">
        <v>23641</v>
      </c>
      <c r="G33" s="29">
        <v>23553</v>
      </c>
      <c r="H33" s="29">
        <v>28169</v>
      </c>
      <c r="I33" s="29">
        <v>24576</v>
      </c>
      <c r="J33" s="29">
        <v>23559</v>
      </c>
      <c r="K33" s="29">
        <v>22672</v>
      </c>
      <c r="L33" s="29">
        <v>24677</v>
      </c>
      <c r="M33" s="30">
        <v>12884</v>
      </c>
      <c r="N33" s="30">
        <v>12586</v>
      </c>
    </row>
    <row r="34" spans="1:14" s="30" customFormat="1" ht="12" x14ac:dyDescent="0.2">
      <c r="A34" s="112" t="s">
        <v>32</v>
      </c>
      <c r="B34" s="29"/>
      <c r="C34" s="29"/>
      <c r="D34" s="29">
        <v>147033</v>
      </c>
      <c r="E34" s="29">
        <v>147101</v>
      </c>
      <c r="F34" s="29">
        <v>164744</v>
      </c>
      <c r="G34" s="29">
        <v>176768</v>
      </c>
      <c r="H34" s="29">
        <v>197311</v>
      </c>
      <c r="I34" s="29">
        <v>175719</v>
      </c>
      <c r="J34" s="29">
        <v>173002</v>
      </c>
      <c r="K34" s="29">
        <v>180388</v>
      </c>
      <c r="L34" s="29">
        <v>176054</v>
      </c>
      <c r="M34" s="30">
        <v>72072</v>
      </c>
      <c r="N34" s="30">
        <v>75325</v>
      </c>
    </row>
    <row r="35" spans="1:14" s="30" customFormat="1" ht="12" x14ac:dyDescent="0.2">
      <c r="A35" s="112" t="s">
        <v>15</v>
      </c>
      <c r="B35" s="29"/>
      <c r="C35" s="29"/>
      <c r="D35" s="29">
        <v>2789</v>
      </c>
      <c r="E35" s="29">
        <v>2511</v>
      </c>
      <c r="F35" s="29">
        <v>2396</v>
      </c>
      <c r="G35" s="29">
        <v>2093</v>
      </c>
      <c r="H35" s="29">
        <v>2947</v>
      </c>
      <c r="I35" s="29">
        <v>4611</v>
      </c>
      <c r="J35" s="29">
        <v>4885</v>
      </c>
      <c r="K35" s="29">
        <v>4844</v>
      </c>
      <c r="L35" s="29">
        <v>4091</v>
      </c>
      <c r="M35" s="30">
        <v>1400</v>
      </c>
      <c r="N35" s="30">
        <v>4203</v>
      </c>
    </row>
    <row r="36" spans="1:14" s="30" customFormat="1" ht="12" x14ac:dyDescent="0.2">
      <c r="A36" s="112" t="s">
        <v>5</v>
      </c>
      <c r="B36" s="29"/>
      <c r="C36" s="29"/>
      <c r="D36" s="29">
        <v>301940</v>
      </c>
      <c r="E36" s="29">
        <v>331801</v>
      </c>
      <c r="F36" s="29">
        <v>362870</v>
      </c>
      <c r="G36" s="29">
        <v>415164</v>
      </c>
      <c r="H36" s="29">
        <v>443532</v>
      </c>
      <c r="I36" s="29">
        <v>407427</v>
      </c>
      <c r="J36" s="29">
        <v>441686</v>
      </c>
      <c r="K36" s="29">
        <v>444211</v>
      </c>
      <c r="L36" s="29">
        <v>466629</v>
      </c>
      <c r="M36" s="30">
        <v>255041</v>
      </c>
      <c r="N36" s="30">
        <v>240367</v>
      </c>
    </row>
    <row r="37" spans="1:14" s="30" customFormat="1" ht="12" x14ac:dyDescent="0.2">
      <c r="A37" s="112" t="s">
        <v>17</v>
      </c>
      <c r="B37" s="29"/>
      <c r="C37" s="29"/>
      <c r="D37" s="29">
        <v>27621</v>
      </c>
      <c r="E37" s="29">
        <v>27483</v>
      </c>
      <c r="F37" s="29">
        <v>27762</v>
      </c>
      <c r="G37" s="29">
        <v>26557</v>
      </c>
      <c r="H37" s="29">
        <v>27712</v>
      </c>
      <c r="I37" s="29">
        <v>28780</v>
      </c>
      <c r="J37" s="29">
        <v>29342</v>
      </c>
      <c r="K37" s="29">
        <v>29938</v>
      </c>
      <c r="L37" s="29">
        <v>30330</v>
      </c>
      <c r="M37" s="30">
        <v>16235</v>
      </c>
      <c r="N37" s="30">
        <v>17262</v>
      </c>
    </row>
    <row r="38" spans="1:14" s="30" customFormat="1" ht="12" x14ac:dyDescent="0.2">
      <c r="A38" s="112" t="s">
        <v>16</v>
      </c>
      <c r="B38" s="31"/>
      <c r="C38" s="31"/>
      <c r="D38" s="31">
        <v>1746193</v>
      </c>
      <c r="E38" s="32">
        <v>1841829</v>
      </c>
      <c r="F38" s="32">
        <v>1968574</v>
      </c>
      <c r="G38" s="32">
        <v>1960644</v>
      </c>
      <c r="H38" s="32">
        <v>2092119</v>
      </c>
      <c r="I38" s="32">
        <v>1963919</v>
      </c>
      <c r="J38" s="32">
        <v>1947269</v>
      </c>
      <c r="K38" s="32">
        <v>1945046</v>
      </c>
      <c r="L38" s="32">
        <v>2027448</v>
      </c>
      <c r="M38" s="30">
        <v>1221742</v>
      </c>
      <c r="N38" s="30">
        <v>1225600</v>
      </c>
    </row>
    <row r="39" spans="1:14" s="30" customFormat="1" ht="12" x14ac:dyDescent="0.2">
      <c r="A39" s="112" t="s">
        <v>18</v>
      </c>
      <c r="B39" s="29"/>
      <c r="C39" s="29"/>
      <c r="D39" s="29">
        <v>40549</v>
      </c>
      <c r="E39" s="29">
        <v>44139</v>
      </c>
      <c r="F39" s="29">
        <v>43398</v>
      </c>
      <c r="G39" s="29">
        <v>44289</v>
      </c>
      <c r="H39" s="29">
        <v>39819</v>
      </c>
      <c r="I39" s="29">
        <v>37645</v>
      </c>
      <c r="J39" s="29">
        <v>21094</v>
      </c>
      <c r="K39" s="29">
        <v>25700</v>
      </c>
      <c r="L39" s="29">
        <v>26949</v>
      </c>
      <c r="M39" s="30">
        <v>27430</v>
      </c>
      <c r="N39" s="30">
        <v>30341</v>
      </c>
    </row>
    <row r="40" spans="1:14" s="30" customFormat="1" ht="12" x14ac:dyDescent="0.2">
      <c r="A40" s="112" t="s">
        <v>6</v>
      </c>
      <c r="B40" s="29"/>
      <c r="C40" s="29"/>
      <c r="D40" s="29">
        <v>96691</v>
      </c>
      <c r="E40" s="29">
        <v>101717</v>
      </c>
      <c r="F40" s="29">
        <v>107283</v>
      </c>
      <c r="G40" s="29">
        <v>117761</v>
      </c>
      <c r="H40" s="29">
        <v>133078</v>
      </c>
      <c r="I40" s="29">
        <v>129244</v>
      </c>
      <c r="J40" s="29">
        <v>130261</v>
      </c>
      <c r="K40" s="29">
        <v>140656</v>
      </c>
      <c r="L40" s="29">
        <v>146822</v>
      </c>
      <c r="M40" s="30">
        <v>118597</v>
      </c>
      <c r="N40" s="30">
        <v>132558</v>
      </c>
    </row>
    <row r="41" spans="1:14" s="30" customFormat="1" ht="12" x14ac:dyDescent="0.2">
      <c r="A41" s="112" t="s">
        <v>19</v>
      </c>
      <c r="B41" s="29"/>
      <c r="C41" s="29"/>
      <c r="D41" s="29">
        <v>578373</v>
      </c>
      <c r="E41" s="29">
        <v>635116</v>
      </c>
      <c r="F41" s="29">
        <v>697302</v>
      </c>
      <c r="G41" s="29">
        <v>687711</v>
      </c>
      <c r="H41" s="29">
        <v>665181</v>
      </c>
      <c r="I41" s="29">
        <v>660560</v>
      </c>
      <c r="J41" s="29">
        <v>555356</v>
      </c>
      <c r="K41" s="29">
        <v>505132</v>
      </c>
      <c r="L41" s="29">
        <v>368411</v>
      </c>
      <c r="M41" s="30">
        <v>228303</v>
      </c>
      <c r="N41" s="30">
        <v>255690</v>
      </c>
    </row>
    <row r="42" spans="1:14" s="30" customFormat="1" ht="12" x14ac:dyDescent="0.2">
      <c r="A42" s="112" t="s">
        <v>20</v>
      </c>
      <c r="B42" s="29"/>
      <c r="C42" s="29"/>
      <c r="D42" s="29">
        <v>23551</v>
      </c>
      <c r="E42" s="29">
        <v>28940</v>
      </c>
      <c r="F42" s="29">
        <v>29137</v>
      </c>
      <c r="G42" s="29">
        <v>25644</v>
      </c>
      <c r="H42" s="29">
        <v>20056</v>
      </c>
      <c r="I42" s="29">
        <v>16578</v>
      </c>
      <c r="J42" s="29">
        <v>20408</v>
      </c>
      <c r="K42" s="29">
        <v>21103</v>
      </c>
      <c r="L42" s="29">
        <v>21996</v>
      </c>
      <c r="M42" s="30">
        <v>16104</v>
      </c>
      <c r="N42" s="30">
        <v>14812</v>
      </c>
    </row>
    <row r="43" spans="1:14" s="30" customFormat="1" ht="12" x14ac:dyDescent="0.2">
      <c r="A43" s="112" t="s">
        <v>21</v>
      </c>
      <c r="B43" s="29"/>
      <c r="C43" s="29"/>
      <c r="D43" s="29">
        <v>4591</v>
      </c>
      <c r="E43" s="29">
        <v>6162</v>
      </c>
      <c r="F43" s="29">
        <v>6480</v>
      </c>
      <c r="G43" s="29">
        <v>6525</v>
      </c>
      <c r="H43" s="29">
        <v>6383</v>
      </c>
      <c r="I43" s="29">
        <v>5653</v>
      </c>
      <c r="J43" s="29">
        <v>5314</v>
      </c>
      <c r="K43" s="29">
        <v>6296</v>
      </c>
      <c r="L43" s="29">
        <v>5523</v>
      </c>
      <c r="M43" s="30">
        <v>4334</v>
      </c>
      <c r="N43" s="30">
        <v>3879</v>
      </c>
    </row>
    <row r="44" spans="1:14" s="30" customFormat="1" ht="12" x14ac:dyDescent="0.2">
      <c r="A44" s="112" t="s">
        <v>22</v>
      </c>
      <c r="B44" s="29"/>
      <c r="C44" s="29"/>
      <c r="D44" s="29">
        <v>5227</v>
      </c>
      <c r="E44" s="29">
        <v>4241</v>
      </c>
      <c r="F44" s="29">
        <v>4824</v>
      </c>
      <c r="G44" s="29">
        <v>6195</v>
      </c>
      <c r="H44" s="29">
        <v>7596</v>
      </c>
      <c r="I44" s="29">
        <v>6821</v>
      </c>
      <c r="J44" s="29">
        <v>6123</v>
      </c>
      <c r="K44" s="29">
        <v>6372</v>
      </c>
      <c r="L44" s="29">
        <v>5625</v>
      </c>
      <c r="M44" s="30">
        <v>2699</v>
      </c>
      <c r="N44" s="30">
        <v>3421</v>
      </c>
    </row>
    <row r="45" spans="1:14" s="30" customFormat="1" ht="12.75" thickBot="1" x14ac:dyDescent="0.25">
      <c r="A45" s="112" t="s">
        <v>23</v>
      </c>
      <c r="B45" s="29"/>
      <c r="C45" s="29"/>
      <c r="D45" s="29">
        <v>306780</v>
      </c>
      <c r="E45" s="29">
        <v>301041</v>
      </c>
      <c r="F45" s="29">
        <v>270792</v>
      </c>
      <c r="G45" s="29">
        <v>276711</v>
      </c>
      <c r="H45" s="29">
        <v>297244</v>
      </c>
      <c r="I45" s="29">
        <v>231598</v>
      </c>
      <c r="J45" s="29">
        <v>229031</v>
      </c>
      <c r="K45" s="29">
        <v>461759</v>
      </c>
      <c r="L45" s="29">
        <v>530787</v>
      </c>
      <c r="M45" s="30">
        <v>291764</v>
      </c>
      <c r="N45" s="30">
        <v>286125</v>
      </c>
    </row>
    <row r="46" spans="1:14" x14ac:dyDescent="0.15">
      <c r="B46" s="113" t="s">
        <v>39</v>
      </c>
      <c r="C46" s="113" t="s">
        <v>39</v>
      </c>
      <c r="D46" s="113"/>
      <c r="E46" s="113" t="s">
        <v>39</v>
      </c>
      <c r="F46" s="113" t="s">
        <v>39</v>
      </c>
      <c r="G46" s="113" t="s">
        <v>42</v>
      </c>
      <c r="H46" s="113" t="s">
        <v>41</v>
      </c>
      <c r="I46" s="113" t="s">
        <v>39</v>
      </c>
      <c r="J46" s="113" t="s">
        <v>40</v>
      </c>
      <c r="K46" s="113" t="s">
        <v>40</v>
      </c>
      <c r="L46" s="113" t="s">
        <v>39</v>
      </c>
    </row>
    <row r="47" spans="1:14" x14ac:dyDescent="0.15">
      <c r="B47" s="114" t="s">
        <v>39</v>
      </c>
      <c r="C47" s="114" t="s">
        <v>39</v>
      </c>
      <c r="D47" s="114"/>
      <c r="E47" s="114" t="s">
        <v>39</v>
      </c>
      <c r="F47" s="114" t="s">
        <v>39</v>
      </c>
      <c r="G47" s="114" t="s">
        <v>39</v>
      </c>
      <c r="H47" s="114" t="s">
        <v>39</v>
      </c>
      <c r="I47" s="114" t="s">
        <v>39</v>
      </c>
      <c r="J47" s="114" t="s">
        <v>39</v>
      </c>
      <c r="K47" s="114" t="s">
        <v>39</v>
      </c>
      <c r="L47" s="114" t="s">
        <v>39</v>
      </c>
    </row>
    <row r="48" spans="1:14" x14ac:dyDescent="0.15">
      <c r="A48" s="115"/>
      <c r="B48" s="116" t="s">
        <v>39</v>
      </c>
      <c r="C48" s="116" t="s">
        <v>39</v>
      </c>
      <c r="D48" s="116"/>
      <c r="E48" s="116" t="s">
        <v>39</v>
      </c>
      <c r="F48" s="116" t="s">
        <v>39</v>
      </c>
      <c r="G48" s="116" t="s">
        <v>39</v>
      </c>
      <c r="H48" s="116" t="s">
        <v>39</v>
      </c>
      <c r="I48" s="116" t="s">
        <v>39</v>
      </c>
      <c r="J48" s="116" t="s">
        <v>39</v>
      </c>
      <c r="K48" s="116" t="s">
        <v>39</v>
      </c>
      <c r="L48" s="116" t="s">
        <v>39</v>
      </c>
    </row>
    <row r="49" spans="1:12" x14ac:dyDescent="0.15">
      <c r="B49" s="116" t="s">
        <v>39</v>
      </c>
      <c r="C49" s="116" t="s">
        <v>39</v>
      </c>
      <c r="D49" s="116"/>
      <c r="E49" s="116" t="s">
        <v>39</v>
      </c>
      <c r="F49" s="116" t="s">
        <v>39</v>
      </c>
      <c r="G49" s="116" t="s">
        <v>39</v>
      </c>
      <c r="H49" s="116" t="s">
        <v>39</v>
      </c>
      <c r="I49" s="116" t="s">
        <v>39</v>
      </c>
      <c r="J49" s="116" t="s">
        <v>39</v>
      </c>
      <c r="K49" s="116" t="s">
        <v>39</v>
      </c>
      <c r="L49" s="116" t="s">
        <v>39</v>
      </c>
    </row>
    <row r="50" spans="1:12" x14ac:dyDescent="0.15">
      <c r="A50" s="115"/>
      <c r="B50" s="114"/>
    </row>
    <row r="51" spans="1:12" x14ac:dyDescent="0.15">
      <c r="B51" s="114"/>
    </row>
    <row r="52" spans="1:12" x14ac:dyDescent="0.15">
      <c r="A52" s="115"/>
      <c r="B52" s="114"/>
    </row>
    <row r="53" spans="1:12" x14ac:dyDescent="0.15">
      <c r="A53" s="115"/>
      <c r="B53" s="114"/>
    </row>
    <row r="54" spans="1:12" x14ac:dyDescent="0.15">
      <c r="A54" s="115"/>
    </row>
    <row r="56" spans="1:12" x14ac:dyDescent="0.15">
      <c r="A56" s="115"/>
    </row>
    <row r="58" spans="1:12" x14ac:dyDescent="0.15">
      <c r="A58" s="115"/>
    </row>
    <row r="59" spans="1:12" x14ac:dyDescent="0.15">
      <c r="A59" s="115"/>
    </row>
    <row r="60" spans="1:12" x14ac:dyDescent="0.15">
      <c r="A60" s="115"/>
    </row>
    <row r="62" spans="1:12" x14ac:dyDescent="0.15">
      <c r="A62" s="115"/>
    </row>
    <row r="64" spans="1:12" x14ac:dyDescent="0.15">
      <c r="A64" s="115"/>
    </row>
    <row r="66" spans="1:1" x14ac:dyDescent="0.15">
      <c r="A66" s="115"/>
    </row>
  </sheetData>
  <phoneticPr fontId="3"/>
  <hyperlinks>
    <hyperlink ref="A10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3" orientation="portrait" cellComments="asDisplayed" horizontalDpi="300" verticalDpi="300" r:id="rId2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/>
  </sheetPr>
  <dimension ref="A1:N38"/>
  <sheetViews>
    <sheetView zoomScale="70" zoomScaleNormal="70" workbookViewId="0">
      <pane xSplit="1" ySplit="3" topLeftCell="B4" activePane="bottomRight" state="frozen"/>
      <selection activeCell="I3" sqref="I3:J3"/>
      <selection pane="topRight" activeCell="I3" sqref="I3:J3"/>
      <selection pane="bottomLeft" activeCell="I3" sqref="I3:J3"/>
      <selection pane="bottomRight" activeCell="I3" sqref="I3:J3"/>
    </sheetView>
  </sheetViews>
  <sheetFormatPr defaultRowHeight="15.75" x14ac:dyDescent="0.25"/>
  <cols>
    <col min="1" max="1" width="8.88671875" style="127"/>
    <col min="2" max="2" width="10.6640625" style="127" bestFit="1" customWidth="1"/>
    <col min="3" max="14" width="9.6640625" style="127" bestFit="1" customWidth="1"/>
    <col min="15" max="16384" width="8.88671875" style="127"/>
  </cols>
  <sheetData>
    <row r="1" spans="1:14" x14ac:dyDescent="0.25">
      <c r="A1" s="125"/>
      <c r="B1" s="126" t="s">
        <v>153</v>
      </c>
      <c r="C1" s="126" t="s">
        <v>154</v>
      </c>
      <c r="D1" s="126" t="s">
        <v>155</v>
      </c>
      <c r="E1" s="126" t="s">
        <v>156</v>
      </c>
      <c r="F1" s="126" t="s">
        <v>157</v>
      </c>
      <c r="G1" s="126" t="s">
        <v>158</v>
      </c>
      <c r="H1" s="126" t="s">
        <v>159</v>
      </c>
      <c r="I1" s="126" t="s">
        <v>160</v>
      </c>
      <c r="J1" s="126" t="s">
        <v>161</v>
      </c>
      <c r="K1" s="126" t="s">
        <v>162</v>
      </c>
      <c r="L1" s="126" t="s">
        <v>163</v>
      </c>
      <c r="M1" s="126" t="s">
        <v>164</v>
      </c>
    </row>
    <row r="2" spans="1:14" x14ac:dyDescent="0.25">
      <c r="A2" s="125" t="str">
        <f>比較シート!$F$3</f>
        <v>和歌山市</v>
      </c>
      <c r="B2" s="125">
        <f t="shared" ref="B2:M2" si="0">VLOOKUP($A$2,$A$8:$N$37,C6,FALSE)</f>
        <v>421085</v>
      </c>
      <c r="C2" s="125">
        <f t="shared" si="0"/>
        <v>134733</v>
      </c>
      <c r="D2" s="125">
        <f t="shared" si="0"/>
        <v>292155</v>
      </c>
      <c r="E2" s="125">
        <f t="shared" si="0"/>
        <v>256555</v>
      </c>
      <c r="F2" s="125">
        <f t="shared" si="0"/>
        <v>309406</v>
      </c>
      <c r="G2" s="125">
        <f t="shared" si="0"/>
        <v>230354</v>
      </c>
      <c r="H2" s="125">
        <f t="shared" si="0"/>
        <v>466104</v>
      </c>
      <c r="I2" s="125">
        <f t="shared" si="0"/>
        <v>564028</v>
      </c>
      <c r="J2" s="125">
        <f t="shared" si="0"/>
        <v>275224</v>
      </c>
      <c r="K2" s="125">
        <f t="shared" si="0"/>
        <v>300346</v>
      </c>
      <c r="L2" s="125">
        <f t="shared" si="0"/>
        <v>345149</v>
      </c>
      <c r="M2" s="125">
        <f t="shared" si="0"/>
        <v>313268</v>
      </c>
    </row>
    <row r="3" spans="1:14" x14ac:dyDescent="0.25">
      <c r="A3" s="125" t="str">
        <f>比較シート!$I$3</f>
        <v>白浜町</v>
      </c>
      <c r="B3" s="125">
        <f>VLOOKUP($A$3,$A$8:$N$37,C6,FALSE)</f>
        <v>77469</v>
      </c>
      <c r="C3" s="125">
        <f t="shared" ref="C3:M3" si="1">VLOOKUP($A$3,$A$8:$N$37,D6,FALSE)</f>
        <v>81174</v>
      </c>
      <c r="D3" s="125">
        <f t="shared" si="1"/>
        <v>144541</v>
      </c>
      <c r="E3" s="125">
        <f t="shared" si="1"/>
        <v>110261</v>
      </c>
      <c r="F3" s="125">
        <f t="shared" si="1"/>
        <v>82669</v>
      </c>
      <c r="G3" s="125">
        <f t="shared" si="1"/>
        <v>90042</v>
      </c>
      <c r="H3" s="125">
        <f t="shared" si="1"/>
        <v>136825</v>
      </c>
      <c r="I3" s="125">
        <f t="shared" si="1"/>
        <v>165332</v>
      </c>
      <c r="J3" s="125">
        <f t="shared" si="1"/>
        <v>109595</v>
      </c>
      <c r="K3" s="125">
        <f t="shared" si="1"/>
        <v>130369</v>
      </c>
      <c r="L3" s="125">
        <f t="shared" si="1"/>
        <v>128663</v>
      </c>
      <c r="M3" s="125">
        <f t="shared" si="1"/>
        <v>139883</v>
      </c>
    </row>
    <row r="4" spans="1:14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4" x14ac:dyDescent="0.25">
      <c r="A5" s="127" t="s">
        <v>195</v>
      </c>
    </row>
    <row r="6" spans="1:14" x14ac:dyDescent="0.2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</row>
    <row r="7" spans="1:14" x14ac:dyDescent="0.25">
      <c r="A7" s="127" t="s">
        <v>79</v>
      </c>
      <c r="B7" s="35" t="s">
        <v>150</v>
      </c>
      <c r="C7" s="35" t="s">
        <v>138</v>
      </c>
      <c r="D7" s="35" t="s">
        <v>139</v>
      </c>
      <c r="E7" s="35" t="s">
        <v>140</v>
      </c>
      <c r="F7" s="35" t="s">
        <v>141</v>
      </c>
      <c r="G7" s="35" t="s">
        <v>142</v>
      </c>
      <c r="H7" s="35" t="s">
        <v>143</v>
      </c>
      <c r="I7" s="35" t="s">
        <v>144</v>
      </c>
      <c r="J7" s="35" t="s">
        <v>145</v>
      </c>
      <c r="K7" s="35" t="s">
        <v>146</v>
      </c>
      <c r="L7" s="35" t="s">
        <v>147</v>
      </c>
      <c r="M7" s="35" t="s">
        <v>148</v>
      </c>
      <c r="N7" s="35" t="s">
        <v>149</v>
      </c>
    </row>
    <row r="8" spans="1:14" x14ac:dyDescent="0.25">
      <c r="A8" s="127" t="s">
        <v>98</v>
      </c>
      <c r="B8" s="148">
        <v>3908407</v>
      </c>
      <c r="C8" s="148">
        <v>421085</v>
      </c>
      <c r="D8" s="148">
        <v>134733</v>
      </c>
      <c r="E8" s="148">
        <v>292155</v>
      </c>
      <c r="F8" s="148">
        <v>256555</v>
      </c>
      <c r="G8" s="148">
        <v>309406</v>
      </c>
      <c r="H8" s="148">
        <v>230354</v>
      </c>
      <c r="I8" s="148">
        <v>466104</v>
      </c>
      <c r="J8" s="148">
        <v>564028</v>
      </c>
      <c r="K8" s="148">
        <v>275224</v>
      </c>
      <c r="L8" s="148">
        <v>300346</v>
      </c>
      <c r="M8" s="148">
        <v>345149</v>
      </c>
      <c r="N8" s="148">
        <v>313268</v>
      </c>
    </row>
    <row r="9" spans="1:14" x14ac:dyDescent="0.25">
      <c r="A9" s="127" t="s">
        <v>111</v>
      </c>
      <c r="B9" s="148">
        <v>767111</v>
      </c>
      <c r="C9" s="148">
        <v>76752</v>
      </c>
      <c r="D9" s="148">
        <v>54064</v>
      </c>
      <c r="E9" s="148">
        <v>77241</v>
      </c>
      <c r="F9" s="148">
        <v>73569</v>
      </c>
      <c r="G9" s="148">
        <v>61641</v>
      </c>
      <c r="H9" s="148">
        <v>55992</v>
      </c>
      <c r="I9" s="148">
        <v>63098</v>
      </c>
      <c r="J9" s="148">
        <v>69798</v>
      </c>
      <c r="K9" s="148">
        <v>50956</v>
      </c>
      <c r="L9" s="148">
        <v>69551</v>
      </c>
      <c r="M9" s="148">
        <v>65891</v>
      </c>
      <c r="N9" s="148">
        <v>48558</v>
      </c>
    </row>
    <row r="10" spans="1:14" x14ac:dyDescent="0.25">
      <c r="A10" s="127" t="s">
        <v>99</v>
      </c>
      <c r="B10" s="148">
        <v>401650</v>
      </c>
      <c r="C10" s="148">
        <v>27470</v>
      </c>
      <c r="D10" s="148">
        <v>26755</v>
      </c>
      <c r="E10" s="148">
        <v>28363</v>
      </c>
      <c r="F10" s="148">
        <v>28382</v>
      </c>
      <c r="G10" s="148">
        <v>33953</v>
      </c>
      <c r="H10" s="148">
        <v>20372</v>
      </c>
      <c r="I10" s="148">
        <v>31208</v>
      </c>
      <c r="J10" s="148">
        <v>28502</v>
      </c>
      <c r="K10" s="148">
        <v>34558</v>
      </c>
      <c r="L10" s="148">
        <v>72672</v>
      </c>
      <c r="M10" s="148">
        <v>46884</v>
      </c>
      <c r="N10" s="148">
        <v>22531</v>
      </c>
    </row>
    <row r="11" spans="1:14" x14ac:dyDescent="0.25">
      <c r="A11" s="127" t="s">
        <v>100</v>
      </c>
      <c r="B11" s="148">
        <v>1185653</v>
      </c>
      <c r="C11" s="148">
        <v>100067</v>
      </c>
      <c r="D11" s="148">
        <v>103288</v>
      </c>
      <c r="E11" s="148">
        <v>124715</v>
      </c>
      <c r="F11" s="148">
        <v>84337</v>
      </c>
      <c r="G11" s="148">
        <v>79136</v>
      </c>
      <c r="H11" s="148">
        <v>97657</v>
      </c>
      <c r="I11" s="148">
        <v>129422</v>
      </c>
      <c r="J11" s="148">
        <v>93436</v>
      </c>
      <c r="K11" s="148">
        <v>87807</v>
      </c>
      <c r="L11" s="148">
        <v>98284</v>
      </c>
      <c r="M11" s="148">
        <v>97553</v>
      </c>
      <c r="N11" s="148">
        <v>89951</v>
      </c>
    </row>
    <row r="12" spans="1:14" x14ac:dyDescent="0.25">
      <c r="A12" s="127" t="s">
        <v>112</v>
      </c>
      <c r="B12" s="148">
        <v>1190217</v>
      </c>
      <c r="C12" s="148">
        <v>192509</v>
      </c>
      <c r="D12" s="148">
        <v>62511</v>
      </c>
      <c r="E12" s="148">
        <v>538017</v>
      </c>
      <c r="F12" s="148">
        <v>42308</v>
      </c>
      <c r="G12" s="148">
        <v>49838</v>
      </c>
      <c r="H12" s="148">
        <v>37436</v>
      </c>
      <c r="I12" s="148">
        <v>38268</v>
      </c>
      <c r="J12" s="148">
        <v>26329</v>
      </c>
      <c r="K12" s="148">
        <v>33306</v>
      </c>
      <c r="L12" s="148">
        <v>65518</v>
      </c>
      <c r="M12" s="148">
        <v>63600</v>
      </c>
      <c r="N12" s="148">
        <v>40577</v>
      </c>
    </row>
    <row r="13" spans="1:14" x14ac:dyDescent="0.25">
      <c r="A13" s="127" t="s">
        <v>113</v>
      </c>
      <c r="B13" s="148">
        <v>892622</v>
      </c>
      <c r="C13" s="148">
        <v>89465</v>
      </c>
      <c r="D13" s="148">
        <v>56721</v>
      </c>
      <c r="E13" s="148">
        <v>65318</v>
      </c>
      <c r="F13" s="148">
        <v>62186</v>
      </c>
      <c r="G13" s="148">
        <v>65960</v>
      </c>
      <c r="H13" s="148">
        <v>67421</v>
      </c>
      <c r="I13" s="148">
        <v>82975</v>
      </c>
      <c r="J13" s="148">
        <v>75831</v>
      </c>
      <c r="K13" s="148">
        <v>67653</v>
      </c>
      <c r="L13" s="148">
        <v>88856</v>
      </c>
      <c r="M13" s="148">
        <v>93334</v>
      </c>
      <c r="N13" s="148">
        <v>76902</v>
      </c>
    </row>
    <row r="14" spans="1:14" x14ac:dyDescent="0.25">
      <c r="A14" s="127" t="s">
        <v>101</v>
      </c>
      <c r="B14" s="148">
        <v>675643</v>
      </c>
      <c r="C14" s="148">
        <v>36320</v>
      </c>
      <c r="D14" s="148">
        <v>41678</v>
      </c>
      <c r="E14" s="148">
        <v>52878</v>
      </c>
      <c r="F14" s="148">
        <v>52796</v>
      </c>
      <c r="G14" s="148">
        <v>60355</v>
      </c>
      <c r="H14" s="148">
        <v>47835</v>
      </c>
      <c r="I14" s="148">
        <v>58921</v>
      </c>
      <c r="J14" s="148">
        <v>61634</v>
      </c>
      <c r="K14" s="148">
        <v>58605</v>
      </c>
      <c r="L14" s="148">
        <v>77556</v>
      </c>
      <c r="M14" s="148">
        <v>79468</v>
      </c>
      <c r="N14" s="148">
        <v>47597</v>
      </c>
    </row>
    <row r="15" spans="1:14" x14ac:dyDescent="0.25">
      <c r="A15" s="127" t="s">
        <v>114</v>
      </c>
      <c r="B15" s="148">
        <v>1129056</v>
      </c>
      <c r="C15" s="148">
        <v>64584</v>
      </c>
      <c r="D15" s="148">
        <v>70515</v>
      </c>
      <c r="E15" s="148">
        <v>80310</v>
      </c>
      <c r="F15" s="148">
        <v>77257</v>
      </c>
      <c r="G15" s="148">
        <v>94568</v>
      </c>
      <c r="H15" s="148">
        <v>74953</v>
      </c>
      <c r="I15" s="148">
        <v>98414</v>
      </c>
      <c r="J15" s="148">
        <v>97393</v>
      </c>
      <c r="K15" s="148">
        <v>91826</v>
      </c>
      <c r="L15" s="148">
        <v>133707</v>
      </c>
      <c r="M15" s="148">
        <v>174646</v>
      </c>
      <c r="N15" s="148">
        <v>70883</v>
      </c>
    </row>
    <row r="16" spans="1:14" x14ac:dyDescent="0.25">
      <c r="A16" s="127" t="s">
        <v>102</v>
      </c>
      <c r="B16" s="148">
        <v>1239079</v>
      </c>
      <c r="C16" s="148">
        <v>85751</v>
      </c>
      <c r="D16" s="148">
        <v>81134</v>
      </c>
      <c r="E16" s="148">
        <v>89820</v>
      </c>
      <c r="F16" s="148">
        <v>93292</v>
      </c>
      <c r="G16" s="148">
        <v>110871</v>
      </c>
      <c r="H16" s="148">
        <v>89994</v>
      </c>
      <c r="I16" s="148">
        <v>118215</v>
      </c>
      <c r="J16" s="148">
        <v>112165</v>
      </c>
      <c r="K16" s="148">
        <v>108320</v>
      </c>
      <c r="L16" s="148">
        <v>126755</v>
      </c>
      <c r="M16" s="148">
        <v>129586</v>
      </c>
      <c r="N16" s="148">
        <v>93176</v>
      </c>
    </row>
    <row r="17" spans="1:14" x14ac:dyDescent="0.25">
      <c r="A17" s="127" t="s">
        <v>115</v>
      </c>
      <c r="B17" s="148">
        <v>626572</v>
      </c>
      <c r="C17" s="148">
        <v>43855</v>
      </c>
      <c r="D17" s="148">
        <v>43572</v>
      </c>
      <c r="E17" s="148">
        <v>44779</v>
      </c>
      <c r="F17" s="148">
        <v>43797</v>
      </c>
      <c r="G17" s="148">
        <v>59009</v>
      </c>
      <c r="H17" s="148">
        <v>47320</v>
      </c>
      <c r="I17" s="148">
        <v>53085</v>
      </c>
      <c r="J17" s="148">
        <v>51718</v>
      </c>
      <c r="K17" s="148">
        <v>51057</v>
      </c>
      <c r="L17" s="148">
        <v>59999</v>
      </c>
      <c r="M17" s="148">
        <v>64551</v>
      </c>
      <c r="N17" s="148">
        <v>63830</v>
      </c>
    </row>
    <row r="18" spans="1:14" x14ac:dyDescent="0.25">
      <c r="A18" s="127" t="s">
        <v>116</v>
      </c>
      <c r="B18" s="148">
        <v>180963</v>
      </c>
      <c r="C18" s="148">
        <v>22822</v>
      </c>
      <c r="D18" s="148">
        <v>13089</v>
      </c>
      <c r="E18" s="148">
        <v>15919</v>
      </c>
      <c r="F18" s="148">
        <v>9551</v>
      </c>
      <c r="G18" s="148">
        <v>10541</v>
      </c>
      <c r="H18" s="148">
        <v>11184</v>
      </c>
      <c r="I18" s="148">
        <v>16119</v>
      </c>
      <c r="J18" s="148">
        <v>16497</v>
      </c>
      <c r="K18" s="148">
        <v>15356</v>
      </c>
      <c r="L18" s="148">
        <v>19213</v>
      </c>
      <c r="M18" s="148">
        <v>18244</v>
      </c>
      <c r="N18" s="148">
        <v>12428</v>
      </c>
    </row>
    <row r="19" spans="1:14" x14ac:dyDescent="0.25">
      <c r="A19" s="127" t="s">
        <v>117</v>
      </c>
      <c r="B19" s="148">
        <v>172690</v>
      </c>
      <c r="C19" s="148">
        <v>12331</v>
      </c>
      <c r="D19" s="148">
        <v>9289</v>
      </c>
      <c r="E19" s="148">
        <v>11154</v>
      </c>
      <c r="F19" s="148">
        <v>9610</v>
      </c>
      <c r="G19" s="148">
        <v>10126</v>
      </c>
      <c r="H19" s="148">
        <v>10522</v>
      </c>
      <c r="I19" s="148">
        <v>17679</v>
      </c>
      <c r="J19" s="148">
        <v>17176</v>
      </c>
      <c r="K19" s="148">
        <v>14457</v>
      </c>
      <c r="L19" s="148">
        <v>20974</v>
      </c>
      <c r="M19" s="148">
        <v>23431</v>
      </c>
      <c r="N19" s="148">
        <v>15941</v>
      </c>
    </row>
    <row r="20" spans="1:14" x14ac:dyDescent="0.25">
      <c r="A20" s="127" t="s">
        <v>103</v>
      </c>
      <c r="B20" s="148">
        <v>620076</v>
      </c>
      <c r="C20" s="148">
        <v>36779</v>
      </c>
      <c r="D20" s="148">
        <v>30778</v>
      </c>
      <c r="E20" s="148">
        <v>36367</v>
      </c>
      <c r="F20" s="148">
        <v>39144</v>
      </c>
      <c r="G20" s="148">
        <v>53253</v>
      </c>
      <c r="H20" s="148">
        <v>36387</v>
      </c>
      <c r="I20" s="148">
        <v>46494</v>
      </c>
      <c r="J20" s="148">
        <v>58254</v>
      </c>
      <c r="K20" s="148">
        <v>72562</v>
      </c>
      <c r="L20" s="148">
        <v>121078</v>
      </c>
      <c r="M20" s="148">
        <v>55645</v>
      </c>
      <c r="N20" s="148">
        <v>33335</v>
      </c>
    </row>
    <row r="21" spans="1:14" x14ac:dyDescent="0.25">
      <c r="A21" s="127" t="s">
        <v>118</v>
      </c>
      <c r="B21" s="148">
        <v>168279</v>
      </c>
      <c r="C21" s="148">
        <v>10694</v>
      </c>
      <c r="D21" s="148">
        <v>16848</v>
      </c>
      <c r="E21" s="148">
        <v>17871</v>
      </c>
      <c r="F21" s="148">
        <v>13393</v>
      </c>
      <c r="G21" s="148">
        <v>9513</v>
      </c>
      <c r="H21" s="148">
        <v>12044</v>
      </c>
      <c r="I21" s="148">
        <v>22753</v>
      </c>
      <c r="J21" s="148">
        <v>10133</v>
      </c>
      <c r="K21" s="148">
        <v>9753</v>
      </c>
      <c r="L21" s="148">
        <v>16237</v>
      </c>
      <c r="M21" s="148">
        <v>16235</v>
      </c>
      <c r="N21" s="148">
        <v>12805</v>
      </c>
    </row>
    <row r="22" spans="1:14" x14ac:dyDescent="0.25">
      <c r="A22" s="127" t="s">
        <v>119</v>
      </c>
      <c r="B22" s="148">
        <v>19950</v>
      </c>
      <c r="C22" s="148">
        <v>1092</v>
      </c>
      <c r="D22" s="148">
        <v>754</v>
      </c>
      <c r="E22" s="148">
        <v>1364</v>
      </c>
      <c r="F22" s="148">
        <v>1450</v>
      </c>
      <c r="G22" s="148">
        <v>731</v>
      </c>
      <c r="H22" s="148">
        <v>570</v>
      </c>
      <c r="I22" s="148">
        <v>1107</v>
      </c>
      <c r="J22" s="148">
        <v>1904</v>
      </c>
      <c r="K22" s="148">
        <v>3632</v>
      </c>
      <c r="L22" s="148">
        <v>1464</v>
      </c>
      <c r="M22" s="148">
        <v>4668</v>
      </c>
      <c r="N22" s="148">
        <v>1214</v>
      </c>
    </row>
    <row r="23" spans="1:14" x14ac:dyDescent="0.25">
      <c r="A23" s="127" t="s">
        <v>120</v>
      </c>
      <c r="B23" s="148">
        <v>159578</v>
      </c>
      <c r="C23" s="148">
        <v>14411</v>
      </c>
      <c r="D23" s="148">
        <v>9002</v>
      </c>
      <c r="E23" s="148">
        <v>10461</v>
      </c>
      <c r="F23" s="148">
        <v>11245</v>
      </c>
      <c r="G23" s="148">
        <v>14189</v>
      </c>
      <c r="H23" s="148">
        <v>12547</v>
      </c>
      <c r="I23" s="148">
        <v>17695</v>
      </c>
      <c r="J23" s="148">
        <v>17774</v>
      </c>
      <c r="K23" s="148">
        <v>14353</v>
      </c>
      <c r="L23" s="148">
        <v>13301</v>
      </c>
      <c r="M23" s="148">
        <v>13068</v>
      </c>
      <c r="N23" s="148">
        <v>11532</v>
      </c>
    </row>
    <row r="24" spans="1:14" x14ac:dyDescent="0.25">
      <c r="A24" s="127" t="s">
        <v>121</v>
      </c>
      <c r="B24" s="148">
        <v>291129</v>
      </c>
      <c r="C24" s="148">
        <v>12376</v>
      </c>
      <c r="D24" s="148">
        <v>20474</v>
      </c>
      <c r="E24" s="148">
        <v>21678</v>
      </c>
      <c r="F24" s="148">
        <v>19934</v>
      </c>
      <c r="G24" s="148">
        <v>36798</v>
      </c>
      <c r="H24" s="148">
        <v>20709</v>
      </c>
      <c r="I24" s="148">
        <v>30160</v>
      </c>
      <c r="J24" s="148">
        <v>31181</v>
      </c>
      <c r="K24" s="148">
        <v>27646</v>
      </c>
      <c r="L24" s="148">
        <v>30825</v>
      </c>
      <c r="M24" s="148">
        <v>24243</v>
      </c>
      <c r="N24" s="148">
        <v>15105</v>
      </c>
    </row>
    <row r="25" spans="1:14" x14ac:dyDescent="0.25">
      <c r="A25" s="127" t="s">
        <v>122</v>
      </c>
      <c r="B25" s="148">
        <v>479014</v>
      </c>
      <c r="C25" s="148">
        <v>35022</v>
      </c>
      <c r="D25" s="148">
        <v>34618</v>
      </c>
      <c r="E25" s="148">
        <v>42291</v>
      </c>
      <c r="F25" s="148">
        <v>34798</v>
      </c>
      <c r="G25" s="148">
        <v>38193</v>
      </c>
      <c r="H25" s="148">
        <v>34683</v>
      </c>
      <c r="I25" s="148">
        <v>42597</v>
      </c>
      <c r="J25" s="148">
        <v>45873</v>
      </c>
      <c r="K25" s="148">
        <v>36073</v>
      </c>
      <c r="L25" s="148">
        <v>44495</v>
      </c>
      <c r="M25" s="148">
        <v>44171</v>
      </c>
      <c r="N25" s="148">
        <v>46200</v>
      </c>
    </row>
    <row r="26" spans="1:14" x14ac:dyDescent="0.25">
      <c r="A26" s="127" t="s">
        <v>104</v>
      </c>
      <c r="B26" s="148">
        <v>314095</v>
      </c>
      <c r="C26" s="148">
        <v>24861</v>
      </c>
      <c r="D26" s="148">
        <v>30287</v>
      </c>
      <c r="E26" s="148">
        <v>30057</v>
      </c>
      <c r="F26" s="148">
        <v>22054</v>
      </c>
      <c r="G26" s="148">
        <v>21020</v>
      </c>
      <c r="H26" s="148">
        <v>23014</v>
      </c>
      <c r="I26" s="148">
        <v>27009</v>
      </c>
      <c r="J26" s="148">
        <v>30343</v>
      </c>
      <c r="K26" s="148">
        <v>22766</v>
      </c>
      <c r="L26" s="148">
        <v>26231</v>
      </c>
      <c r="M26" s="148">
        <v>29136</v>
      </c>
      <c r="N26" s="148">
        <v>27317</v>
      </c>
    </row>
    <row r="27" spans="1:14" x14ac:dyDescent="0.25">
      <c r="A27" s="127" t="s">
        <v>105</v>
      </c>
      <c r="B27" s="148">
        <v>454029</v>
      </c>
      <c r="C27" s="148">
        <v>25383</v>
      </c>
      <c r="D27" s="148">
        <v>28384</v>
      </c>
      <c r="E27" s="148">
        <v>34842</v>
      </c>
      <c r="F27" s="148">
        <v>47458</v>
      </c>
      <c r="G27" s="148">
        <v>37832</v>
      </c>
      <c r="H27" s="148">
        <v>32957</v>
      </c>
      <c r="I27" s="148">
        <v>41359</v>
      </c>
      <c r="J27" s="148">
        <v>43508</v>
      </c>
      <c r="K27" s="148">
        <v>35958</v>
      </c>
      <c r="L27" s="148">
        <v>44759</v>
      </c>
      <c r="M27" s="148">
        <v>46482</v>
      </c>
      <c r="N27" s="148">
        <v>35107</v>
      </c>
    </row>
    <row r="28" spans="1:14" x14ac:dyDescent="0.25">
      <c r="A28" s="127" t="s">
        <v>123</v>
      </c>
      <c r="B28" s="148">
        <v>1645710</v>
      </c>
      <c r="C28" s="148">
        <v>207516</v>
      </c>
      <c r="D28" s="148">
        <v>127487</v>
      </c>
      <c r="E28" s="148">
        <v>108066</v>
      </c>
      <c r="F28" s="148">
        <v>91329</v>
      </c>
      <c r="G28" s="148">
        <v>112284</v>
      </c>
      <c r="H28" s="148">
        <v>75194</v>
      </c>
      <c r="I28" s="148">
        <v>111673</v>
      </c>
      <c r="J28" s="148">
        <v>147426</v>
      </c>
      <c r="K28" s="148">
        <v>100343</v>
      </c>
      <c r="L28" s="148">
        <v>139619</v>
      </c>
      <c r="M28" s="148">
        <v>308772</v>
      </c>
      <c r="N28" s="148">
        <v>116001</v>
      </c>
    </row>
    <row r="29" spans="1:14" x14ac:dyDescent="0.25">
      <c r="A29" s="127" t="s">
        <v>106</v>
      </c>
      <c r="B29" s="148">
        <v>170727</v>
      </c>
      <c r="C29" s="148">
        <v>40266</v>
      </c>
      <c r="D29" s="148">
        <v>19300</v>
      </c>
      <c r="E29" s="148">
        <v>19980</v>
      </c>
      <c r="F29" s="148">
        <v>10214</v>
      </c>
      <c r="G29" s="148">
        <v>8155</v>
      </c>
      <c r="H29" s="148">
        <v>22456</v>
      </c>
      <c r="I29" s="148">
        <v>9567</v>
      </c>
      <c r="J29" s="148">
        <v>8247</v>
      </c>
      <c r="K29" s="148">
        <v>7665</v>
      </c>
      <c r="L29" s="148">
        <v>8554</v>
      </c>
      <c r="M29" s="148">
        <v>8920</v>
      </c>
      <c r="N29" s="148">
        <v>7403</v>
      </c>
    </row>
    <row r="30" spans="1:14" x14ac:dyDescent="0.25">
      <c r="A30" s="127" t="s">
        <v>124</v>
      </c>
      <c r="B30" s="148">
        <v>1396823</v>
      </c>
      <c r="C30" s="148">
        <v>77469</v>
      </c>
      <c r="D30" s="148">
        <v>81174</v>
      </c>
      <c r="E30" s="148">
        <v>144541</v>
      </c>
      <c r="F30" s="148">
        <v>110261</v>
      </c>
      <c r="G30" s="148">
        <v>82669</v>
      </c>
      <c r="H30" s="148">
        <v>90042</v>
      </c>
      <c r="I30" s="148">
        <v>136825</v>
      </c>
      <c r="J30" s="148">
        <v>165332</v>
      </c>
      <c r="K30" s="148">
        <v>109595</v>
      </c>
      <c r="L30" s="148">
        <v>130369</v>
      </c>
      <c r="M30" s="148">
        <v>128663</v>
      </c>
      <c r="N30" s="148">
        <v>139883</v>
      </c>
    </row>
    <row r="31" spans="1:14" x14ac:dyDescent="0.25">
      <c r="A31" s="127" t="s">
        <v>107</v>
      </c>
      <c r="B31" s="148">
        <v>867060</v>
      </c>
      <c r="C31" s="148">
        <v>52512</v>
      </c>
      <c r="D31" s="148">
        <v>48882</v>
      </c>
      <c r="E31" s="148">
        <v>32104</v>
      </c>
      <c r="F31" s="148">
        <v>61135</v>
      </c>
      <c r="G31" s="148">
        <v>70646</v>
      </c>
      <c r="H31" s="148">
        <v>57770</v>
      </c>
      <c r="I31" s="148">
        <v>96371</v>
      </c>
      <c r="J31" s="148">
        <v>116067</v>
      </c>
      <c r="K31" s="148">
        <v>68219</v>
      </c>
      <c r="L31" s="148">
        <v>81372</v>
      </c>
      <c r="M31" s="148">
        <v>93510</v>
      </c>
      <c r="N31" s="148">
        <v>88472</v>
      </c>
    </row>
    <row r="32" spans="1:14" x14ac:dyDescent="0.25">
      <c r="A32" s="127" t="s">
        <v>125</v>
      </c>
      <c r="B32" s="148">
        <v>645446</v>
      </c>
      <c r="C32" s="148">
        <v>243723</v>
      </c>
      <c r="D32" s="148">
        <v>53290</v>
      </c>
      <c r="E32" s="148">
        <v>26114</v>
      </c>
      <c r="F32" s="148">
        <v>25850</v>
      </c>
      <c r="G32" s="148">
        <v>31963</v>
      </c>
      <c r="H32" s="148">
        <v>30083</v>
      </c>
      <c r="I32" s="148">
        <v>41378</v>
      </c>
      <c r="J32" s="148">
        <v>34061</v>
      </c>
      <c r="K32" s="148">
        <v>33459</v>
      </c>
      <c r="L32" s="148">
        <v>52203</v>
      </c>
      <c r="M32" s="148">
        <v>41467</v>
      </c>
      <c r="N32" s="148">
        <v>31855</v>
      </c>
    </row>
    <row r="33" spans="1:14" x14ac:dyDescent="0.25">
      <c r="A33" s="127" t="s">
        <v>108</v>
      </c>
      <c r="B33" s="148">
        <v>636558</v>
      </c>
      <c r="C33" s="148">
        <v>47701</v>
      </c>
      <c r="D33" s="148">
        <v>40570</v>
      </c>
      <c r="E33" s="148">
        <v>47270</v>
      </c>
      <c r="F33" s="148">
        <v>43631</v>
      </c>
      <c r="G33" s="148">
        <v>52326</v>
      </c>
      <c r="H33" s="148">
        <v>36411</v>
      </c>
      <c r="I33" s="148">
        <v>55057</v>
      </c>
      <c r="J33" s="148">
        <v>71080</v>
      </c>
      <c r="K33" s="148">
        <v>47235</v>
      </c>
      <c r="L33" s="148">
        <v>59511</v>
      </c>
      <c r="M33" s="148">
        <v>71298</v>
      </c>
      <c r="N33" s="148">
        <v>64468</v>
      </c>
    </row>
    <row r="34" spans="1:14" x14ac:dyDescent="0.25">
      <c r="A34" s="127" t="s">
        <v>126</v>
      </c>
      <c r="B34" s="148">
        <v>235583</v>
      </c>
      <c r="C34" s="148">
        <v>10899</v>
      </c>
      <c r="D34" s="148">
        <v>11069</v>
      </c>
      <c r="E34" s="148">
        <v>16959</v>
      </c>
      <c r="F34" s="148">
        <v>13755</v>
      </c>
      <c r="G34" s="148">
        <v>16003</v>
      </c>
      <c r="H34" s="148">
        <v>10537</v>
      </c>
      <c r="I34" s="148">
        <v>26401</v>
      </c>
      <c r="J34" s="148">
        <v>38361</v>
      </c>
      <c r="K34" s="148">
        <v>20215</v>
      </c>
      <c r="L34" s="148">
        <v>24659</v>
      </c>
      <c r="M34" s="148">
        <v>24528</v>
      </c>
      <c r="N34" s="148">
        <v>22197</v>
      </c>
    </row>
    <row r="35" spans="1:14" x14ac:dyDescent="0.25">
      <c r="A35" s="127" t="s">
        <v>109</v>
      </c>
      <c r="B35" s="148">
        <v>101521</v>
      </c>
      <c r="C35" s="148">
        <v>6403</v>
      </c>
      <c r="D35" s="148">
        <v>7288</v>
      </c>
      <c r="E35" s="148">
        <v>13606</v>
      </c>
      <c r="F35" s="148">
        <v>6695</v>
      </c>
      <c r="G35" s="148">
        <v>6176</v>
      </c>
      <c r="H35" s="148">
        <v>6489</v>
      </c>
      <c r="I35" s="148">
        <v>10122</v>
      </c>
      <c r="J35" s="148">
        <v>10026</v>
      </c>
      <c r="K35" s="148">
        <v>8620</v>
      </c>
      <c r="L35" s="148">
        <v>8304</v>
      </c>
      <c r="M35" s="148">
        <v>10335</v>
      </c>
      <c r="N35" s="148">
        <v>7457</v>
      </c>
    </row>
    <row r="36" spans="1:14" x14ac:dyDescent="0.25">
      <c r="A36" s="127" t="s">
        <v>127</v>
      </c>
      <c r="B36" s="148">
        <v>42587</v>
      </c>
      <c r="C36" s="148">
        <v>1520</v>
      </c>
      <c r="D36" s="148">
        <v>625</v>
      </c>
      <c r="E36" s="148">
        <v>2708</v>
      </c>
      <c r="F36" s="148">
        <v>3707</v>
      </c>
      <c r="G36" s="148">
        <v>3750</v>
      </c>
      <c r="H36" s="148">
        <v>2682</v>
      </c>
      <c r="I36" s="148">
        <v>6004</v>
      </c>
      <c r="J36" s="148">
        <v>7258</v>
      </c>
      <c r="K36" s="148">
        <v>5452</v>
      </c>
      <c r="L36" s="148">
        <v>3027</v>
      </c>
      <c r="M36" s="148">
        <v>3857</v>
      </c>
      <c r="N36" s="148">
        <v>1997</v>
      </c>
    </row>
    <row r="37" spans="1:14" x14ac:dyDescent="0.25">
      <c r="A37" s="127" t="s">
        <v>128</v>
      </c>
      <c r="B37" s="148">
        <v>878363</v>
      </c>
      <c r="C37" s="148">
        <v>49422</v>
      </c>
      <c r="D37" s="148">
        <v>50313</v>
      </c>
      <c r="E37" s="148">
        <v>65870</v>
      </c>
      <c r="F37" s="148">
        <v>50037</v>
      </c>
      <c r="G37" s="148">
        <v>47882</v>
      </c>
      <c r="H37" s="148">
        <v>47660</v>
      </c>
      <c r="I37" s="148">
        <v>97605</v>
      </c>
      <c r="J37" s="148">
        <v>96766</v>
      </c>
      <c r="K37" s="148">
        <v>56466</v>
      </c>
      <c r="L37" s="148">
        <v>106810</v>
      </c>
      <c r="M37" s="148">
        <v>110956</v>
      </c>
      <c r="N37" s="148">
        <v>98576</v>
      </c>
    </row>
    <row r="38" spans="1:14" x14ac:dyDescent="0.25">
      <c r="A38" s="127" t="s">
        <v>151</v>
      </c>
      <c r="B38" s="148">
        <v>21496191</v>
      </c>
      <c r="C38" s="148">
        <v>2071060</v>
      </c>
      <c r="D38" s="148">
        <v>1308492</v>
      </c>
      <c r="E38" s="148">
        <v>2092818</v>
      </c>
      <c r="F38" s="148">
        <v>1439730</v>
      </c>
      <c r="G38" s="148">
        <v>1588787</v>
      </c>
      <c r="H38" s="148">
        <v>1343275</v>
      </c>
      <c r="I38" s="148">
        <v>1993685</v>
      </c>
      <c r="J38" s="148">
        <v>2148101</v>
      </c>
      <c r="K38" s="148">
        <v>1569137</v>
      </c>
      <c r="L38" s="148">
        <v>2046249</v>
      </c>
      <c r="M38" s="148">
        <v>2238291</v>
      </c>
      <c r="N38" s="148">
        <v>1656566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/>
  </sheetPr>
  <dimension ref="A1:N38"/>
  <sheetViews>
    <sheetView zoomScale="70" zoomScaleNormal="70" workbookViewId="0">
      <pane xSplit="1" ySplit="3" topLeftCell="B16" activePane="bottomRight" state="frozen"/>
      <selection activeCell="I3" sqref="I3:J3"/>
      <selection pane="topRight" activeCell="I3" sqref="I3:J3"/>
      <selection pane="bottomLeft" activeCell="I3" sqref="I3:J3"/>
      <selection pane="bottomRight" activeCell="I3" sqref="I3:J3"/>
    </sheetView>
  </sheetViews>
  <sheetFormatPr defaultRowHeight="15.75" x14ac:dyDescent="0.25"/>
  <cols>
    <col min="1" max="1" width="8.88671875" style="127"/>
    <col min="2" max="2" width="9.6640625" style="127" bestFit="1" customWidth="1"/>
    <col min="3" max="14" width="9" style="127" bestFit="1" customWidth="1"/>
    <col min="15" max="16384" width="8.88671875" style="127"/>
  </cols>
  <sheetData>
    <row r="1" spans="1:14" x14ac:dyDescent="0.25">
      <c r="A1" s="125"/>
      <c r="B1" s="126" t="s">
        <v>153</v>
      </c>
      <c r="C1" s="126" t="s">
        <v>154</v>
      </c>
      <c r="D1" s="126" t="s">
        <v>155</v>
      </c>
      <c r="E1" s="126" t="s">
        <v>156</v>
      </c>
      <c r="F1" s="126" t="s">
        <v>157</v>
      </c>
      <c r="G1" s="126" t="s">
        <v>158</v>
      </c>
      <c r="H1" s="126" t="s">
        <v>159</v>
      </c>
      <c r="I1" s="126" t="s">
        <v>160</v>
      </c>
      <c r="J1" s="126" t="s">
        <v>161</v>
      </c>
      <c r="K1" s="126" t="s">
        <v>162</v>
      </c>
      <c r="L1" s="126" t="s">
        <v>163</v>
      </c>
      <c r="M1" s="126" t="s">
        <v>164</v>
      </c>
    </row>
    <row r="2" spans="1:14" x14ac:dyDescent="0.25">
      <c r="A2" s="125" t="str">
        <f>比較シート!$F$3</f>
        <v>和歌山市</v>
      </c>
      <c r="B2" s="125">
        <f t="shared" ref="B2:M2" si="0">VLOOKUP($A$2,$A$8:$N$37,C6,FALSE)</f>
        <v>44213</v>
      </c>
      <c r="C2" s="125">
        <f t="shared" si="0"/>
        <v>42105</v>
      </c>
      <c r="D2" s="125">
        <f t="shared" si="0"/>
        <v>64562</v>
      </c>
      <c r="E2" s="125">
        <f t="shared" si="0"/>
        <v>48060</v>
      </c>
      <c r="F2" s="125">
        <f t="shared" si="0"/>
        <v>52333</v>
      </c>
      <c r="G2" s="125">
        <f t="shared" si="0"/>
        <v>55423</v>
      </c>
      <c r="H2" s="125">
        <f t="shared" si="0"/>
        <v>70285</v>
      </c>
      <c r="I2" s="125">
        <f t="shared" si="0"/>
        <v>81970</v>
      </c>
      <c r="J2" s="125">
        <f t="shared" si="0"/>
        <v>55383</v>
      </c>
      <c r="K2" s="125">
        <f t="shared" si="0"/>
        <v>70336</v>
      </c>
      <c r="L2" s="125">
        <f t="shared" si="0"/>
        <v>77296</v>
      </c>
      <c r="M2" s="125">
        <f t="shared" si="0"/>
        <v>82151</v>
      </c>
    </row>
    <row r="3" spans="1:14" x14ac:dyDescent="0.25">
      <c r="A3" s="125" t="str">
        <f>比較シート!$I$3</f>
        <v>白浜町</v>
      </c>
      <c r="B3" s="125">
        <f>VLOOKUP($A$3,$A$8:$N$37,C6,FALSE)</f>
        <v>49883</v>
      </c>
      <c r="C3" s="125">
        <f t="shared" ref="C3:M3" si="1">VLOOKUP($A$3,$A$8:$N$37,D6,FALSE)</f>
        <v>47599</v>
      </c>
      <c r="D3" s="125">
        <f t="shared" si="1"/>
        <v>105919</v>
      </c>
      <c r="E3" s="125">
        <f t="shared" si="1"/>
        <v>71008</v>
      </c>
      <c r="F3" s="125">
        <f t="shared" si="1"/>
        <v>61055</v>
      </c>
      <c r="G3" s="125">
        <f t="shared" si="1"/>
        <v>59133</v>
      </c>
      <c r="H3" s="125">
        <f t="shared" si="1"/>
        <v>153348</v>
      </c>
      <c r="I3" s="125">
        <f t="shared" si="1"/>
        <v>160472</v>
      </c>
      <c r="J3" s="125">
        <f t="shared" si="1"/>
        <v>104381</v>
      </c>
      <c r="K3" s="125">
        <f t="shared" si="1"/>
        <v>120544</v>
      </c>
      <c r="L3" s="125">
        <f t="shared" si="1"/>
        <v>146628</v>
      </c>
      <c r="M3" s="125">
        <f t="shared" si="1"/>
        <v>145630</v>
      </c>
    </row>
    <row r="4" spans="1:14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4" x14ac:dyDescent="0.25">
      <c r="A5" s="127" t="s">
        <v>152</v>
      </c>
    </row>
    <row r="6" spans="1:14" x14ac:dyDescent="0.2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</row>
    <row r="7" spans="1:14" s="35" customFormat="1" x14ac:dyDescent="0.25">
      <c r="A7" s="127" t="s">
        <v>79</v>
      </c>
      <c r="B7" s="35" t="s">
        <v>150</v>
      </c>
      <c r="C7" s="35" t="s">
        <v>138</v>
      </c>
      <c r="D7" s="35" t="s">
        <v>139</v>
      </c>
      <c r="E7" s="35" t="s">
        <v>140</v>
      </c>
      <c r="F7" s="35" t="s">
        <v>141</v>
      </c>
      <c r="G7" s="35" t="s">
        <v>142</v>
      </c>
      <c r="H7" s="35" t="s">
        <v>143</v>
      </c>
      <c r="I7" s="35" t="s">
        <v>144</v>
      </c>
      <c r="J7" s="35" t="s">
        <v>145</v>
      </c>
      <c r="K7" s="35" t="s">
        <v>146</v>
      </c>
      <c r="L7" s="35" t="s">
        <v>147</v>
      </c>
      <c r="M7" s="35" t="s">
        <v>148</v>
      </c>
      <c r="N7" s="35" t="s">
        <v>149</v>
      </c>
    </row>
    <row r="8" spans="1:14" s="35" customFormat="1" x14ac:dyDescent="0.25">
      <c r="A8" s="127" t="s">
        <v>98</v>
      </c>
      <c r="B8" s="148">
        <v>744117</v>
      </c>
      <c r="C8" s="148">
        <v>44213</v>
      </c>
      <c r="D8" s="148">
        <v>42105</v>
      </c>
      <c r="E8" s="148">
        <v>64562</v>
      </c>
      <c r="F8" s="148">
        <v>48060</v>
      </c>
      <c r="G8" s="148">
        <v>52333</v>
      </c>
      <c r="H8" s="148">
        <v>55423</v>
      </c>
      <c r="I8" s="148">
        <v>70285</v>
      </c>
      <c r="J8" s="148">
        <v>81970</v>
      </c>
      <c r="K8" s="148">
        <v>55383</v>
      </c>
      <c r="L8" s="148">
        <v>70336</v>
      </c>
      <c r="M8" s="148">
        <v>77296</v>
      </c>
      <c r="N8" s="148">
        <v>82151</v>
      </c>
    </row>
    <row r="9" spans="1:14" s="35" customFormat="1" x14ac:dyDescent="0.25">
      <c r="A9" s="127" t="s">
        <v>111</v>
      </c>
      <c r="B9" s="148">
        <v>4273</v>
      </c>
      <c r="C9" s="148">
        <v>170</v>
      </c>
      <c r="D9" s="148">
        <v>430</v>
      </c>
      <c r="E9" s="148">
        <v>245</v>
      </c>
      <c r="F9" s="148">
        <v>340</v>
      </c>
      <c r="G9" s="148">
        <v>279</v>
      </c>
      <c r="H9" s="148">
        <v>178</v>
      </c>
      <c r="I9" s="148">
        <v>501</v>
      </c>
      <c r="J9" s="148">
        <v>751</v>
      </c>
      <c r="K9" s="148">
        <v>219</v>
      </c>
      <c r="L9" s="148">
        <v>516</v>
      </c>
      <c r="M9" s="148">
        <v>241</v>
      </c>
      <c r="N9" s="148">
        <v>403</v>
      </c>
    </row>
    <row r="10" spans="1:14" s="35" customFormat="1" x14ac:dyDescent="0.25">
      <c r="A10" s="127" t="s">
        <v>99</v>
      </c>
      <c r="B10" s="148">
        <v>33565</v>
      </c>
      <c r="C10" s="148">
        <v>968</v>
      </c>
      <c r="D10" s="148">
        <v>1053</v>
      </c>
      <c r="E10" s="148">
        <v>2529</v>
      </c>
      <c r="F10" s="148">
        <v>2174</v>
      </c>
      <c r="G10" s="148">
        <v>2698</v>
      </c>
      <c r="H10" s="148">
        <v>2051</v>
      </c>
      <c r="I10" s="148">
        <v>3968</v>
      </c>
      <c r="J10" s="148">
        <v>5849</v>
      </c>
      <c r="K10" s="148">
        <v>3367</v>
      </c>
      <c r="L10" s="148">
        <v>3303</v>
      </c>
      <c r="M10" s="148">
        <v>2989</v>
      </c>
      <c r="N10" s="148">
        <v>2616</v>
      </c>
    </row>
    <row r="11" spans="1:14" s="35" customFormat="1" x14ac:dyDescent="0.25">
      <c r="A11" s="127" t="s">
        <v>100</v>
      </c>
      <c r="B11" s="148">
        <v>5867</v>
      </c>
      <c r="C11" s="148">
        <v>230</v>
      </c>
      <c r="D11" s="148">
        <v>134</v>
      </c>
      <c r="E11" s="148">
        <v>612</v>
      </c>
      <c r="F11" s="148">
        <v>560</v>
      </c>
      <c r="G11" s="148">
        <v>165</v>
      </c>
      <c r="H11" s="148">
        <v>370</v>
      </c>
      <c r="I11" s="148">
        <v>1085</v>
      </c>
      <c r="J11" s="148">
        <v>835</v>
      </c>
      <c r="K11" s="148">
        <v>418</v>
      </c>
      <c r="L11" s="148">
        <v>550</v>
      </c>
      <c r="M11" s="148">
        <v>553</v>
      </c>
      <c r="N11" s="148">
        <v>355</v>
      </c>
    </row>
    <row r="12" spans="1:14" s="35" customFormat="1" x14ac:dyDescent="0.25">
      <c r="A12" s="127" t="s">
        <v>112</v>
      </c>
      <c r="B12" s="148">
        <v>11969</v>
      </c>
      <c r="C12" s="148">
        <v>881</v>
      </c>
      <c r="D12" s="148">
        <v>1013</v>
      </c>
      <c r="E12" s="148">
        <v>1521</v>
      </c>
      <c r="F12" s="148">
        <v>1012</v>
      </c>
      <c r="G12" s="148">
        <v>291</v>
      </c>
      <c r="H12" s="148">
        <v>151</v>
      </c>
      <c r="I12" s="148">
        <v>118</v>
      </c>
      <c r="J12" s="148">
        <v>1827</v>
      </c>
      <c r="K12" s="148">
        <v>755</v>
      </c>
      <c r="L12" s="148">
        <v>1563</v>
      </c>
      <c r="M12" s="148">
        <v>1375</v>
      </c>
      <c r="N12" s="148">
        <v>1462</v>
      </c>
    </row>
    <row r="13" spans="1:14" s="35" customFormat="1" x14ac:dyDescent="0.25">
      <c r="A13" s="127" t="s">
        <v>113</v>
      </c>
      <c r="B13" s="148">
        <v>56251</v>
      </c>
      <c r="C13" s="148">
        <v>3572</v>
      </c>
      <c r="D13" s="148">
        <v>3802</v>
      </c>
      <c r="E13" s="148">
        <v>4986</v>
      </c>
      <c r="F13" s="148">
        <v>4590</v>
      </c>
      <c r="G13" s="148">
        <v>4168</v>
      </c>
      <c r="H13" s="148">
        <v>4140</v>
      </c>
      <c r="I13" s="148">
        <v>4842</v>
      </c>
      <c r="J13" s="148">
        <v>4717</v>
      </c>
      <c r="K13" s="148">
        <v>3953</v>
      </c>
      <c r="L13" s="148">
        <v>5562</v>
      </c>
      <c r="M13" s="148">
        <v>6261</v>
      </c>
      <c r="N13" s="148">
        <v>5658</v>
      </c>
    </row>
    <row r="14" spans="1:14" s="35" customFormat="1" x14ac:dyDescent="0.25">
      <c r="A14" s="127" t="s">
        <v>101</v>
      </c>
      <c r="B14" s="148">
        <v>781</v>
      </c>
      <c r="C14" s="148">
        <v>28</v>
      </c>
      <c r="D14" s="148">
        <v>37</v>
      </c>
      <c r="E14" s="148">
        <v>70</v>
      </c>
      <c r="F14" s="148">
        <v>43</v>
      </c>
      <c r="G14" s="148">
        <v>58</v>
      </c>
      <c r="H14" s="148">
        <v>30</v>
      </c>
      <c r="I14" s="148">
        <v>73</v>
      </c>
      <c r="J14" s="148">
        <v>104</v>
      </c>
      <c r="K14" s="148">
        <v>76</v>
      </c>
      <c r="L14" s="148">
        <v>91</v>
      </c>
      <c r="M14" s="148">
        <v>102</v>
      </c>
      <c r="N14" s="148">
        <v>69</v>
      </c>
    </row>
    <row r="15" spans="1:14" s="35" customFormat="1" x14ac:dyDescent="0.25">
      <c r="A15" s="127" t="s">
        <v>114</v>
      </c>
      <c r="B15" s="148">
        <v>54133</v>
      </c>
      <c r="C15" s="148">
        <v>779</v>
      </c>
      <c r="D15" s="148">
        <v>1525</v>
      </c>
      <c r="E15" s="148">
        <v>4897</v>
      </c>
      <c r="F15" s="148">
        <v>3923</v>
      </c>
      <c r="G15" s="148">
        <v>3087</v>
      </c>
      <c r="H15" s="148">
        <v>2320</v>
      </c>
      <c r="I15" s="148">
        <v>6214</v>
      </c>
      <c r="J15" s="148">
        <v>5203</v>
      </c>
      <c r="K15" s="148">
        <v>4304</v>
      </c>
      <c r="L15" s="148">
        <v>8023</v>
      </c>
      <c r="M15" s="148">
        <v>10565</v>
      </c>
      <c r="N15" s="148">
        <v>3293</v>
      </c>
    </row>
    <row r="16" spans="1:14" s="35" customFormat="1" x14ac:dyDescent="0.25">
      <c r="A16" s="127" t="s">
        <v>102</v>
      </c>
      <c r="B16" s="148">
        <v>29963</v>
      </c>
      <c r="C16" s="148">
        <v>883</v>
      </c>
      <c r="D16" s="148">
        <v>907</v>
      </c>
      <c r="E16" s="148">
        <v>2108</v>
      </c>
      <c r="F16" s="148">
        <v>2087</v>
      </c>
      <c r="G16" s="148">
        <v>1230</v>
      </c>
      <c r="H16" s="148">
        <v>1802</v>
      </c>
      <c r="I16" s="148">
        <v>3228</v>
      </c>
      <c r="J16" s="148">
        <v>4089</v>
      </c>
      <c r="K16" s="148">
        <v>2924</v>
      </c>
      <c r="L16" s="148">
        <v>4178</v>
      </c>
      <c r="M16" s="148">
        <v>3858</v>
      </c>
      <c r="N16" s="148">
        <v>2669</v>
      </c>
    </row>
    <row r="17" spans="1:14" s="35" customFormat="1" x14ac:dyDescent="0.25">
      <c r="A17" s="127" t="s">
        <v>115</v>
      </c>
      <c r="B17" s="148">
        <v>11544</v>
      </c>
      <c r="C17" s="148">
        <v>650</v>
      </c>
      <c r="D17" s="148">
        <v>519</v>
      </c>
      <c r="E17" s="148">
        <v>792</v>
      </c>
      <c r="F17" s="148">
        <v>597</v>
      </c>
      <c r="G17" s="148">
        <v>610</v>
      </c>
      <c r="H17" s="148">
        <v>800</v>
      </c>
      <c r="I17" s="148">
        <v>1285</v>
      </c>
      <c r="J17" s="148">
        <v>1482</v>
      </c>
      <c r="K17" s="148">
        <v>695</v>
      </c>
      <c r="L17" s="148">
        <v>1254</v>
      </c>
      <c r="M17" s="148">
        <v>1564</v>
      </c>
      <c r="N17" s="148">
        <v>1296</v>
      </c>
    </row>
    <row r="18" spans="1:14" s="35" customFormat="1" x14ac:dyDescent="0.25">
      <c r="A18" s="127" t="s">
        <v>116</v>
      </c>
      <c r="B18" s="148">
        <v>12889</v>
      </c>
      <c r="C18" s="148">
        <v>823</v>
      </c>
      <c r="D18" s="148">
        <v>750</v>
      </c>
      <c r="E18" s="148">
        <v>898</v>
      </c>
      <c r="F18" s="148">
        <v>549</v>
      </c>
      <c r="G18" s="148">
        <v>727</v>
      </c>
      <c r="H18" s="148">
        <v>698</v>
      </c>
      <c r="I18" s="148">
        <v>1398</v>
      </c>
      <c r="J18" s="148">
        <v>1645</v>
      </c>
      <c r="K18" s="148">
        <v>904</v>
      </c>
      <c r="L18" s="148">
        <v>1211</v>
      </c>
      <c r="M18" s="148">
        <v>1624</v>
      </c>
      <c r="N18" s="148">
        <v>1662</v>
      </c>
    </row>
    <row r="19" spans="1:14" s="35" customFormat="1" x14ac:dyDescent="0.25">
      <c r="A19" s="127" t="s">
        <v>117</v>
      </c>
      <c r="B19" s="148">
        <v>3744</v>
      </c>
      <c r="C19" s="148">
        <v>256</v>
      </c>
      <c r="D19" s="148">
        <v>290</v>
      </c>
      <c r="E19" s="148">
        <v>340</v>
      </c>
      <c r="F19" s="148">
        <v>244</v>
      </c>
      <c r="G19" s="148">
        <v>315</v>
      </c>
      <c r="H19" s="148">
        <v>330</v>
      </c>
      <c r="I19" s="148">
        <v>290</v>
      </c>
      <c r="J19" s="148">
        <v>405</v>
      </c>
      <c r="K19" s="148">
        <v>267</v>
      </c>
      <c r="L19" s="148">
        <v>330</v>
      </c>
      <c r="M19" s="148">
        <v>327</v>
      </c>
      <c r="N19" s="148">
        <v>350</v>
      </c>
    </row>
    <row r="20" spans="1:14" s="35" customFormat="1" x14ac:dyDescent="0.25">
      <c r="A20" s="127" t="s">
        <v>103</v>
      </c>
      <c r="B20" s="148">
        <v>18878</v>
      </c>
      <c r="C20" s="148">
        <v>774</v>
      </c>
      <c r="D20" s="148">
        <v>492</v>
      </c>
      <c r="E20" s="148">
        <v>775</v>
      </c>
      <c r="F20" s="148">
        <v>722</v>
      </c>
      <c r="G20" s="148">
        <v>1898</v>
      </c>
      <c r="H20" s="148">
        <v>1083</v>
      </c>
      <c r="I20" s="148">
        <v>2844</v>
      </c>
      <c r="J20" s="148">
        <v>4184</v>
      </c>
      <c r="K20" s="148">
        <v>1854</v>
      </c>
      <c r="L20" s="148">
        <v>1647</v>
      </c>
      <c r="M20" s="148">
        <v>1424</v>
      </c>
      <c r="N20" s="148">
        <v>1181</v>
      </c>
    </row>
    <row r="21" spans="1:14" s="35" customFormat="1" x14ac:dyDescent="0.25">
      <c r="A21" s="127" t="s">
        <v>118</v>
      </c>
      <c r="B21" s="148">
        <v>58904</v>
      </c>
      <c r="C21" s="148">
        <v>3531</v>
      </c>
      <c r="D21" s="148">
        <v>5430</v>
      </c>
      <c r="E21" s="148">
        <v>5626</v>
      </c>
      <c r="F21" s="148">
        <v>4438</v>
      </c>
      <c r="G21" s="148">
        <v>4055</v>
      </c>
      <c r="H21" s="148">
        <v>4864</v>
      </c>
      <c r="I21" s="148">
        <v>5908</v>
      </c>
      <c r="J21" s="148">
        <v>4282</v>
      </c>
      <c r="K21" s="148">
        <v>4281</v>
      </c>
      <c r="L21" s="148">
        <v>6113</v>
      </c>
      <c r="M21" s="148">
        <v>5749</v>
      </c>
      <c r="N21" s="148">
        <v>4627</v>
      </c>
    </row>
    <row r="22" spans="1:14" s="35" customFormat="1" x14ac:dyDescent="0.25">
      <c r="A22" s="127" t="s">
        <v>119</v>
      </c>
      <c r="B22" s="148">
        <v>8875</v>
      </c>
      <c r="C22" s="148">
        <v>760</v>
      </c>
      <c r="D22" s="148">
        <v>667</v>
      </c>
      <c r="E22" s="148">
        <v>682</v>
      </c>
      <c r="F22" s="148">
        <v>552</v>
      </c>
      <c r="G22" s="148">
        <v>991</v>
      </c>
      <c r="H22" s="148">
        <v>642</v>
      </c>
      <c r="I22" s="148">
        <v>809</v>
      </c>
      <c r="J22" s="148">
        <v>898</v>
      </c>
      <c r="K22" s="148">
        <v>773</v>
      </c>
      <c r="L22" s="148">
        <v>737</v>
      </c>
      <c r="M22" s="148">
        <v>774</v>
      </c>
      <c r="N22" s="148">
        <v>590</v>
      </c>
    </row>
    <row r="23" spans="1:14" s="35" customFormat="1" x14ac:dyDescent="0.25">
      <c r="A23" s="127" t="s">
        <v>120</v>
      </c>
      <c r="B23" s="148">
        <v>8356</v>
      </c>
      <c r="C23" s="148">
        <v>467</v>
      </c>
      <c r="D23" s="148">
        <v>636</v>
      </c>
      <c r="E23" s="148">
        <v>389</v>
      </c>
      <c r="F23" s="148">
        <v>29</v>
      </c>
      <c r="G23" s="148">
        <v>33</v>
      </c>
      <c r="H23" s="148">
        <v>349</v>
      </c>
      <c r="I23" s="148">
        <v>1995</v>
      </c>
      <c r="J23" s="148">
        <v>1005</v>
      </c>
      <c r="K23" s="148">
        <v>194</v>
      </c>
      <c r="L23" s="148">
        <v>1557</v>
      </c>
      <c r="M23" s="148">
        <v>1008</v>
      </c>
      <c r="N23" s="148">
        <v>694</v>
      </c>
    </row>
    <row r="24" spans="1:14" s="35" customFormat="1" x14ac:dyDescent="0.25">
      <c r="A24" s="127" t="s">
        <v>121</v>
      </c>
      <c r="B24" s="148">
        <v>16703</v>
      </c>
      <c r="C24" s="148">
        <v>434</v>
      </c>
      <c r="D24" s="148">
        <v>1110</v>
      </c>
      <c r="E24" s="148">
        <v>1092</v>
      </c>
      <c r="F24" s="148">
        <v>1169</v>
      </c>
      <c r="G24" s="148">
        <v>1276</v>
      </c>
      <c r="H24" s="148">
        <v>839</v>
      </c>
      <c r="I24" s="148">
        <v>2214</v>
      </c>
      <c r="J24" s="148">
        <v>2153</v>
      </c>
      <c r="K24" s="148">
        <v>1141</v>
      </c>
      <c r="L24" s="148">
        <v>2371</v>
      </c>
      <c r="M24" s="148">
        <v>1849</v>
      </c>
      <c r="N24" s="148">
        <v>1055</v>
      </c>
    </row>
    <row r="25" spans="1:14" s="35" customFormat="1" x14ac:dyDescent="0.25">
      <c r="A25" s="127" t="s">
        <v>122</v>
      </c>
      <c r="B25" s="148">
        <v>4203</v>
      </c>
      <c r="C25" s="148">
        <v>111</v>
      </c>
      <c r="D25" s="148">
        <v>199</v>
      </c>
      <c r="E25" s="148">
        <v>373</v>
      </c>
      <c r="F25" s="148">
        <v>300</v>
      </c>
      <c r="G25" s="148">
        <v>255</v>
      </c>
      <c r="H25" s="148">
        <v>241</v>
      </c>
      <c r="I25" s="148">
        <v>433</v>
      </c>
      <c r="J25" s="148">
        <v>678</v>
      </c>
      <c r="K25" s="148">
        <v>424</v>
      </c>
      <c r="L25" s="148">
        <v>336</v>
      </c>
      <c r="M25" s="148">
        <v>401</v>
      </c>
      <c r="N25" s="148">
        <v>452</v>
      </c>
    </row>
    <row r="26" spans="1:14" s="35" customFormat="1" x14ac:dyDescent="0.25">
      <c r="A26" s="127" t="s">
        <v>104</v>
      </c>
      <c r="B26" s="148">
        <v>75325</v>
      </c>
      <c r="C26" s="148">
        <v>2070</v>
      </c>
      <c r="D26" s="148">
        <v>1825</v>
      </c>
      <c r="E26" s="148">
        <v>4755</v>
      </c>
      <c r="F26" s="148">
        <v>3573</v>
      </c>
      <c r="G26" s="148">
        <v>3029</v>
      </c>
      <c r="H26" s="148">
        <v>4303</v>
      </c>
      <c r="I26" s="148">
        <v>8747</v>
      </c>
      <c r="J26" s="148">
        <v>10190</v>
      </c>
      <c r="K26" s="148">
        <v>3586</v>
      </c>
      <c r="L26" s="148">
        <v>9209</v>
      </c>
      <c r="M26" s="148">
        <v>12770</v>
      </c>
      <c r="N26" s="148">
        <v>11268</v>
      </c>
    </row>
    <row r="27" spans="1:14" s="35" customFormat="1" x14ac:dyDescent="0.25">
      <c r="A27" s="127" t="s">
        <v>105</v>
      </c>
      <c r="B27" s="148">
        <v>12586</v>
      </c>
      <c r="C27" s="148">
        <v>844</v>
      </c>
      <c r="D27" s="148">
        <v>636</v>
      </c>
      <c r="E27" s="148">
        <v>1037</v>
      </c>
      <c r="F27" s="148">
        <v>679</v>
      </c>
      <c r="G27" s="148">
        <v>829</v>
      </c>
      <c r="H27" s="148">
        <v>887</v>
      </c>
      <c r="I27" s="148">
        <v>1365</v>
      </c>
      <c r="J27" s="148">
        <v>1731</v>
      </c>
      <c r="K27" s="148">
        <v>949</v>
      </c>
      <c r="L27" s="148">
        <v>1242</v>
      </c>
      <c r="M27" s="148">
        <v>1342</v>
      </c>
      <c r="N27" s="148">
        <v>1045</v>
      </c>
    </row>
    <row r="28" spans="1:14" s="35" customFormat="1" x14ac:dyDescent="0.25">
      <c r="A28" s="127" t="s">
        <v>123</v>
      </c>
      <c r="B28" s="148">
        <v>240367</v>
      </c>
      <c r="C28" s="148">
        <v>12155</v>
      </c>
      <c r="D28" s="148">
        <v>11737</v>
      </c>
      <c r="E28" s="148">
        <v>20294</v>
      </c>
      <c r="F28" s="148">
        <v>13735</v>
      </c>
      <c r="G28" s="148">
        <v>14915</v>
      </c>
      <c r="H28" s="148">
        <v>11103</v>
      </c>
      <c r="I28" s="148">
        <v>25964</v>
      </c>
      <c r="J28" s="148">
        <v>32048</v>
      </c>
      <c r="K28" s="148">
        <v>18876</v>
      </c>
      <c r="L28" s="148">
        <v>22903</v>
      </c>
      <c r="M28" s="148">
        <v>30296</v>
      </c>
      <c r="N28" s="148">
        <v>26341</v>
      </c>
    </row>
    <row r="29" spans="1:14" s="35" customFormat="1" x14ac:dyDescent="0.25">
      <c r="A29" s="127" t="s">
        <v>106</v>
      </c>
      <c r="B29" s="148">
        <v>17262</v>
      </c>
      <c r="C29" s="148">
        <v>1313</v>
      </c>
      <c r="D29" s="148">
        <v>668</v>
      </c>
      <c r="E29" s="148">
        <v>1705</v>
      </c>
      <c r="F29" s="148">
        <v>582</v>
      </c>
      <c r="G29" s="148">
        <v>768</v>
      </c>
      <c r="H29" s="148">
        <v>422</v>
      </c>
      <c r="I29" s="148">
        <v>2175</v>
      </c>
      <c r="J29" s="148">
        <v>2576</v>
      </c>
      <c r="K29" s="148">
        <v>1039</v>
      </c>
      <c r="L29" s="148">
        <v>1754</v>
      </c>
      <c r="M29" s="148">
        <v>2375</v>
      </c>
      <c r="N29" s="148">
        <v>1885</v>
      </c>
    </row>
    <row r="30" spans="1:14" s="35" customFormat="1" x14ac:dyDescent="0.25">
      <c r="A30" s="127" t="s">
        <v>124</v>
      </c>
      <c r="B30" s="148">
        <v>1225600</v>
      </c>
      <c r="C30" s="148">
        <v>49883</v>
      </c>
      <c r="D30" s="148">
        <v>47599</v>
      </c>
      <c r="E30" s="148">
        <v>105919</v>
      </c>
      <c r="F30" s="148">
        <v>71008</v>
      </c>
      <c r="G30" s="148">
        <v>61055</v>
      </c>
      <c r="H30" s="148">
        <v>59133</v>
      </c>
      <c r="I30" s="148">
        <v>153348</v>
      </c>
      <c r="J30" s="148">
        <v>160472</v>
      </c>
      <c r="K30" s="148">
        <v>104381</v>
      </c>
      <c r="L30" s="148">
        <v>120544</v>
      </c>
      <c r="M30" s="148">
        <v>146628</v>
      </c>
      <c r="N30" s="148">
        <v>145630</v>
      </c>
    </row>
    <row r="31" spans="1:14" s="35" customFormat="1" x14ac:dyDescent="0.25">
      <c r="A31" s="127" t="s">
        <v>107</v>
      </c>
      <c r="B31" s="148">
        <v>30341</v>
      </c>
      <c r="C31" s="148">
        <v>1010</v>
      </c>
      <c r="D31" s="148">
        <v>826</v>
      </c>
      <c r="E31" s="148">
        <v>2358</v>
      </c>
      <c r="F31" s="148">
        <v>1528</v>
      </c>
      <c r="G31" s="148">
        <v>1388</v>
      </c>
      <c r="H31" s="148">
        <v>1400</v>
      </c>
      <c r="I31" s="148">
        <v>3964</v>
      </c>
      <c r="J31" s="148">
        <v>4905</v>
      </c>
      <c r="K31" s="148">
        <v>2356</v>
      </c>
      <c r="L31" s="148">
        <v>3070</v>
      </c>
      <c r="M31" s="148">
        <v>3725</v>
      </c>
      <c r="N31" s="148">
        <v>3811</v>
      </c>
    </row>
    <row r="32" spans="1:14" s="35" customFormat="1" x14ac:dyDescent="0.25">
      <c r="A32" s="127" t="s">
        <v>125</v>
      </c>
      <c r="B32" s="148">
        <v>132558</v>
      </c>
      <c r="C32" s="148">
        <v>8737</v>
      </c>
      <c r="D32" s="148">
        <v>9447</v>
      </c>
      <c r="E32" s="148">
        <v>12140</v>
      </c>
      <c r="F32" s="148">
        <v>10454</v>
      </c>
      <c r="G32" s="148">
        <v>10646</v>
      </c>
      <c r="H32" s="148">
        <v>10090</v>
      </c>
      <c r="I32" s="148">
        <v>12687</v>
      </c>
      <c r="J32" s="148">
        <v>10680</v>
      </c>
      <c r="K32" s="148">
        <v>9951</v>
      </c>
      <c r="L32" s="148">
        <v>11831</v>
      </c>
      <c r="M32" s="148">
        <v>12680</v>
      </c>
      <c r="N32" s="148">
        <v>13215</v>
      </c>
    </row>
    <row r="33" spans="1:14" s="35" customFormat="1" x14ac:dyDescent="0.25">
      <c r="A33" s="127" t="s">
        <v>108</v>
      </c>
      <c r="B33" s="148">
        <v>255690</v>
      </c>
      <c r="C33" s="148">
        <v>10769</v>
      </c>
      <c r="D33" s="148">
        <v>8424</v>
      </c>
      <c r="E33" s="148">
        <v>18192</v>
      </c>
      <c r="F33" s="148">
        <v>14713</v>
      </c>
      <c r="G33" s="148">
        <v>14611</v>
      </c>
      <c r="H33" s="148">
        <v>10461</v>
      </c>
      <c r="I33" s="148">
        <v>27222</v>
      </c>
      <c r="J33" s="148">
        <v>34214</v>
      </c>
      <c r="K33" s="148">
        <v>17190</v>
      </c>
      <c r="L33" s="148">
        <v>27780</v>
      </c>
      <c r="M33" s="148">
        <v>35289</v>
      </c>
      <c r="N33" s="148">
        <v>36825</v>
      </c>
    </row>
    <row r="34" spans="1:14" s="35" customFormat="1" x14ac:dyDescent="0.25">
      <c r="A34" s="127" t="s">
        <v>126</v>
      </c>
      <c r="B34" s="148">
        <v>14812</v>
      </c>
      <c r="C34" s="148">
        <v>833</v>
      </c>
      <c r="D34" s="148">
        <v>661</v>
      </c>
      <c r="E34" s="148">
        <v>1005</v>
      </c>
      <c r="F34" s="148">
        <v>457</v>
      </c>
      <c r="G34" s="148">
        <v>694</v>
      </c>
      <c r="H34" s="148">
        <v>424</v>
      </c>
      <c r="I34" s="148">
        <v>1758</v>
      </c>
      <c r="J34" s="148">
        <v>2474</v>
      </c>
      <c r="K34" s="148">
        <v>961</v>
      </c>
      <c r="L34" s="148">
        <v>1452</v>
      </c>
      <c r="M34" s="148">
        <v>2179</v>
      </c>
      <c r="N34" s="148">
        <v>1914</v>
      </c>
    </row>
    <row r="35" spans="1:14" s="35" customFormat="1" x14ac:dyDescent="0.25">
      <c r="A35" s="127" t="s">
        <v>109</v>
      </c>
      <c r="B35" s="148">
        <v>3879</v>
      </c>
      <c r="C35" s="148">
        <v>161</v>
      </c>
      <c r="D35" s="148">
        <v>133</v>
      </c>
      <c r="E35" s="148">
        <v>210</v>
      </c>
      <c r="F35" s="148">
        <v>154</v>
      </c>
      <c r="G35" s="148">
        <v>135</v>
      </c>
      <c r="H35" s="148">
        <v>178</v>
      </c>
      <c r="I35" s="148">
        <v>480</v>
      </c>
      <c r="J35" s="148">
        <v>628</v>
      </c>
      <c r="K35" s="148">
        <v>442</v>
      </c>
      <c r="L35" s="148">
        <v>402</v>
      </c>
      <c r="M35" s="148">
        <v>408</v>
      </c>
      <c r="N35" s="148">
        <v>548</v>
      </c>
    </row>
    <row r="36" spans="1:14" s="35" customFormat="1" x14ac:dyDescent="0.25">
      <c r="A36" s="127" t="s">
        <v>127</v>
      </c>
      <c r="B36" s="148">
        <v>3421</v>
      </c>
      <c r="C36" s="148">
        <v>115</v>
      </c>
      <c r="D36" s="148">
        <v>67</v>
      </c>
      <c r="E36" s="148">
        <v>134</v>
      </c>
      <c r="F36" s="148">
        <v>177</v>
      </c>
      <c r="G36" s="148">
        <v>232</v>
      </c>
      <c r="H36" s="148">
        <v>169</v>
      </c>
      <c r="I36" s="148">
        <v>484</v>
      </c>
      <c r="J36" s="148">
        <v>691</v>
      </c>
      <c r="K36" s="148">
        <v>467</v>
      </c>
      <c r="L36" s="148">
        <v>353</v>
      </c>
      <c r="M36" s="148">
        <v>294</v>
      </c>
      <c r="N36" s="148">
        <v>238</v>
      </c>
    </row>
    <row r="37" spans="1:14" s="35" customFormat="1" x14ac:dyDescent="0.25">
      <c r="A37" s="127" t="s">
        <v>128</v>
      </c>
      <c r="B37" s="148">
        <v>286125</v>
      </c>
      <c r="C37" s="148">
        <v>12845</v>
      </c>
      <c r="D37" s="148">
        <v>10672</v>
      </c>
      <c r="E37" s="148">
        <v>22587</v>
      </c>
      <c r="F37" s="148">
        <v>13458</v>
      </c>
      <c r="G37" s="148">
        <v>19144</v>
      </c>
      <c r="H37" s="148">
        <v>18785</v>
      </c>
      <c r="I37" s="148">
        <v>22997</v>
      </c>
      <c r="J37" s="148">
        <v>29217</v>
      </c>
      <c r="K37" s="148">
        <v>20950</v>
      </c>
      <c r="L37" s="148">
        <v>31661</v>
      </c>
      <c r="M37" s="148">
        <v>34189</v>
      </c>
      <c r="N37" s="148">
        <v>49620</v>
      </c>
    </row>
    <row r="38" spans="1:14" s="35" customFormat="1" x14ac:dyDescent="0.25">
      <c r="A38" s="127" t="s">
        <v>151</v>
      </c>
      <c r="B38" s="148">
        <v>3382981</v>
      </c>
      <c r="C38" s="148">
        <v>160265</v>
      </c>
      <c r="D38" s="148">
        <v>153794</v>
      </c>
      <c r="E38" s="148">
        <v>282833</v>
      </c>
      <c r="F38" s="148">
        <v>201907</v>
      </c>
      <c r="G38" s="148">
        <v>201915</v>
      </c>
      <c r="H38" s="148">
        <v>193666</v>
      </c>
      <c r="I38" s="148">
        <v>368681</v>
      </c>
      <c r="J38" s="148">
        <v>411903</v>
      </c>
      <c r="K38" s="148">
        <v>263080</v>
      </c>
      <c r="L38" s="148">
        <v>341879</v>
      </c>
      <c r="M38" s="148">
        <v>400135</v>
      </c>
      <c r="N38" s="148">
        <v>402923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/>
  </sheetPr>
  <dimension ref="A1:AH128"/>
  <sheetViews>
    <sheetView showGridLines="0" zoomScale="60" zoomScaleNormal="60" workbookViewId="0">
      <selection activeCell="I3" sqref="I3:J3"/>
    </sheetView>
  </sheetViews>
  <sheetFormatPr defaultRowHeight="15" x14ac:dyDescent="0.25"/>
  <cols>
    <col min="1" max="1" width="12" style="13" customWidth="1"/>
    <col min="2" max="2" width="5.44140625" style="13" customWidth="1"/>
    <col min="3" max="3" width="12" style="13" customWidth="1"/>
    <col min="4" max="4" width="10.5546875" style="13" customWidth="1"/>
    <col min="5" max="5" width="12" style="13" customWidth="1"/>
    <col min="6" max="6" width="9.33203125" style="13" customWidth="1"/>
    <col min="7" max="7" width="12" style="13" customWidth="1"/>
    <col min="8" max="8" width="9.33203125" style="13" customWidth="1"/>
    <col min="9" max="9" width="12" style="13" customWidth="1"/>
    <col min="10" max="10" width="8.6640625" style="13" customWidth="1"/>
    <col min="11" max="11" width="12" style="13" customWidth="1"/>
    <col min="12" max="12" width="8.6640625" style="13" customWidth="1"/>
    <col min="13" max="13" width="12" style="13" customWidth="1"/>
    <col min="14" max="14" width="8.109375" style="13" customWidth="1"/>
    <col min="15" max="15" width="12" style="13" customWidth="1"/>
    <col min="16" max="16" width="9.88671875" style="13" customWidth="1"/>
    <col min="17" max="17" width="12" style="13" customWidth="1"/>
    <col min="18" max="18" width="8.6640625" style="13" customWidth="1"/>
    <col min="19" max="19" width="12" style="13" customWidth="1"/>
    <col min="20" max="20" width="9.33203125" style="13" customWidth="1"/>
    <col min="21" max="21" width="12" style="13" customWidth="1"/>
    <col min="22" max="22" width="8.109375" style="13" customWidth="1"/>
    <col min="23" max="23" width="12" style="13" customWidth="1"/>
    <col min="24" max="24" width="9.33203125" style="13" customWidth="1"/>
    <col min="25" max="25" width="12" style="13" customWidth="1"/>
    <col min="26" max="26" width="8.109375" style="13" customWidth="1"/>
    <col min="27" max="27" width="12" style="13" customWidth="1"/>
    <col min="28" max="28" width="7.6640625" style="13" customWidth="1"/>
    <col min="29" max="29" width="12" style="13" customWidth="1"/>
    <col min="30" max="30" width="11.6640625" style="13" customWidth="1"/>
    <col min="31" max="31" width="12" style="13" customWidth="1"/>
    <col min="32" max="32" width="9.33203125" style="13" customWidth="1"/>
    <col min="33" max="33" width="12" style="13" customWidth="1"/>
    <col min="34" max="34" width="9.33203125" style="13" customWidth="1"/>
    <col min="35" max="35" width="12" style="13" customWidth="1"/>
    <col min="36" max="36" width="11.109375" style="13" customWidth="1"/>
    <col min="37" max="16384" width="8.88671875" style="13"/>
  </cols>
  <sheetData>
    <row r="1" spans="1:10" x14ac:dyDescent="0.25">
      <c r="A1" s="78">
        <v>1</v>
      </c>
      <c r="B1" s="78"/>
      <c r="C1" s="78" t="str">
        <f>比較シート!$F$3</f>
        <v>和歌山市</v>
      </c>
      <c r="D1" s="78" t="s">
        <v>170</v>
      </c>
      <c r="E1" s="78" t="str">
        <f>比較シート!$I$3</f>
        <v>白浜町</v>
      </c>
      <c r="F1" s="78" t="s">
        <v>170</v>
      </c>
      <c r="G1" s="78"/>
      <c r="H1" s="78" t="str">
        <f>C1</f>
        <v>和歌山市</v>
      </c>
      <c r="I1" s="78"/>
      <c r="J1" s="78" t="str">
        <f>E1</f>
        <v>白浜町</v>
      </c>
    </row>
    <row r="2" spans="1:10" ht="15.75" x14ac:dyDescent="0.25">
      <c r="A2" s="78">
        <v>2</v>
      </c>
      <c r="B2" s="78" t="s">
        <v>63</v>
      </c>
      <c r="C2" s="79">
        <f t="shared" ref="C2:C19" si="0">VLOOKUP($C$1,$A$24:$S$54,A2,FALSE)</f>
        <v>103258</v>
      </c>
      <c r="D2" s="80">
        <f>_xlfn.RANK.EQ(C2,$C$2:$C$17,)+COUNTIF($C$2:C2,C2)-1</f>
        <v>2</v>
      </c>
      <c r="E2" s="79">
        <f t="shared" ref="E2:E19" si="1">VLOOKUP($E$1,$A$24:$S$54,A2,FALSE)</f>
        <v>246122</v>
      </c>
      <c r="F2" s="80">
        <f>_xlfn.RANK.EQ(E2,$E$2:$E$17,)+COUNTIF($E$2:E2,E2)-1</f>
        <v>2</v>
      </c>
      <c r="G2" s="81" t="str">
        <f>INDEX($B$2:$B$17,MATCH(A1,$D$2:$D$17,0))</f>
        <v>大阪</v>
      </c>
      <c r="H2" s="78">
        <f>LARGE($C$2:$C$17,1)</f>
        <v>147408</v>
      </c>
      <c r="I2" s="81" t="str">
        <f>INDEX($B$2:$B$17,MATCH(A1,$F$2:$F$17,0))</f>
        <v>大阪</v>
      </c>
      <c r="J2" s="78">
        <f>LARGE($E$2:$E$17,1)</f>
        <v>462111</v>
      </c>
    </row>
    <row r="3" spans="1:10" ht="15.75" x14ac:dyDescent="0.25">
      <c r="A3" s="78">
        <v>3</v>
      </c>
      <c r="B3" s="78" t="s">
        <v>62</v>
      </c>
      <c r="C3" s="79">
        <f t="shared" si="0"/>
        <v>147408</v>
      </c>
      <c r="D3" s="80">
        <f>_xlfn.RANK.EQ(C3,$C$2:$C$17,)+COUNTIF($C$2:C3,C3)-1</f>
        <v>1</v>
      </c>
      <c r="E3" s="79">
        <f t="shared" si="1"/>
        <v>462111</v>
      </c>
      <c r="F3" s="80">
        <f>_xlfn.RANK.EQ(E3,$E$2:$E$17,)+COUNTIF($E$2:E3,E3)-1</f>
        <v>1</v>
      </c>
      <c r="G3" s="81" t="str">
        <f>INDEX($B$2:$B$17,MATCH(A2,$D$2:$D$17,0))</f>
        <v>和歌山</v>
      </c>
      <c r="H3" s="78">
        <f>LARGE($C$2:$C$17,2)</f>
        <v>103258</v>
      </c>
      <c r="I3" s="81" t="str">
        <f t="shared" ref="I3:I6" si="2">INDEX($B$2:$B$17,MATCH(A2,$F$2:$F$17,0))</f>
        <v>和歌山</v>
      </c>
      <c r="J3" s="78">
        <f>LARGE($E$2:$E$17,2)</f>
        <v>246122</v>
      </c>
    </row>
    <row r="4" spans="1:10" ht="15.75" x14ac:dyDescent="0.25">
      <c r="A4" s="78">
        <v>4</v>
      </c>
      <c r="B4" s="78" t="s">
        <v>61</v>
      </c>
      <c r="C4" s="79">
        <f t="shared" si="0"/>
        <v>29254</v>
      </c>
      <c r="D4" s="80">
        <f>_xlfn.RANK.EQ(C4,$C$2:$C$17,)+COUNTIF($C$2:C4,C4)-1</f>
        <v>6</v>
      </c>
      <c r="E4" s="79">
        <f t="shared" si="1"/>
        <v>68186</v>
      </c>
      <c r="F4" s="80">
        <f>_xlfn.RANK.EQ(E4,$E$2:$E$17,)+COUNTIF($E$2:E4,E4)-1</f>
        <v>6</v>
      </c>
      <c r="G4" s="81" t="str">
        <f>INDEX($B$2:$B$17,MATCH(A3,$D$2:$D$17,0))</f>
        <v>関東</v>
      </c>
      <c r="H4" s="78">
        <f>LARGE($C$2:$C$17,3)</f>
        <v>82522</v>
      </c>
      <c r="I4" s="81" t="str">
        <f t="shared" si="2"/>
        <v>関東</v>
      </c>
      <c r="J4" s="78">
        <f>LARGE($E$2:$E$17,3)</f>
        <v>116264</v>
      </c>
    </row>
    <row r="5" spans="1:10" ht="15.75" x14ac:dyDescent="0.25">
      <c r="A5" s="78">
        <v>5</v>
      </c>
      <c r="B5" s="78" t="s">
        <v>60</v>
      </c>
      <c r="C5" s="79">
        <f t="shared" si="0"/>
        <v>48397</v>
      </c>
      <c r="D5" s="80">
        <f>_xlfn.RANK.EQ(C5,$C$2:$C$17,)+COUNTIF($C$2:C5,C5)-1</f>
        <v>4</v>
      </c>
      <c r="E5" s="79">
        <f t="shared" si="1"/>
        <v>97487</v>
      </c>
      <c r="F5" s="80">
        <f>_xlfn.RANK.EQ(E5,$E$2:$E$17,)+COUNTIF($E$2:E5,E5)-1</f>
        <v>4</v>
      </c>
      <c r="G5" s="81" t="str">
        <f t="shared" ref="G5:G6" si="3">INDEX($B$2:$B$17,MATCH(A4,$D$2:$D$17,0))</f>
        <v>兵庫</v>
      </c>
      <c r="H5" s="78">
        <f>LARGE($C$2:$C$17,4)</f>
        <v>48397</v>
      </c>
      <c r="I5" s="81" t="str">
        <f t="shared" si="2"/>
        <v>兵庫</v>
      </c>
      <c r="J5" s="78">
        <f>LARGE($E$2:$E$17,4)</f>
        <v>97487</v>
      </c>
    </row>
    <row r="6" spans="1:10" ht="15.75" x14ac:dyDescent="0.25">
      <c r="A6" s="78">
        <v>6</v>
      </c>
      <c r="B6" s="78" t="s">
        <v>59</v>
      </c>
      <c r="C6" s="79">
        <f t="shared" si="0"/>
        <v>17835</v>
      </c>
      <c r="D6" s="80">
        <f>_xlfn.RANK.EQ(C6,$C$2:$C$17,)+COUNTIF($C$2:C6,C6)-1</f>
        <v>8</v>
      </c>
      <c r="E6" s="79">
        <f t="shared" si="1"/>
        <v>62651</v>
      </c>
      <c r="F6" s="80">
        <f>_xlfn.RANK.EQ(E6,$E$2:$E$17,)+COUNTIF($E$2:E6,E6)-1</f>
        <v>7</v>
      </c>
      <c r="G6" s="81" t="str">
        <f t="shared" si="3"/>
        <v>東海</v>
      </c>
      <c r="H6" s="78">
        <f>LARGE($C$2:$C$17,5)</f>
        <v>33309</v>
      </c>
      <c r="I6" s="81" t="str">
        <f t="shared" si="2"/>
        <v>東海</v>
      </c>
      <c r="J6" s="78">
        <f>LARGE($E$2:$E$17,5)</f>
        <v>92498</v>
      </c>
    </row>
    <row r="7" spans="1:10" ht="15.75" x14ac:dyDescent="0.25">
      <c r="A7" s="78">
        <v>7</v>
      </c>
      <c r="B7" s="78" t="s">
        <v>58</v>
      </c>
      <c r="C7" s="79">
        <f t="shared" si="0"/>
        <v>9559</v>
      </c>
      <c r="D7" s="80">
        <f>_xlfn.RANK.EQ(C7,$C$2:$C$17,)+COUNTIF($C$2:C7,C7)-1</f>
        <v>11</v>
      </c>
      <c r="E7" s="79">
        <f t="shared" si="1"/>
        <v>32763</v>
      </c>
      <c r="F7" s="80">
        <f>_xlfn.RANK.EQ(E7,$E$2:$E$17,)+COUNTIF($E$2:E7,E7)-1</f>
        <v>8</v>
      </c>
      <c r="G7" s="81" t="s">
        <v>169</v>
      </c>
      <c r="H7" s="80">
        <f>C19-SUM(H2:H6)</f>
        <v>329223</v>
      </c>
      <c r="I7" s="81" t="s">
        <v>169</v>
      </c>
      <c r="J7" s="80">
        <f>E19-SUM(J2:J6)</f>
        <v>211118</v>
      </c>
    </row>
    <row r="8" spans="1:10" ht="15.75" x14ac:dyDescent="0.25">
      <c r="A8" s="78">
        <v>8</v>
      </c>
      <c r="B8" s="78" t="s">
        <v>57</v>
      </c>
      <c r="C8" s="79">
        <f t="shared" si="0"/>
        <v>6404</v>
      </c>
      <c r="D8" s="80">
        <f>_xlfn.RANK.EQ(C8,$C$2:$C$17,)+COUNTIF($C$2:C8,C8)-1</f>
        <v>13</v>
      </c>
      <c r="E8" s="79">
        <f t="shared" si="1"/>
        <v>1890</v>
      </c>
      <c r="F8" s="80">
        <f>_xlfn.RANK.EQ(E8,$E$2:$E$17,)+COUNTIF($E$2:E8,E8)-1</f>
        <v>15</v>
      </c>
      <c r="G8" s="82"/>
      <c r="H8" s="82"/>
      <c r="I8" s="82"/>
      <c r="J8" s="82"/>
    </row>
    <row r="9" spans="1:10" ht="15.75" x14ac:dyDescent="0.25">
      <c r="A9" s="78">
        <v>9</v>
      </c>
      <c r="B9" s="78" t="s">
        <v>56</v>
      </c>
      <c r="C9" s="79">
        <f t="shared" si="0"/>
        <v>11529</v>
      </c>
      <c r="D9" s="80">
        <f>_xlfn.RANK.EQ(C9,$C$2:$C$17,)+COUNTIF($C$2:C9,C9)-1</f>
        <v>10</v>
      </c>
      <c r="E9" s="79">
        <f t="shared" si="1"/>
        <v>15152</v>
      </c>
      <c r="F9" s="80">
        <f>_xlfn.RANK.EQ(E9,$E$2:$E$17,)+COUNTIF($E$2:E9,E9)-1</f>
        <v>9</v>
      </c>
      <c r="G9" s="82"/>
      <c r="H9" s="82"/>
      <c r="I9" s="82"/>
      <c r="J9" s="82"/>
    </row>
    <row r="10" spans="1:10" ht="15.75" x14ac:dyDescent="0.25">
      <c r="A10" s="78">
        <v>10</v>
      </c>
      <c r="B10" s="78" t="s">
        <v>55</v>
      </c>
      <c r="C10" s="79">
        <f t="shared" si="0"/>
        <v>17158</v>
      </c>
      <c r="D10" s="80">
        <f>_xlfn.RANK.EQ(C10,$C$2:$C$17,)+COUNTIF($C$2:C10,C10)-1</f>
        <v>9</v>
      </c>
      <c r="E10" s="79">
        <f t="shared" si="1"/>
        <v>12195</v>
      </c>
      <c r="F10" s="80">
        <f>_xlfn.RANK.EQ(E10,$E$2:$E$17,)+COUNTIF($E$2:E10,E10)-1</f>
        <v>10</v>
      </c>
      <c r="G10" s="82"/>
      <c r="H10" s="82"/>
      <c r="I10" s="82"/>
      <c r="J10" s="82"/>
    </row>
    <row r="11" spans="1:10" ht="15.75" x14ac:dyDescent="0.25">
      <c r="A11" s="78">
        <v>11</v>
      </c>
      <c r="B11" s="78" t="s">
        <v>54</v>
      </c>
      <c r="C11" s="79">
        <f t="shared" si="0"/>
        <v>33309</v>
      </c>
      <c r="D11" s="80">
        <f>_xlfn.RANK.EQ(C11,$C$2:$C$17,)+COUNTIF($C$2:C11,C11)-1</f>
        <v>5</v>
      </c>
      <c r="E11" s="79">
        <f t="shared" si="1"/>
        <v>92498</v>
      </c>
      <c r="F11" s="80">
        <f>_xlfn.RANK.EQ(E11,$E$2:$E$17,)+COUNTIF($E$2:E11,E11)-1</f>
        <v>5</v>
      </c>
      <c r="G11" s="82"/>
      <c r="H11" s="82"/>
      <c r="I11" s="82"/>
      <c r="J11" s="82"/>
    </row>
    <row r="12" spans="1:10" ht="15.75" x14ac:dyDescent="0.25">
      <c r="A12" s="78">
        <v>12</v>
      </c>
      <c r="B12" s="78" t="s">
        <v>53</v>
      </c>
      <c r="C12" s="79">
        <f t="shared" si="0"/>
        <v>8173</v>
      </c>
      <c r="D12" s="80">
        <f>_xlfn.RANK.EQ(C12,$C$2:$C$17,)+COUNTIF($C$2:C12,C12)-1</f>
        <v>12</v>
      </c>
      <c r="E12" s="79">
        <f t="shared" si="1"/>
        <v>6215</v>
      </c>
      <c r="F12" s="80">
        <f>_xlfn.RANK.EQ(E12,$E$2:$E$17,)+COUNTIF($E$2:E12,E12)-1</f>
        <v>11</v>
      </c>
      <c r="G12" s="82"/>
      <c r="H12" s="82"/>
      <c r="I12" s="82"/>
      <c r="J12" s="82"/>
    </row>
    <row r="13" spans="1:10" ht="15.75" x14ac:dyDescent="0.25">
      <c r="A13" s="78">
        <v>13</v>
      </c>
      <c r="B13" s="78" t="s">
        <v>52</v>
      </c>
      <c r="C13" s="79">
        <f t="shared" si="0"/>
        <v>82522</v>
      </c>
      <c r="D13" s="80">
        <f>_xlfn.RANK.EQ(C13,$C$2:$C$17,)+COUNTIF($C$2:C13,C13)-1</f>
        <v>3</v>
      </c>
      <c r="E13" s="79">
        <f t="shared" si="1"/>
        <v>116264</v>
      </c>
      <c r="F13" s="80">
        <f>_xlfn.RANK.EQ(E13,$E$2:$E$17,)+COUNTIF($E$2:E13,E13)-1</f>
        <v>3</v>
      </c>
      <c r="G13" s="82"/>
      <c r="H13" s="82"/>
      <c r="I13" s="82"/>
      <c r="J13" s="82"/>
    </row>
    <row r="14" spans="1:10" ht="15.75" x14ac:dyDescent="0.25">
      <c r="A14" s="78">
        <v>14</v>
      </c>
      <c r="B14" s="78" t="s">
        <v>51</v>
      </c>
      <c r="C14" s="79">
        <f t="shared" si="0"/>
        <v>5254</v>
      </c>
      <c r="D14" s="80">
        <f>_xlfn.RANK.EQ(C14,$C$2:$C$17,)+COUNTIF($C$2:C14,C14)-1</f>
        <v>14</v>
      </c>
      <c r="E14" s="79">
        <f t="shared" si="1"/>
        <v>2345</v>
      </c>
      <c r="F14" s="80">
        <f>_xlfn.RANK.EQ(E14,$E$2:$E$17,)+COUNTIF($E$2:E14,E14)-1</f>
        <v>14</v>
      </c>
      <c r="G14" s="82"/>
      <c r="H14" s="82"/>
      <c r="I14" s="82"/>
      <c r="J14" s="82"/>
    </row>
    <row r="15" spans="1:10" ht="15.75" x14ac:dyDescent="0.25">
      <c r="A15" s="78">
        <v>15</v>
      </c>
      <c r="B15" s="78" t="s">
        <v>50</v>
      </c>
      <c r="C15" s="79">
        <f t="shared" si="0"/>
        <v>4506</v>
      </c>
      <c r="D15" s="80">
        <f>_xlfn.RANK.EQ(C15,$C$2:$C$17,)+COUNTIF($C$2:C15,C15)-1</f>
        <v>15</v>
      </c>
      <c r="E15" s="79">
        <f t="shared" si="1"/>
        <v>3581</v>
      </c>
      <c r="F15" s="80">
        <f>_xlfn.RANK.EQ(E15,$E$2:$E$17,)+COUNTIF($E$2:E15,E15)-1</f>
        <v>13</v>
      </c>
      <c r="G15" s="82"/>
      <c r="H15" s="82"/>
      <c r="I15" s="82"/>
      <c r="J15" s="82"/>
    </row>
    <row r="16" spans="1:10" ht="15.75" x14ac:dyDescent="0.25">
      <c r="A16" s="78">
        <v>16</v>
      </c>
      <c r="B16" s="78" t="s">
        <v>49</v>
      </c>
      <c r="C16" s="79">
        <f t="shared" si="0"/>
        <v>19136</v>
      </c>
      <c r="D16" s="80">
        <f>_xlfn.RANK.EQ(C16,$C$2:$C$17,)+COUNTIF($C$2:C16,C16)-1</f>
        <v>7</v>
      </c>
      <c r="E16" s="79">
        <f t="shared" si="1"/>
        <v>5573</v>
      </c>
      <c r="F16" s="80">
        <f>_xlfn.RANK.EQ(E16,$E$2:$E$17,)+COUNTIF($E$2:E16,E16)-1</f>
        <v>12</v>
      </c>
      <c r="G16" s="82"/>
      <c r="H16" s="82"/>
      <c r="I16" s="82"/>
      <c r="J16" s="82"/>
    </row>
    <row r="17" spans="1:22" ht="15.75" x14ac:dyDescent="0.25">
      <c r="A17" s="78">
        <v>17</v>
      </c>
      <c r="B17" s="78" t="s">
        <v>48</v>
      </c>
      <c r="C17" s="79">
        <f t="shared" si="0"/>
        <v>2292</v>
      </c>
      <c r="D17" s="80">
        <f>_xlfn.RANK.EQ(C17,$C$2:$C$17,)+COUNTIF($C$2:C17,C17)-1</f>
        <v>16</v>
      </c>
      <c r="E17" s="79">
        <f t="shared" si="1"/>
        <v>513</v>
      </c>
      <c r="F17" s="80">
        <f>_xlfn.RANK.EQ(E17,$E$2:$E$17,)+COUNTIF($E$2:E17,E17)-1</f>
        <v>16</v>
      </c>
      <c r="G17" s="82"/>
      <c r="H17" s="82"/>
      <c r="I17" s="82"/>
      <c r="J17" s="82"/>
    </row>
    <row r="18" spans="1:22" ht="15.75" x14ac:dyDescent="0.25">
      <c r="A18" s="78">
        <v>18</v>
      </c>
      <c r="B18" s="78" t="s">
        <v>47</v>
      </c>
      <c r="C18" s="79">
        <f t="shared" si="0"/>
        <v>198123</v>
      </c>
      <c r="D18" s="80"/>
      <c r="E18" s="79">
        <f t="shared" si="1"/>
        <v>54</v>
      </c>
      <c r="F18" s="80"/>
      <c r="G18" s="82"/>
      <c r="H18" s="82"/>
      <c r="I18" s="82"/>
      <c r="J18" s="82"/>
    </row>
    <row r="19" spans="1:22" ht="15.75" x14ac:dyDescent="0.25">
      <c r="A19" s="78">
        <v>19</v>
      </c>
      <c r="B19" s="78" t="s">
        <v>65</v>
      </c>
      <c r="C19" s="79">
        <f t="shared" si="0"/>
        <v>744117</v>
      </c>
      <c r="D19" s="80"/>
      <c r="E19" s="79">
        <f t="shared" si="1"/>
        <v>1225600</v>
      </c>
      <c r="F19" s="78"/>
      <c r="G19" s="82"/>
      <c r="H19" s="82"/>
      <c r="I19" s="82"/>
      <c r="J19" s="82"/>
    </row>
    <row r="22" spans="1:22" ht="15.75" thickBot="1" x14ac:dyDescent="0.3"/>
    <row r="23" spans="1:22" ht="16.5" thickBot="1" x14ac:dyDescent="0.3">
      <c r="A23" s="37" t="s">
        <v>79</v>
      </c>
      <c r="B23" s="38" t="s">
        <v>80</v>
      </c>
      <c r="C23" s="39" t="s">
        <v>81</v>
      </c>
      <c r="D23" s="39" t="s">
        <v>82</v>
      </c>
      <c r="E23" s="39" t="s">
        <v>83</v>
      </c>
      <c r="F23" s="39" t="s">
        <v>84</v>
      </c>
      <c r="G23" s="39" t="s">
        <v>85</v>
      </c>
      <c r="H23" s="39" t="s">
        <v>86</v>
      </c>
      <c r="I23" s="39" t="s">
        <v>87</v>
      </c>
      <c r="J23" s="39" t="s">
        <v>88</v>
      </c>
      <c r="K23" s="40" t="s">
        <v>89</v>
      </c>
      <c r="L23" s="39" t="s">
        <v>90</v>
      </c>
      <c r="M23" s="39" t="s">
        <v>91</v>
      </c>
      <c r="N23" s="39" t="s">
        <v>92</v>
      </c>
      <c r="O23" s="39" t="s">
        <v>93</v>
      </c>
      <c r="P23" s="41" t="s">
        <v>94</v>
      </c>
      <c r="Q23" s="39" t="s">
        <v>95</v>
      </c>
      <c r="R23" s="42" t="s">
        <v>96</v>
      </c>
      <c r="S23" s="43" t="s">
        <v>97</v>
      </c>
    </row>
    <row r="24" spans="1:22" ht="15.75" thickTop="1" x14ac:dyDescent="0.25">
      <c r="A24" s="44" t="s">
        <v>98</v>
      </c>
      <c r="B24" s="45">
        <v>103258</v>
      </c>
      <c r="C24" s="46">
        <v>147408</v>
      </c>
      <c r="D24" s="46">
        <v>29254</v>
      </c>
      <c r="E24" s="46">
        <v>48397</v>
      </c>
      <c r="F24" s="46">
        <v>17835</v>
      </c>
      <c r="G24" s="46">
        <v>9559</v>
      </c>
      <c r="H24" s="46">
        <v>6404</v>
      </c>
      <c r="I24" s="46">
        <v>11529</v>
      </c>
      <c r="J24" s="46">
        <v>17158</v>
      </c>
      <c r="K24" s="46">
        <v>33309</v>
      </c>
      <c r="L24" s="46">
        <v>8173</v>
      </c>
      <c r="M24" s="46">
        <v>82522</v>
      </c>
      <c r="N24" s="46">
        <v>5254</v>
      </c>
      <c r="O24" s="46">
        <v>4506</v>
      </c>
      <c r="P24" s="46">
        <v>19136</v>
      </c>
      <c r="Q24" s="46">
        <v>2292</v>
      </c>
      <c r="R24" s="47">
        <v>198123</v>
      </c>
      <c r="S24" s="48">
        <v>744117</v>
      </c>
      <c r="V24" s="36"/>
    </row>
    <row r="25" spans="1:22" x14ac:dyDescent="0.25">
      <c r="A25" s="49" t="s">
        <v>111</v>
      </c>
      <c r="B25" s="50">
        <v>403</v>
      </c>
      <c r="C25" s="51">
        <v>1323</v>
      </c>
      <c r="D25" s="51">
        <v>89</v>
      </c>
      <c r="E25" s="51">
        <v>430</v>
      </c>
      <c r="F25" s="51">
        <v>9</v>
      </c>
      <c r="G25" s="51">
        <v>57</v>
      </c>
      <c r="H25" s="51">
        <v>3</v>
      </c>
      <c r="I25" s="51">
        <v>47</v>
      </c>
      <c r="J25" s="51">
        <v>125</v>
      </c>
      <c r="K25" s="51">
        <v>91</v>
      </c>
      <c r="L25" s="51">
        <v>1</v>
      </c>
      <c r="M25" s="51">
        <v>827</v>
      </c>
      <c r="N25" s="51">
        <v>0</v>
      </c>
      <c r="O25" s="51">
        <v>1</v>
      </c>
      <c r="P25" s="51">
        <v>45</v>
      </c>
      <c r="Q25" s="51">
        <v>661</v>
      </c>
      <c r="R25" s="52">
        <v>161</v>
      </c>
      <c r="S25" s="53">
        <v>4273</v>
      </c>
    </row>
    <row r="26" spans="1:22" x14ac:dyDescent="0.25">
      <c r="A26" s="49" t="s">
        <v>99</v>
      </c>
      <c r="B26" s="50">
        <v>9611</v>
      </c>
      <c r="C26" s="51">
        <v>17237</v>
      </c>
      <c r="D26" s="51">
        <v>1110</v>
      </c>
      <c r="E26" s="51">
        <v>2248</v>
      </c>
      <c r="F26" s="51">
        <v>1625</v>
      </c>
      <c r="G26" s="51">
        <v>239</v>
      </c>
      <c r="H26" s="51">
        <v>91</v>
      </c>
      <c r="I26" s="51">
        <v>75</v>
      </c>
      <c r="J26" s="51">
        <v>68</v>
      </c>
      <c r="K26" s="51">
        <v>467</v>
      </c>
      <c r="L26" s="51">
        <v>52</v>
      </c>
      <c r="M26" s="51">
        <v>393</v>
      </c>
      <c r="N26" s="51">
        <v>20</v>
      </c>
      <c r="O26" s="51">
        <v>7</v>
      </c>
      <c r="P26" s="51">
        <v>54</v>
      </c>
      <c r="Q26" s="51">
        <v>0</v>
      </c>
      <c r="R26" s="52">
        <v>268</v>
      </c>
      <c r="S26" s="53">
        <v>33565</v>
      </c>
    </row>
    <row r="27" spans="1:22" x14ac:dyDescent="0.25">
      <c r="A27" s="49" t="s">
        <v>100</v>
      </c>
      <c r="B27" s="50">
        <v>1372</v>
      </c>
      <c r="C27" s="51">
        <v>2330</v>
      </c>
      <c r="D27" s="51">
        <v>135</v>
      </c>
      <c r="E27" s="51">
        <v>311</v>
      </c>
      <c r="F27" s="51">
        <v>130</v>
      </c>
      <c r="G27" s="51">
        <v>43</v>
      </c>
      <c r="H27" s="51">
        <v>92</v>
      </c>
      <c r="I27" s="51">
        <v>120</v>
      </c>
      <c r="J27" s="51">
        <v>81</v>
      </c>
      <c r="K27" s="51">
        <v>431</v>
      </c>
      <c r="L27" s="51">
        <v>49</v>
      </c>
      <c r="M27" s="51">
        <v>177</v>
      </c>
      <c r="N27" s="51">
        <v>8</v>
      </c>
      <c r="O27" s="51">
        <v>6</v>
      </c>
      <c r="P27" s="51">
        <v>259</v>
      </c>
      <c r="Q27" s="51">
        <v>29</v>
      </c>
      <c r="R27" s="52">
        <v>294</v>
      </c>
      <c r="S27" s="53">
        <v>5867</v>
      </c>
    </row>
    <row r="28" spans="1:22" x14ac:dyDescent="0.25">
      <c r="A28" s="54" t="s">
        <v>112</v>
      </c>
      <c r="B28" s="55">
        <v>1511</v>
      </c>
      <c r="C28" s="56">
        <v>2299</v>
      </c>
      <c r="D28" s="56">
        <v>1116</v>
      </c>
      <c r="E28" s="56">
        <v>1112</v>
      </c>
      <c r="F28" s="56">
        <v>362</v>
      </c>
      <c r="G28" s="56">
        <v>513</v>
      </c>
      <c r="H28" s="56">
        <v>186</v>
      </c>
      <c r="I28" s="56">
        <v>628</v>
      </c>
      <c r="J28" s="56">
        <v>387</v>
      </c>
      <c r="K28" s="56">
        <v>989</v>
      </c>
      <c r="L28" s="56">
        <v>249</v>
      </c>
      <c r="M28" s="56">
        <v>1606</v>
      </c>
      <c r="N28" s="56">
        <v>27</v>
      </c>
      <c r="O28" s="56">
        <v>49</v>
      </c>
      <c r="P28" s="56">
        <v>495</v>
      </c>
      <c r="Q28" s="56">
        <v>103</v>
      </c>
      <c r="R28" s="57">
        <v>337</v>
      </c>
      <c r="S28" s="58">
        <v>11969</v>
      </c>
    </row>
    <row r="29" spans="1:22" x14ac:dyDescent="0.25">
      <c r="A29" s="49" t="s">
        <v>113</v>
      </c>
      <c r="B29" s="50">
        <v>2189</v>
      </c>
      <c r="C29" s="51">
        <v>6551</v>
      </c>
      <c r="D29" s="51">
        <v>819</v>
      </c>
      <c r="E29" s="51">
        <v>1957</v>
      </c>
      <c r="F29" s="51">
        <v>913</v>
      </c>
      <c r="G29" s="51">
        <v>346</v>
      </c>
      <c r="H29" s="51">
        <v>277</v>
      </c>
      <c r="I29" s="51">
        <v>232</v>
      </c>
      <c r="J29" s="51">
        <v>292</v>
      </c>
      <c r="K29" s="51">
        <v>1116</v>
      </c>
      <c r="L29" s="51">
        <v>88</v>
      </c>
      <c r="M29" s="51">
        <v>1991</v>
      </c>
      <c r="N29" s="51">
        <v>46</v>
      </c>
      <c r="O29" s="51">
        <v>79</v>
      </c>
      <c r="P29" s="51">
        <v>219</v>
      </c>
      <c r="Q29" s="51">
        <v>17</v>
      </c>
      <c r="R29" s="52">
        <v>39119</v>
      </c>
      <c r="S29" s="53">
        <v>56251</v>
      </c>
    </row>
    <row r="30" spans="1:22" x14ac:dyDescent="0.25">
      <c r="A30" s="54" t="s">
        <v>101</v>
      </c>
      <c r="B30" s="55">
        <v>37</v>
      </c>
      <c r="C30" s="56">
        <v>154</v>
      </c>
      <c r="D30" s="56">
        <v>37</v>
      </c>
      <c r="E30" s="56">
        <v>40</v>
      </c>
      <c r="F30" s="56">
        <v>8</v>
      </c>
      <c r="G30" s="56">
        <v>11</v>
      </c>
      <c r="H30" s="56">
        <v>4</v>
      </c>
      <c r="I30" s="56">
        <v>17</v>
      </c>
      <c r="J30" s="56">
        <v>33</v>
      </c>
      <c r="K30" s="56">
        <v>70</v>
      </c>
      <c r="L30" s="56">
        <v>13</v>
      </c>
      <c r="M30" s="56">
        <v>172</v>
      </c>
      <c r="N30" s="56">
        <v>7</v>
      </c>
      <c r="O30" s="56">
        <v>20</v>
      </c>
      <c r="P30" s="56">
        <v>18</v>
      </c>
      <c r="Q30" s="56">
        <v>2</v>
      </c>
      <c r="R30" s="57">
        <v>138</v>
      </c>
      <c r="S30" s="58">
        <v>781</v>
      </c>
    </row>
    <row r="31" spans="1:22" x14ac:dyDescent="0.25">
      <c r="A31" s="54" t="s">
        <v>114</v>
      </c>
      <c r="B31" s="55">
        <v>4364</v>
      </c>
      <c r="C31" s="56">
        <v>6990</v>
      </c>
      <c r="D31" s="56">
        <v>2234</v>
      </c>
      <c r="E31" s="56">
        <v>2626</v>
      </c>
      <c r="F31" s="56">
        <v>1240</v>
      </c>
      <c r="G31" s="56">
        <v>1675</v>
      </c>
      <c r="H31" s="56">
        <v>1634</v>
      </c>
      <c r="I31" s="56">
        <v>4157</v>
      </c>
      <c r="J31" s="56">
        <v>4177</v>
      </c>
      <c r="K31" s="56">
        <v>4302</v>
      </c>
      <c r="L31" s="56">
        <v>1097</v>
      </c>
      <c r="M31" s="56">
        <v>9576</v>
      </c>
      <c r="N31" s="56">
        <v>206</v>
      </c>
      <c r="O31" s="56">
        <v>2068</v>
      </c>
      <c r="P31" s="56">
        <v>5584</v>
      </c>
      <c r="Q31" s="56">
        <v>398</v>
      </c>
      <c r="R31" s="57">
        <v>1805</v>
      </c>
      <c r="S31" s="58">
        <v>54133</v>
      </c>
    </row>
    <row r="32" spans="1:22" x14ac:dyDescent="0.25">
      <c r="A32" s="49" t="s">
        <v>102</v>
      </c>
      <c r="B32" s="50">
        <v>10827</v>
      </c>
      <c r="C32" s="51">
        <v>11598</v>
      </c>
      <c r="D32" s="51">
        <v>691</v>
      </c>
      <c r="E32" s="51">
        <v>1017</v>
      </c>
      <c r="F32" s="51">
        <v>1681</v>
      </c>
      <c r="G32" s="51">
        <v>375</v>
      </c>
      <c r="H32" s="51">
        <v>570</v>
      </c>
      <c r="I32" s="51">
        <v>405</v>
      </c>
      <c r="J32" s="51">
        <v>534</v>
      </c>
      <c r="K32" s="51">
        <v>824</v>
      </c>
      <c r="L32" s="51">
        <v>94</v>
      </c>
      <c r="M32" s="51">
        <v>923</v>
      </c>
      <c r="N32" s="51">
        <v>65</v>
      </c>
      <c r="O32" s="51">
        <v>140</v>
      </c>
      <c r="P32" s="51">
        <v>190</v>
      </c>
      <c r="Q32" s="51">
        <v>0</v>
      </c>
      <c r="R32" s="52">
        <v>29</v>
      </c>
      <c r="S32" s="53">
        <v>29963</v>
      </c>
    </row>
    <row r="33" spans="1:19" x14ac:dyDescent="0.25">
      <c r="A33" s="54" t="s">
        <v>115</v>
      </c>
      <c r="B33" s="55">
        <v>1299</v>
      </c>
      <c r="C33" s="56">
        <v>3214</v>
      </c>
      <c r="D33" s="56">
        <v>542</v>
      </c>
      <c r="E33" s="56">
        <v>767</v>
      </c>
      <c r="F33" s="56">
        <v>238</v>
      </c>
      <c r="G33" s="56">
        <v>171</v>
      </c>
      <c r="H33" s="56">
        <v>100</v>
      </c>
      <c r="I33" s="56">
        <v>192</v>
      </c>
      <c r="J33" s="56">
        <v>161</v>
      </c>
      <c r="K33" s="56">
        <v>540</v>
      </c>
      <c r="L33" s="56">
        <v>66</v>
      </c>
      <c r="M33" s="56">
        <v>1979</v>
      </c>
      <c r="N33" s="56">
        <v>53</v>
      </c>
      <c r="O33" s="56">
        <v>85</v>
      </c>
      <c r="P33" s="56">
        <v>354</v>
      </c>
      <c r="Q33" s="56">
        <v>0</v>
      </c>
      <c r="R33" s="57">
        <v>1783</v>
      </c>
      <c r="S33" s="58">
        <v>11544</v>
      </c>
    </row>
    <row r="34" spans="1:19" x14ac:dyDescent="0.25">
      <c r="A34" s="54" t="s">
        <v>116</v>
      </c>
      <c r="B34" s="55">
        <v>1265</v>
      </c>
      <c r="C34" s="56">
        <v>4108</v>
      </c>
      <c r="D34" s="56">
        <v>570</v>
      </c>
      <c r="E34" s="56">
        <v>1150</v>
      </c>
      <c r="F34" s="56">
        <v>455</v>
      </c>
      <c r="G34" s="56">
        <v>212</v>
      </c>
      <c r="H34" s="56">
        <v>82</v>
      </c>
      <c r="I34" s="56">
        <v>119</v>
      </c>
      <c r="J34" s="56">
        <v>165</v>
      </c>
      <c r="K34" s="56">
        <v>344</v>
      </c>
      <c r="L34" s="56">
        <v>56</v>
      </c>
      <c r="M34" s="56">
        <v>615</v>
      </c>
      <c r="N34" s="56">
        <v>12</v>
      </c>
      <c r="O34" s="56">
        <v>31</v>
      </c>
      <c r="P34" s="56">
        <v>124</v>
      </c>
      <c r="Q34" s="56">
        <v>0</v>
      </c>
      <c r="R34" s="57">
        <v>3581</v>
      </c>
      <c r="S34" s="58">
        <v>12889</v>
      </c>
    </row>
    <row r="35" spans="1:19" x14ac:dyDescent="0.25">
      <c r="A35" s="54" t="s">
        <v>117</v>
      </c>
      <c r="B35" s="55">
        <v>464</v>
      </c>
      <c r="C35" s="56">
        <v>1342</v>
      </c>
      <c r="D35" s="56">
        <v>191</v>
      </c>
      <c r="E35" s="56">
        <v>773</v>
      </c>
      <c r="F35" s="56">
        <v>190</v>
      </c>
      <c r="G35" s="56">
        <v>169</v>
      </c>
      <c r="H35" s="56">
        <v>4</v>
      </c>
      <c r="I35" s="56">
        <v>15</v>
      </c>
      <c r="J35" s="56">
        <v>0</v>
      </c>
      <c r="K35" s="56">
        <v>0</v>
      </c>
      <c r="L35" s="56">
        <v>0</v>
      </c>
      <c r="M35" s="56">
        <v>63</v>
      </c>
      <c r="N35" s="56">
        <v>0</v>
      </c>
      <c r="O35" s="56">
        <v>0</v>
      </c>
      <c r="P35" s="56">
        <v>0</v>
      </c>
      <c r="Q35" s="56">
        <v>0</v>
      </c>
      <c r="R35" s="57">
        <v>533</v>
      </c>
      <c r="S35" s="58">
        <v>3744</v>
      </c>
    </row>
    <row r="36" spans="1:19" x14ac:dyDescent="0.25">
      <c r="A36" s="49" t="s">
        <v>103</v>
      </c>
      <c r="B36" s="50">
        <v>5229</v>
      </c>
      <c r="C36" s="51">
        <v>9382</v>
      </c>
      <c r="D36" s="51">
        <v>446</v>
      </c>
      <c r="E36" s="51">
        <v>1182</v>
      </c>
      <c r="F36" s="51">
        <v>347</v>
      </c>
      <c r="G36" s="51">
        <v>108</v>
      </c>
      <c r="H36" s="51">
        <v>377</v>
      </c>
      <c r="I36" s="51">
        <v>330</v>
      </c>
      <c r="J36" s="51">
        <v>195</v>
      </c>
      <c r="K36" s="51">
        <v>189</v>
      </c>
      <c r="L36" s="51">
        <v>59</v>
      </c>
      <c r="M36" s="51">
        <v>367</v>
      </c>
      <c r="N36" s="51">
        <v>34</v>
      </c>
      <c r="O36" s="51">
        <v>13</v>
      </c>
      <c r="P36" s="51">
        <v>150</v>
      </c>
      <c r="Q36" s="51">
        <v>13</v>
      </c>
      <c r="R36" s="52">
        <v>457</v>
      </c>
      <c r="S36" s="53">
        <v>18878</v>
      </c>
    </row>
    <row r="37" spans="1:19" x14ac:dyDescent="0.25">
      <c r="A37" s="54" t="s">
        <v>118</v>
      </c>
      <c r="B37" s="55">
        <v>2616</v>
      </c>
      <c r="C37" s="56">
        <v>20858</v>
      </c>
      <c r="D37" s="56">
        <v>2039</v>
      </c>
      <c r="E37" s="56">
        <v>7636</v>
      </c>
      <c r="F37" s="56">
        <v>1467</v>
      </c>
      <c r="G37" s="56">
        <v>1832</v>
      </c>
      <c r="H37" s="56">
        <v>872</v>
      </c>
      <c r="I37" s="56">
        <v>654</v>
      </c>
      <c r="J37" s="56">
        <v>2811</v>
      </c>
      <c r="K37" s="56">
        <v>2351</v>
      </c>
      <c r="L37" s="56">
        <v>1131</v>
      </c>
      <c r="M37" s="56">
        <v>10140</v>
      </c>
      <c r="N37" s="56">
        <v>65</v>
      </c>
      <c r="O37" s="56">
        <v>389</v>
      </c>
      <c r="P37" s="56">
        <v>3571</v>
      </c>
      <c r="Q37" s="56">
        <v>113</v>
      </c>
      <c r="R37" s="57">
        <v>359</v>
      </c>
      <c r="S37" s="58">
        <v>58904</v>
      </c>
    </row>
    <row r="38" spans="1:19" x14ac:dyDescent="0.25">
      <c r="A38" s="59" t="s">
        <v>119</v>
      </c>
      <c r="B38" s="55">
        <v>3043</v>
      </c>
      <c r="C38" s="56">
        <v>3944</v>
      </c>
      <c r="D38" s="56">
        <v>352</v>
      </c>
      <c r="E38" s="56">
        <v>387</v>
      </c>
      <c r="F38" s="56">
        <v>692</v>
      </c>
      <c r="G38" s="56">
        <v>57</v>
      </c>
      <c r="H38" s="56">
        <v>3</v>
      </c>
      <c r="I38" s="56">
        <v>91</v>
      </c>
      <c r="J38" s="56">
        <v>6</v>
      </c>
      <c r="K38" s="56">
        <v>124</v>
      </c>
      <c r="L38" s="56">
        <v>3</v>
      </c>
      <c r="M38" s="56">
        <v>126</v>
      </c>
      <c r="N38" s="56">
        <v>1</v>
      </c>
      <c r="O38" s="56">
        <v>1</v>
      </c>
      <c r="P38" s="56">
        <v>32</v>
      </c>
      <c r="Q38" s="56">
        <v>13</v>
      </c>
      <c r="R38" s="57">
        <v>0</v>
      </c>
      <c r="S38" s="58">
        <v>8875</v>
      </c>
    </row>
    <row r="39" spans="1:19" ht="15.75" thickBot="1" x14ac:dyDescent="0.3">
      <c r="A39" s="60" t="s">
        <v>120</v>
      </c>
      <c r="B39" s="61">
        <v>1681</v>
      </c>
      <c r="C39" s="62">
        <v>5435</v>
      </c>
      <c r="D39" s="62">
        <v>278</v>
      </c>
      <c r="E39" s="62">
        <v>279</v>
      </c>
      <c r="F39" s="62">
        <v>363</v>
      </c>
      <c r="G39" s="62">
        <v>129</v>
      </c>
      <c r="H39" s="62">
        <v>33</v>
      </c>
      <c r="I39" s="62">
        <v>3</v>
      </c>
      <c r="J39" s="62">
        <v>0</v>
      </c>
      <c r="K39" s="62">
        <v>119</v>
      </c>
      <c r="L39" s="62">
        <v>13</v>
      </c>
      <c r="M39" s="62">
        <v>17</v>
      </c>
      <c r="N39" s="62">
        <v>3</v>
      </c>
      <c r="O39" s="62">
        <v>3</v>
      </c>
      <c r="P39" s="62">
        <v>0</v>
      </c>
      <c r="Q39" s="62">
        <v>0</v>
      </c>
      <c r="R39" s="63">
        <v>0</v>
      </c>
      <c r="S39" s="64">
        <v>8356</v>
      </c>
    </row>
    <row r="40" spans="1:19" x14ac:dyDescent="0.25">
      <c r="A40" s="65" t="s">
        <v>121</v>
      </c>
      <c r="B40" s="66">
        <v>2320</v>
      </c>
      <c r="C40" s="67">
        <v>7601</v>
      </c>
      <c r="D40" s="67">
        <v>620</v>
      </c>
      <c r="E40" s="67">
        <v>3371</v>
      </c>
      <c r="F40" s="67">
        <v>715</v>
      </c>
      <c r="G40" s="67">
        <v>160</v>
      </c>
      <c r="H40" s="67">
        <v>105</v>
      </c>
      <c r="I40" s="67">
        <v>54</v>
      </c>
      <c r="J40" s="67">
        <v>89</v>
      </c>
      <c r="K40" s="67">
        <v>663</v>
      </c>
      <c r="L40" s="67">
        <v>70</v>
      </c>
      <c r="M40" s="67">
        <v>631</v>
      </c>
      <c r="N40" s="67">
        <v>12</v>
      </c>
      <c r="O40" s="67">
        <v>6</v>
      </c>
      <c r="P40" s="67">
        <v>32</v>
      </c>
      <c r="Q40" s="67">
        <v>0</v>
      </c>
      <c r="R40" s="68">
        <v>254</v>
      </c>
      <c r="S40" s="69">
        <v>16703</v>
      </c>
    </row>
    <row r="41" spans="1:19" x14ac:dyDescent="0.25">
      <c r="A41" s="49" t="s">
        <v>122</v>
      </c>
      <c r="B41" s="50">
        <v>637</v>
      </c>
      <c r="C41" s="51">
        <v>2557</v>
      </c>
      <c r="D41" s="51">
        <v>91</v>
      </c>
      <c r="E41" s="51">
        <v>120</v>
      </c>
      <c r="F41" s="51">
        <v>156</v>
      </c>
      <c r="G41" s="51">
        <v>5</v>
      </c>
      <c r="H41" s="51">
        <v>42</v>
      </c>
      <c r="I41" s="51">
        <v>0</v>
      </c>
      <c r="J41" s="51">
        <v>0</v>
      </c>
      <c r="K41" s="51">
        <v>0</v>
      </c>
      <c r="L41" s="51">
        <v>0</v>
      </c>
      <c r="M41" s="51">
        <v>527</v>
      </c>
      <c r="N41" s="51">
        <v>0</v>
      </c>
      <c r="O41" s="51">
        <v>0</v>
      </c>
      <c r="P41" s="51">
        <v>0</v>
      </c>
      <c r="Q41" s="51">
        <v>0</v>
      </c>
      <c r="R41" s="52">
        <v>68</v>
      </c>
      <c r="S41" s="53">
        <v>4203</v>
      </c>
    </row>
    <row r="42" spans="1:19" x14ac:dyDescent="0.25">
      <c r="A42" s="49" t="s">
        <v>104</v>
      </c>
      <c r="B42" s="50">
        <v>8611</v>
      </c>
      <c r="C42" s="51">
        <v>26183</v>
      </c>
      <c r="D42" s="51">
        <v>5754</v>
      </c>
      <c r="E42" s="51">
        <v>9648</v>
      </c>
      <c r="F42" s="51">
        <v>6253</v>
      </c>
      <c r="G42" s="51">
        <v>1646</v>
      </c>
      <c r="H42" s="51">
        <v>2406</v>
      </c>
      <c r="I42" s="51">
        <v>394</v>
      </c>
      <c r="J42" s="51">
        <v>510</v>
      </c>
      <c r="K42" s="51">
        <v>6950</v>
      </c>
      <c r="L42" s="51">
        <v>257</v>
      </c>
      <c r="M42" s="51">
        <v>5144</v>
      </c>
      <c r="N42" s="51">
        <v>129</v>
      </c>
      <c r="O42" s="51">
        <v>59</v>
      </c>
      <c r="P42" s="51">
        <v>1267</v>
      </c>
      <c r="Q42" s="51">
        <v>3</v>
      </c>
      <c r="R42" s="52">
        <v>111</v>
      </c>
      <c r="S42" s="53">
        <v>75325</v>
      </c>
    </row>
    <row r="43" spans="1:19" x14ac:dyDescent="0.25">
      <c r="A43" s="54" t="s">
        <v>105</v>
      </c>
      <c r="B43" s="55">
        <v>4204</v>
      </c>
      <c r="C43" s="56">
        <v>4459</v>
      </c>
      <c r="D43" s="56">
        <v>819</v>
      </c>
      <c r="E43" s="56">
        <v>902</v>
      </c>
      <c r="F43" s="56">
        <v>599</v>
      </c>
      <c r="G43" s="56">
        <v>340</v>
      </c>
      <c r="H43" s="56">
        <v>168</v>
      </c>
      <c r="I43" s="56">
        <v>103</v>
      </c>
      <c r="J43" s="56">
        <v>147</v>
      </c>
      <c r="K43" s="56">
        <v>289</v>
      </c>
      <c r="L43" s="56">
        <v>103</v>
      </c>
      <c r="M43" s="56">
        <v>409</v>
      </c>
      <c r="N43" s="56">
        <v>8</v>
      </c>
      <c r="O43" s="56">
        <v>6</v>
      </c>
      <c r="P43" s="56">
        <v>25</v>
      </c>
      <c r="Q43" s="56">
        <v>0</v>
      </c>
      <c r="R43" s="57">
        <v>5</v>
      </c>
      <c r="S43" s="58">
        <v>12586</v>
      </c>
    </row>
    <row r="44" spans="1:19" x14ac:dyDescent="0.25">
      <c r="A44" s="70" t="s">
        <v>123</v>
      </c>
      <c r="B44" s="50">
        <v>39455</v>
      </c>
      <c r="C44" s="51">
        <v>60220</v>
      </c>
      <c r="D44" s="51">
        <v>7839</v>
      </c>
      <c r="E44" s="51">
        <v>15243</v>
      </c>
      <c r="F44" s="51">
        <v>8555</v>
      </c>
      <c r="G44" s="51">
        <v>2772</v>
      </c>
      <c r="H44" s="51">
        <v>3969</v>
      </c>
      <c r="I44" s="51">
        <v>2519</v>
      </c>
      <c r="J44" s="51">
        <v>2331</v>
      </c>
      <c r="K44" s="51">
        <v>12486</v>
      </c>
      <c r="L44" s="51">
        <v>1055</v>
      </c>
      <c r="M44" s="51">
        <v>27360</v>
      </c>
      <c r="N44" s="51">
        <v>852</v>
      </c>
      <c r="O44" s="51">
        <v>2219</v>
      </c>
      <c r="P44" s="51">
        <v>2009</v>
      </c>
      <c r="Q44" s="51">
        <v>369</v>
      </c>
      <c r="R44" s="52">
        <v>51114</v>
      </c>
      <c r="S44" s="53">
        <v>240367</v>
      </c>
    </row>
    <row r="45" spans="1:19" x14ac:dyDescent="0.25">
      <c r="A45" s="54" t="s">
        <v>106</v>
      </c>
      <c r="B45" s="55">
        <v>4609</v>
      </c>
      <c r="C45" s="56">
        <v>2584</v>
      </c>
      <c r="D45" s="56">
        <v>402</v>
      </c>
      <c r="E45" s="56">
        <v>4034</v>
      </c>
      <c r="F45" s="56">
        <v>571</v>
      </c>
      <c r="G45" s="56">
        <v>394</v>
      </c>
      <c r="H45" s="56">
        <v>591</v>
      </c>
      <c r="I45" s="56">
        <v>597</v>
      </c>
      <c r="J45" s="56">
        <v>425</v>
      </c>
      <c r="K45" s="56">
        <v>876</v>
      </c>
      <c r="L45" s="56">
        <v>274</v>
      </c>
      <c r="M45" s="56">
        <v>784</v>
      </c>
      <c r="N45" s="56">
        <v>87</v>
      </c>
      <c r="O45" s="56">
        <v>51</v>
      </c>
      <c r="P45" s="56">
        <v>224</v>
      </c>
      <c r="Q45" s="56">
        <v>165</v>
      </c>
      <c r="R45" s="57">
        <v>594</v>
      </c>
      <c r="S45" s="58">
        <v>17262</v>
      </c>
    </row>
    <row r="46" spans="1:19" x14ac:dyDescent="0.25">
      <c r="A46" s="49" t="s">
        <v>124</v>
      </c>
      <c r="B46" s="50">
        <v>246122</v>
      </c>
      <c r="C46" s="51">
        <v>462111</v>
      </c>
      <c r="D46" s="51">
        <v>68186</v>
      </c>
      <c r="E46" s="51">
        <v>97487</v>
      </c>
      <c r="F46" s="51">
        <v>62651</v>
      </c>
      <c r="G46" s="51">
        <v>32763</v>
      </c>
      <c r="H46" s="51">
        <v>1890</v>
      </c>
      <c r="I46" s="51">
        <v>15152</v>
      </c>
      <c r="J46" s="51">
        <v>12195</v>
      </c>
      <c r="K46" s="51">
        <v>92498</v>
      </c>
      <c r="L46" s="51">
        <v>6215</v>
      </c>
      <c r="M46" s="51">
        <v>116264</v>
      </c>
      <c r="N46" s="51">
        <v>2345</v>
      </c>
      <c r="O46" s="51">
        <v>3581</v>
      </c>
      <c r="P46" s="51">
        <v>5573</v>
      </c>
      <c r="Q46" s="51">
        <v>513</v>
      </c>
      <c r="R46" s="52">
        <v>54</v>
      </c>
      <c r="S46" s="53">
        <v>1225600</v>
      </c>
    </row>
    <row r="47" spans="1:19" x14ac:dyDescent="0.25">
      <c r="A47" s="54" t="s">
        <v>107</v>
      </c>
      <c r="B47" s="55">
        <v>8596</v>
      </c>
      <c r="C47" s="56">
        <v>10638</v>
      </c>
      <c r="D47" s="56">
        <v>1367</v>
      </c>
      <c r="E47" s="56">
        <v>2301</v>
      </c>
      <c r="F47" s="56">
        <v>1689</v>
      </c>
      <c r="G47" s="56">
        <v>470</v>
      </c>
      <c r="H47" s="56">
        <v>397</v>
      </c>
      <c r="I47" s="56">
        <v>256</v>
      </c>
      <c r="J47" s="56">
        <v>201</v>
      </c>
      <c r="K47" s="56">
        <v>1093</v>
      </c>
      <c r="L47" s="56">
        <v>207</v>
      </c>
      <c r="M47" s="56">
        <v>1452</v>
      </c>
      <c r="N47" s="56">
        <v>118</v>
      </c>
      <c r="O47" s="56">
        <v>126</v>
      </c>
      <c r="P47" s="56">
        <v>198</v>
      </c>
      <c r="Q47" s="56">
        <v>74</v>
      </c>
      <c r="R47" s="57">
        <v>1158</v>
      </c>
      <c r="S47" s="58">
        <v>30341</v>
      </c>
    </row>
    <row r="48" spans="1:19" x14ac:dyDescent="0.25">
      <c r="A48" s="49" t="s">
        <v>125</v>
      </c>
      <c r="B48" s="50">
        <v>3207</v>
      </c>
      <c r="C48" s="51">
        <v>19657</v>
      </c>
      <c r="D48" s="51">
        <v>3916</v>
      </c>
      <c r="E48" s="51">
        <v>1445</v>
      </c>
      <c r="F48" s="51">
        <v>3926</v>
      </c>
      <c r="G48" s="51">
        <v>1445</v>
      </c>
      <c r="H48" s="51">
        <v>3938</v>
      </c>
      <c r="I48" s="51">
        <v>665</v>
      </c>
      <c r="J48" s="51">
        <v>1445</v>
      </c>
      <c r="K48" s="51">
        <v>39064</v>
      </c>
      <c r="L48" s="51">
        <v>665</v>
      </c>
      <c r="M48" s="51">
        <v>49803</v>
      </c>
      <c r="N48" s="51">
        <v>1315</v>
      </c>
      <c r="O48" s="51">
        <v>665</v>
      </c>
      <c r="P48" s="51">
        <v>665</v>
      </c>
      <c r="Q48" s="51">
        <v>554</v>
      </c>
      <c r="R48" s="52">
        <v>183</v>
      </c>
      <c r="S48" s="53">
        <v>132558</v>
      </c>
    </row>
    <row r="49" spans="1:34" x14ac:dyDescent="0.25">
      <c r="A49" s="54" t="s">
        <v>108</v>
      </c>
      <c r="B49" s="55">
        <v>70607</v>
      </c>
      <c r="C49" s="56">
        <v>60665</v>
      </c>
      <c r="D49" s="56">
        <v>9647</v>
      </c>
      <c r="E49" s="56">
        <v>15103</v>
      </c>
      <c r="F49" s="56">
        <v>10667</v>
      </c>
      <c r="G49" s="56">
        <v>5227</v>
      </c>
      <c r="H49" s="56">
        <v>10859</v>
      </c>
      <c r="I49" s="56">
        <v>2079</v>
      </c>
      <c r="J49" s="56">
        <v>3474</v>
      </c>
      <c r="K49" s="56">
        <v>23543</v>
      </c>
      <c r="L49" s="56">
        <v>1377</v>
      </c>
      <c r="M49" s="56">
        <v>28641</v>
      </c>
      <c r="N49" s="56">
        <v>1151</v>
      </c>
      <c r="O49" s="56">
        <v>792</v>
      </c>
      <c r="P49" s="56">
        <v>4184</v>
      </c>
      <c r="Q49" s="56">
        <v>158</v>
      </c>
      <c r="R49" s="57">
        <v>7516</v>
      </c>
      <c r="S49" s="58">
        <v>255690</v>
      </c>
    </row>
    <row r="50" spans="1:34" x14ac:dyDescent="0.25">
      <c r="A50" s="54" t="s">
        <v>126</v>
      </c>
      <c r="B50" s="55">
        <v>4565</v>
      </c>
      <c r="C50" s="56">
        <v>3532</v>
      </c>
      <c r="D50" s="56">
        <v>458</v>
      </c>
      <c r="E50" s="56">
        <v>1376</v>
      </c>
      <c r="F50" s="56">
        <v>614</v>
      </c>
      <c r="G50" s="56">
        <v>196</v>
      </c>
      <c r="H50" s="56">
        <v>366</v>
      </c>
      <c r="I50" s="56">
        <v>66</v>
      </c>
      <c r="J50" s="56">
        <v>168</v>
      </c>
      <c r="K50" s="56">
        <v>1485</v>
      </c>
      <c r="L50" s="56">
        <v>25</v>
      </c>
      <c r="M50" s="56">
        <v>1788</v>
      </c>
      <c r="N50" s="56">
        <v>17</v>
      </c>
      <c r="O50" s="56">
        <v>25</v>
      </c>
      <c r="P50" s="56">
        <v>91</v>
      </c>
      <c r="Q50" s="56">
        <v>40</v>
      </c>
      <c r="R50" s="57">
        <v>0</v>
      </c>
      <c r="S50" s="58">
        <v>14812</v>
      </c>
    </row>
    <row r="51" spans="1:34" x14ac:dyDescent="0.25">
      <c r="A51" s="54" t="s">
        <v>109</v>
      </c>
      <c r="B51" s="55">
        <v>1155</v>
      </c>
      <c r="C51" s="56">
        <v>1125</v>
      </c>
      <c r="D51" s="56">
        <v>120</v>
      </c>
      <c r="E51" s="56">
        <v>163</v>
      </c>
      <c r="F51" s="56">
        <v>175</v>
      </c>
      <c r="G51" s="56">
        <v>60</v>
      </c>
      <c r="H51" s="56">
        <v>182</v>
      </c>
      <c r="I51" s="56">
        <v>30</v>
      </c>
      <c r="J51" s="56">
        <v>58</v>
      </c>
      <c r="K51" s="56">
        <v>233</v>
      </c>
      <c r="L51" s="56">
        <v>231</v>
      </c>
      <c r="M51" s="56">
        <v>204</v>
      </c>
      <c r="N51" s="56">
        <v>8</v>
      </c>
      <c r="O51" s="56">
        <v>12</v>
      </c>
      <c r="P51" s="56">
        <v>23</v>
      </c>
      <c r="Q51" s="56">
        <v>7</v>
      </c>
      <c r="R51" s="57">
        <v>93</v>
      </c>
      <c r="S51" s="58">
        <v>3879</v>
      </c>
    </row>
    <row r="52" spans="1:34" x14ac:dyDescent="0.25">
      <c r="A52" s="54" t="s">
        <v>127</v>
      </c>
      <c r="B52" s="55">
        <v>1115</v>
      </c>
      <c r="C52" s="56">
        <v>986</v>
      </c>
      <c r="D52" s="56">
        <v>86</v>
      </c>
      <c r="E52" s="56">
        <v>242</v>
      </c>
      <c r="F52" s="56">
        <v>175</v>
      </c>
      <c r="G52" s="56">
        <v>60</v>
      </c>
      <c r="H52" s="56">
        <v>182</v>
      </c>
      <c r="I52" s="56">
        <v>7</v>
      </c>
      <c r="J52" s="56">
        <v>26</v>
      </c>
      <c r="K52" s="56">
        <v>317</v>
      </c>
      <c r="L52" s="56">
        <v>8</v>
      </c>
      <c r="M52" s="56">
        <v>186</v>
      </c>
      <c r="N52" s="56">
        <v>0</v>
      </c>
      <c r="O52" s="56">
        <v>0</v>
      </c>
      <c r="P52" s="56">
        <v>31</v>
      </c>
      <c r="Q52" s="56">
        <v>0</v>
      </c>
      <c r="R52" s="57">
        <v>0</v>
      </c>
      <c r="S52" s="58">
        <v>3421</v>
      </c>
    </row>
    <row r="53" spans="1:34" ht="15.75" thickBot="1" x14ac:dyDescent="0.3">
      <c r="A53" s="49" t="s">
        <v>128</v>
      </c>
      <c r="B53" s="50">
        <v>34132</v>
      </c>
      <c r="C53" s="51">
        <v>126403</v>
      </c>
      <c r="D53" s="51">
        <v>11442</v>
      </c>
      <c r="E53" s="51">
        <v>14717</v>
      </c>
      <c r="F53" s="51">
        <v>5624</v>
      </c>
      <c r="G53" s="51">
        <v>13795</v>
      </c>
      <c r="H53" s="51">
        <v>2759</v>
      </c>
      <c r="I53" s="51">
        <v>2759</v>
      </c>
      <c r="J53" s="51">
        <v>33108</v>
      </c>
      <c r="K53" s="51">
        <v>2759</v>
      </c>
      <c r="L53" s="51">
        <v>9313</v>
      </c>
      <c r="M53" s="51">
        <v>2759</v>
      </c>
      <c r="N53" s="51">
        <v>2759</v>
      </c>
      <c r="O53" s="51">
        <v>2759</v>
      </c>
      <c r="P53" s="51">
        <v>2759</v>
      </c>
      <c r="Q53" s="51">
        <v>0</v>
      </c>
      <c r="R53" s="52">
        <v>18278</v>
      </c>
      <c r="S53" s="53">
        <v>286125</v>
      </c>
    </row>
    <row r="54" spans="1:34" ht="17.25" thickTop="1" thickBot="1" x14ac:dyDescent="0.3">
      <c r="A54" s="149" t="s">
        <v>110</v>
      </c>
      <c r="B54" s="150">
        <v>578504</v>
      </c>
      <c r="C54" s="151">
        <v>1032894</v>
      </c>
      <c r="D54" s="151">
        <v>150650</v>
      </c>
      <c r="E54" s="151">
        <v>236464</v>
      </c>
      <c r="F54" s="151">
        <v>129925</v>
      </c>
      <c r="G54" s="151">
        <v>74829</v>
      </c>
      <c r="H54" s="151">
        <v>38586</v>
      </c>
      <c r="I54" s="151">
        <v>43295</v>
      </c>
      <c r="J54" s="151">
        <v>80370</v>
      </c>
      <c r="K54" s="151">
        <v>227522</v>
      </c>
      <c r="L54" s="151">
        <v>30944</v>
      </c>
      <c r="M54" s="151">
        <v>347446</v>
      </c>
      <c r="N54" s="151">
        <v>14602</v>
      </c>
      <c r="O54" s="151">
        <v>17699</v>
      </c>
      <c r="P54" s="151">
        <v>47312</v>
      </c>
      <c r="Q54" s="151">
        <v>5524</v>
      </c>
      <c r="R54" s="152">
        <v>326415</v>
      </c>
      <c r="S54" s="153">
        <v>3382981</v>
      </c>
    </row>
    <row r="58" spans="1:34" ht="15.75" x14ac:dyDescent="0.25">
      <c r="A58" s="71" t="s">
        <v>66</v>
      </c>
      <c r="B58" s="72" t="s">
        <v>63</v>
      </c>
      <c r="C58" s="71" t="s">
        <v>64</v>
      </c>
      <c r="D58" s="72" t="s">
        <v>62</v>
      </c>
      <c r="E58" s="71" t="s">
        <v>64</v>
      </c>
      <c r="F58" s="72" t="s">
        <v>61</v>
      </c>
      <c r="G58" s="71" t="s">
        <v>64</v>
      </c>
      <c r="H58" s="72" t="s">
        <v>60</v>
      </c>
      <c r="I58" s="71" t="s">
        <v>64</v>
      </c>
      <c r="J58" s="72" t="s">
        <v>59</v>
      </c>
      <c r="K58" s="71" t="s">
        <v>64</v>
      </c>
      <c r="L58" s="72" t="s">
        <v>58</v>
      </c>
      <c r="M58" s="71" t="s">
        <v>64</v>
      </c>
      <c r="N58" s="72" t="s">
        <v>57</v>
      </c>
      <c r="O58" s="71" t="s">
        <v>64</v>
      </c>
      <c r="P58" s="72" t="s">
        <v>56</v>
      </c>
      <c r="Q58" s="71" t="s">
        <v>64</v>
      </c>
      <c r="R58" s="72" t="s">
        <v>55</v>
      </c>
      <c r="S58" s="71" t="s">
        <v>64</v>
      </c>
      <c r="T58" s="73" t="s">
        <v>54</v>
      </c>
      <c r="U58" s="71" t="s">
        <v>64</v>
      </c>
      <c r="V58" s="72" t="s">
        <v>53</v>
      </c>
      <c r="W58" s="71" t="s">
        <v>64</v>
      </c>
      <c r="X58" s="72" t="s">
        <v>52</v>
      </c>
      <c r="Y58" s="71" t="s">
        <v>64</v>
      </c>
      <c r="Z58" s="72" t="s">
        <v>51</v>
      </c>
      <c r="AA58" s="71" t="s">
        <v>64</v>
      </c>
      <c r="AB58" s="72" t="s">
        <v>50</v>
      </c>
      <c r="AC58" s="71" t="s">
        <v>64</v>
      </c>
      <c r="AD58" s="74" t="s">
        <v>49</v>
      </c>
      <c r="AE58" s="71" t="s">
        <v>64</v>
      </c>
      <c r="AF58" s="72" t="s">
        <v>48</v>
      </c>
      <c r="AG58" s="71" t="s">
        <v>64</v>
      </c>
      <c r="AH58" s="72" t="s">
        <v>46</v>
      </c>
    </row>
    <row r="59" spans="1:34" ht="15.75" x14ac:dyDescent="0.25">
      <c r="A59" s="75" t="s">
        <v>202</v>
      </c>
      <c r="B59" s="76">
        <v>246122</v>
      </c>
      <c r="C59" s="77" t="s">
        <v>202</v>
      </c>
      <c r="D59" s="76">
        <v>462111</v>
      </c>
      <c r="E59" s="75" t="s">
        <v>202</v>
      </c>
      <c r="F59" s="76">
        <v>68186</v>
      </c>
      <c r="G59" s="75" t="s">
        <v>202</v>
      </c>
      <c r="H59" s="76">
        <v>97487</v>
      </c>
      <c r="I59" s="75" t="s">
        <v>202</v>
      </c>
      <c r="J59" s="76">
        <v>62651</v>
      </c>
      <c r="K59" s="77" t="s">
        <v>202</v>
      </c>
      <c r="L59" s="76">
        <v>32763</v>
      </c>
      <c r="M59" s="77" t="s">
        <v>203</v>
      </c>
      <c r="N59" s="76">
        <v>10859</v>
      </c>
      <c r="O59" s="75" t="s">
        <v>202</v>
      </c>
      <c r="P59" s="76">
        <v>15152</v>
      </c>
      <c r="Q59" s="75" t="s">
        <v>205</v>
      </c>
      <c r="R59" s="76">
        <v>33108</v>
      </c>
      <c r="S59" s="75" t="s">
        <v>202</v>
      </c>
      <c r="T59" s="76">
        <v>92498</v>
      </c>
      <c r="U59" s="75" t="s">
        <v>205</v>
      </c>
      <c r="V59" s="154">
        <v>9313</v>
      </c>
      <c r="W59" s="75" t="s">
        <v>202</v>
      </c>
      <c r="X59" s="154">
        <v>116264</v>
      </c>
      <c r="Y59" s="75" t="s">
        <v>201</v>
      </c>
      <c r="Z59" s="154">
        <v>5254</v>
      </c>
      <c r="AA59" s="75" t="s">
        <v>201</v>
      </c>
      <c r="AB59" s="154">
        <v>4506</v>
      </c>
      <c r="AC59" s="77" t="s">
        <v>201</v>
      </c>
      <c r="AD59" s="154">
        <v>19136</v>
      </c>
      <c r="AE59" s="77" t="s">
        <v>201</v>
      </c>
      <c r="AF59" s="154">
        <v>2292</v>
      </c>
      <c r="AG59" s="77" t="s">
        <v>202</v>
      </c>
      <c r="AH59" s="154">
        <v>1225600</v>
      </c>
    </row>
    <row r="60" spans="1:34" ht="15.75" x14ac:dyDescent="0.25">
      <c r="A60" s="77" t="s">
        <v>201</v>
      </c>
      <c r="B60" s="76">
        <v>103258</v>
      </c>
      <c r="C60" s="77" t="s">
        <v>201</v>
      </c>
      <c r="D60" s="76">
        <v>147408</v>
      </c>
      <c r="E60" s="77" t="s">
        <v>201</v>
      </c>
      <c r="F60" s="76">
        <v>29254</v>
      </c>
      <c r="G60" s="77" t="s">
        <v>201</v>
      </c>
      <c r="H60" s="76">
        <v>48397</v>
      </c>
      <c r="I60" s="77" t="s">
        <v>201</v>
      </c>
      <c r="J60" s="76">
        <v>17835</v>
      </c>
      <c r="K60" s="77" t="s">
        <v>205</v>
      </c>
      <c r="L60" s="76">
        <v>13795</v>
      </c>
      <c r="M60" s="75" t="s">
        <v>201</v>
      </c>
      <c r="N60" s="76">
        <v>6404</v>
      </c>
      <c r="O60" s="77" t="s">
        <v>201</v>
      </c>
      <c r="P60" s="76">
        <v>11529</v>
      </c>
      <c r="Q60" s="77" t="s">
        <v>201</v>
      </c>
      <c r="R60" s="76">
        <v>17158</v>
      </c>
      <c r="S60" s="77" t="s">
        <v>215</v>
      </c>
      <c r="T60" s="76">
        <v>39064</v>
      </c>
      <c r="U60" s="77" t="s">
        <v>201</v>
      </c>
      <c r="V60" s="154">
        <v>8173</v>
      </c>
      <c r="W60" s="77" t="s">
        <v>201</v>
      </c>
      <c r="X60" s="154">
        <v>82522</v>
      </c>
      <c r="Y60" s="75" t="s">
        <v>205</v>
      </c>
      <c r="Z60" s="154">
        <v>2759</v>
      </c>
      <c r="AA60" s="77" t="s">
        <v>202</v>
      </c>
      <c r="AB60" s="154">
        <v>3581</v>
      </c>
      <c r="AC60" s="75" t="s">
        <v>213</v>
      </c>
      <c r="AD60" s="154">
        <v>5584</v>
      </c>
      <c r="AE60" s="77" t="s">
        <v>229</v>
      </c>
      <c r="AF60" s="154">
        <v>661</v>
      </c>
      <c r="AG60" s="75" t="s">
        <v>201</v>
      </c>
      <c r="AH60" s="154">
        <v>744117</v>
      </c>
    </row>
    <row r="61" spans="1:34" ht="15.75" x14ac:dyDescent="0.25">
      <c r="A61" s="75" t="s">
        <v>203</v>
      </c>
      <c r="B61" s="76">
        <v>70607</v>
      </c>
      <c r="C61" s="77" t="s">
        <v>205</v>
      </c>
      <c r="D61" s="76">
        <v>126403</v>
      </c>
      <c r="E61" s="77" t="s">
        <v>205</v>
      </c>
      <c r="F61" s="76">
        <v>11442</v>
      </c>
      <c r="G61" s="75" t="s">
        <v>204</v>
      </c>
      <c r="H61" s="76">
        <v>15243</v>
      </c>
      <c r="I61" s="77" t="s">
        <v>203</v>
      </c>
      <c r="J61" s="76">
        <v>10667</v>
      </c>
      <c r="K61" s="77" t="s">
        <v>201</v>
      </c>
      <c r="L61" s="76">
        <v>9559</v>
      </c>
      <c r="M61" s="75" t="s">
        <v>204</v>
      </c>
      <c r="N61" s="76">
        <v>3969</v>
      </c>
      <c r="O61" s="77" t="s">
        <v>213</v>
      </c>
      <c r="P61" s="76">
        <v>4157</v>
      </c>
      <c r="Q61" s="75" t="s">
        <v>202</v>
      </c>
      <c r="R61" s="76">
        <v>12195</v>
      </c>
      <c r="S61" s="77" t="s">
        <v>201</v>
      </c>
      <c r="T61" s="76">
        <v>33309</v>
      </c>
      <c r="U61" s="77" t="s">
        <v>202</v>
      </c>
      <c r="V61" s="154">
        <v>6215</v>
      </c>
      <c r="W61" s="75" t="s">
        <v>215</v>
      </c>
      <c r="X61" s="154">
        <v>49803</v>
      </c>
      <c r="Y61" s="77" t="s">
        <v>202</v>
      </c>
      <c r="Z61" s="154">
        <v>2345</v>
      </c>
      <c r="AA61" s="75" t="s">
        <v>205</v>
      </c>
      <c r="AB61" s="154">
        <v>2759</v>
      </c>
      <c r="AC61" s="75" t="s">
        <v>202</v>
      </c>
      <c r="AD61" s="154">
        <v>5573</v>
      </c>
      <c r="AE61" s="75" t="s">
        <v>215</v>
      </c>
      <c r="AF61" s="154">
        <v>554</v>
      </c>
      <c r="AG61" s="77" t="s">
        <v>205</v>
      </c>
      <c r="AH61" s="154">
        <v>286125</v>
      </c>
    </row>
    <row r="62" spans="1:34" ht="15.75" x14ac:dyDescent="0.25">
      <c r="A62" s="77" t="s">
        <v>204</v>
      </c>
      <c r="B62" s="76">
        <v>39455</v>
      </c>
      <c r="C62" s="75" t="s">
        <v>203</v>
      </c>
      <c r="D62" s="76">
        <v>60665</v>
      </c>
      <c r="E62" s="75" t="s">
        <v>203</v>
      </c>
      <c r="F62" s="76">
        <v>9647</v>
      </c>
      <c r="G62" s="75" t="s">
        <v>203</v>
      </c>
      <c r="H62" s="76">
        <v>15103</v>
      </c>
      <c r="I62" s="75" t="s">
        <v>204</v>
      </c>
      <c r="J62" s="76">
        <v>8555</v>
      </c>
      <c r="K62" s="75" t="s">
        <v>203</v>
      </c>
      <c r="L62" s="76">
        <v>5227</v>
      </c>
      <c r="M62" s="77" t="s">
        <v>215</v>
      </c>
      <c r="N62" s="76">
        <v>3938</v>
      </c>
      <c r="O62" s="75" t="s">
        <v>205</v>
      </c>
      <c r="P62" s="76">
        <v>2759</v>
      </c>
      <c r="Q62" s="77" t="s">
        <v>213</v>
      </c>
      <c r="R62" s="76">
        <v>4177</v>
      </c>
      <c r="S62" s="77" t="s">
        <v>203</v>
      </c>
      <c r="T62" s="76">
        <v>23543</v>
      </c>
      <c r="U62" s="75" t="s">
        <v>203</v>
      </c>
      <c r="V62" s="154">
        <v>1377</v>
      </c>
      <c r="W62" s="75" t="s">
        <v>203</v>
      </c>
      <c r="X62" s="154">
        <v>28641</v>
      </c>
      <c r="Y62" s="75" t="s">
        <v>215</v>
      </c>
      <c r="Z62" s="154">
        <v>1315</v>
      </c>
      <c r="AA62" s="77" t="s">
        <v>204</v>
      </c>
      <c r="AB62" s="154">
        <v>2219</v>
      </c>
      <c r="AC62" s="75" t="s">
        <v>203</v>
      </c>
      <c r="AD62" s="154">
        <v>4184</v>
      </c>
      <c r="AE62" s="75" t="s">
        <v>202</v>
      </c>
      <c r="AF62" s="154">
        <v>513</v>
      </c>
      <c r="AG62" s="77" t="s">
        <v>203</v>
      </c>
      <c r="AH62" s="154">
        <v>255690</v>
      </c>
    </row>
    <row r="63" spans="1:34" ht="15.75" x14ac:dyDescent="0.25">
      <c r="A63" s="75" t="s">
        <v>205</v>
      </c>
      <c r="B63" s="76">
        <v>34132</v>
      </c>
      <c r="C63" s="75" t="s">
        <v>204</v>
      </c>
      <c r="D63" s="76">
        <v>60220</v>
      </c>
      <c r="E63" s="75" t="s">
        <v>204</v>
      </c>
      <c r="F63" s="76">
        <v>7839</v>
      </c>
      <c r="G63" s="77" t="s">
        <v>205</v>
      </c>
      <c r="H63" s="76">
        <v>14717</v>
      </c>
      <c r="I63" s="75" t="s">
        <v>208</v>
      </c>
      <c r="J63" s="76">
        <v>6253</v>
      </c>
      <c r="K63" s="75" t="s">
        <v>204</v>
      </c>
      <c r="L63" s="76">
        <v>2772</v>
      </c>
      <c r="M63" s="77" t="s">
        <v>205</v>
      </c>
      <c r="N63" s="76">
        <v>2759</v>
      </c>
      <c r="O63" s="77" t="s">
        <v>204</v>
      </c>
      <c r="P63" s="76">
        <v>2519</v>
      </c>
      <c r="Q63" s="77" t="s">
        <v>203</v>
      </c>
      <c r="R63" s="76">
        <v>3474</v>
      </c>
      <c r="S63" s="77" t="s">
        <v>204</v>
      </c>
      <c r="T63" s="76">
        <v>12486</v>
      </c>
      <c r="U63" s="77" t="s">
        <v>217</v>
      </c>
      <c r="V63" s="154">
        <v>1131</v>
      </c>
      <c r="W63" s="77" t="s">
        <v>204</v>
      </c>
      <c r="X63" s="154">
        <v>27360</v>
      </c>
      <c r="Y63" s="77" t="s">
        <v>203</v>
      </c>
      <c r="Z63" s="154">
        <v>1151</v>
      </c>
      <c r="AA63" s="77" t="s">
        <v>213</v>
      </c>
      <c r="AB63" s="154">
        <v>2068</v>
      </c>
      <c r="AC63" s="75" t="s">
        <v>217</v>
      </c>
      <c r="AD63" s="154">
        <v>3571</v>
      </c>
      <c r="AE63" s="75" t="s">
        <v>213</v>
      </c>
      <c r="AF63" s="154">
        <v>398</v>
      </c>
      <c r="AG63" s="77" t="s">
        <v>204</v>
      </c>
      <c r="AH63" s="154">
        <v>240367</v>
      </c>
    </row>
    <row r="64" spans="1:34" ht="15.75" x14ac:dyDescent="0.25">
      <c r="A64" s="75" t="s">
        <v>206</v>
      </c>
      <c r="B64" s="76">
        <v>10827</v>
      </c>
      <c r="C64" s="75" t="s">
        <v>208</v>
      </c>
      <c r="D64" s="76">
        <v>26183</v>
      </c>
      <c r="E64" s="77" t="s">
        <v>208</v>
      </c>
      <c r="F64" s="76">
        <v>5754</v>
      </c>
      <c r="G64" s="77" t="s">
        <v>208</v>
      </c>
      <c r="H64" s="76">
        <v>9648</v>
      </c>
      <c r="I64" s="75" t="s">
        <v>205</v>
      </c>
      <c r="J64" s="76">
        <v>5624</v>
      </c>
      <c r="K64" s="75" t="s">
        <v>217</v>
      </c>
      <c r="L64" s="76">
        <v>1832</v>
      </c>
      <c r="M64" s="75" t="s">
        <v>208</v>
      </c>
      <c r="N64" s="76">
        <v>2406</v>
      </c>
      <c r="O64" s="75" t="s">
        <v>203</v>
      </c>
      <c r="P64" s="76">
        <v>2079</v>
      </c>
      <c r="Q64" s="77" t="s">
        <v>217</v>
      </c>
      <c r="R64" s="76">
        <v>2811</v>
      </c>
      <c r="S64" s="77" t="s">
        <v>208</v>
      </c>
      <c r="T64" s="76">
        <v>6950</v>
      </c>
      <c r="U64" s="75" t="s">
        <v>213</v>
      </c>
      <c r="V64" s="154">
        <v>1097</v>
      </c>
      <c r="W64" s="77" t="s">
        <v>217</v>
      </c>
      <c r="X64" s="154">
        <v>10140</v>
      </c>
      <c r="Y64" s="77" t="s">
        <v>204</v>
      </c>
      <c r="Z64" s="154">
        <v>852</v>
      </c>
      <c r="AA64" s="77" t="s">
        <v>203</v>
      </c>
      <c r="AB64" s="154">
        <v>792</v>
      </c>
      <c r="AC64" s="77" t="s">
        <v>205</v>
      </c>
      <c r="AD64" s="154">
        <v>2759</v>
      </c>
      <c r="AE64" s="75" t="s">
        <v>204</v>
      </c>
      <c r="AF64" s="154">
        <v>369</v>
      </c>
      <c r="AG64" s="75" t="s">
        <v>215</v>
      </c>
      <c r="AH64" s="154">
        <v>132558</v>
      </c>
    </row>
    <row r="65" spans="1:34" ht="15.75" x14ac:dyDescent="0.25">
      <c r="A65" s="77" t="s">
        <v>207</v>
      </c>
      <c r="B65" s="76">
        <v>9611</v>
      </c>
      <c r="C65" s="77" t="s">
        <v>217</v>
      </c>
      <c r="D65" s="76">
        <v>20858</v>
      </c>
      <c r="E65" s="75" t="s">
        <v>215</v>
      </c>
      <c r="F65" s="76">
        <v>3916</v>
      </c>
      <c r="G65" s="77" t="s">
        <v>217</v>
      </c>
      <c r="H65" s="76">
        <v>7636</v>
      </c>
      <c r="I65" s="77" t="s">
        <v>215</v>
      </c>
      <c r="J65" s="76">
        <v>3926</v>
      </c>
      <c r="K65" s="77" t="s">
        <v>213</v>
      </c>
      <c r="L65" s="76">
        <v>1675</v>
      </c>
      <c r="M65" s="75" t="s">
        <v>202</v>
      </c>
      <c r="N65" s="76">
        <v>1890</v>
      </c>
      <c r="O65" s="77" t="s">
        <v>215</v>
      </c>
      <c r="P65" s="76">
        <v>665</v>
      </c>
      <c r="Q65" s="75" t="s">
        <v>204</v>
      </c>
      <c r="R65" s="76">
        <v>2331</v>
      </c>
      <c r="S65" s="75" t="s">
        <v>213</v>
      </c>
      <c r="T65" s="76">
        <v>4302</v>
      </c>
      <c r="U65" s="77" t="s">
        <v>204</v>
      </c>
      <c r="V65" s="154">
        <v>1055</v>
      </c>
      <c r="W65" s="77" t="s">
        <v>213</v>
      </c>
      <c r="X65" s="154">
        <v>9576</v>
      </c>
      <c r="Y65" s="75" t="s">
        <v>213</v>
      </c>
      <c r="Z65" s="154">
        <v>206</v>
      </c>
      <c r="AA65" s="75" t="s">
        <v>215</v>
      </c>
      <c r="AB65" s="154">
        <v>665</v>
      </c>
      <c r="AC65" s="75" t="s">
        <v>204</v>
      </c>
      <c r="AD65" s="154">
        <v>2009</v>
      </c>
      <c r="AE65" s="77" t="s">
        <v>211</v>
      </c>
      <c r="AF65" s="154">
        <v>165</v>
      </c>
      <c r="AG65" s="75" t="s">
        <v>208</v>
      </c>
      <c r="AH65" s="154">
        <v>75325</v>
      </c>
    </row>
    <row r="66" spans="1:34" ht="15.75" x14ac:dyDescent="0.25">
      <c r="A66" s="77" t="s">
        <v>208</v>
      </c>
      <c r="B66" s="76">
        <v>8611</v>
      </c>
      <c r="C66" s="75" t="s">
        <v>215</v>
      </c>
      <c r="D66" s="76">
        <v>19657</v>
      </c>
      <c r="E66" s="75" t="s">
        <v>213</v>
      </c>
      <c r="F66" s="76">
        <v>2234</v>
      </c>
      <c r="G66" s="77" t="s">
        <v>211</v>
      </c>
      <c r="H66" s="76">
        <v>4034</v>
      </c>
      <c r="I66" s="77" t="s">
        <v>209</v>
      </c>
      <c r="J66" s="76">
        <v>1689</v>
      </c>
      <c r="K66" s="75" t="s">
        <v>208</v>
      </c>
      <c r="L66" s="76">
        <v>1646</v>
      </c>
      <c r="M66" s="75" t="s">
        <v>213</v>
      </c>
      <c r="N66" s="76">
        <v>1634</v>
      </c>
      <c r="O66" s="75" t="s">
        <v>217</v>
      </c>
      <c r="P66" s="76">
        <v>654</v>
      </c>
      <c r="Q66" s="75" t="s">
        <v>215</v>
      </c>
      <c r="R66" s="76">
        <v>1445</v>
      </c>
      <c r="S66" s="77" t="s">
        <v>205</v>
      </c>
      <c r="T66" s="76">
        <v>2759</v>
      </c>
      <c r="U66" s="75" t="s">
        <v>215</v>
      </c>
      <c r="V66" s="154">
        <v>665</v>
      </c>
      <c r="W66" s="75" t="s">
        <v>208</v>
      </c>
      <c r="X66" s="154">
        <v>5144</v>
      </c>
      <c r="Y66" s="75" t="s">
        <v>208</v>
      </c>
      <c r="Z66" s="154">
        <v>129</v>
      </c>
      <c r="AA66" s="77" t="s">
        <v>217</v>
      </c>
      <c r="AB66" s="154">
        <v>389</v>
      </c>
      <c r="AC66" s="77" t="s">
        <v>208</v>
      </c>
      <c r="AD66" s="154">
        <v>1267</v>
      </c>
      <c r="AE66" s="77" t="s">
        <v>203</v>
      </c>
      <c r="AF66" s="154">
        <v>158</v>
      </c>
      <c r="AG66" s="77" t="s">
        <v>217</v>
      </c>
      <c r="AH66" s="154">
        <v>58904</v>
      </c>
    </row>
    <row r="67" spans="1:34" ht="15.75" x14ac:dyDescent="0.25">
      <c r="A67" s="75" t="s">
        <v>209</v>
      </c>
      <c r="B67" s="76">
        <v>8596</v>
      </c>
      <c r="C67" s="75" t="s">
        <v>207</v>
      </c>
      <c r="D67" s="76">
        <v>17237</v>
      </c>
      <c r="E67" s="77" t="s">
        <v>217</v>
      </c>
      <c r="F67" s="76">
        <v>2039</v>
      </c>
      <c r="G67" s="75" t="s">
        <v>218</v>
      </c>
      <c r="H67" s="76">
        <v>3371</v>
      </c>
      <c r="I67" s="77" t="s">
        <v>206</v>
      </c>
      <c r="J67" s="76">
        <v>1681</v>
      </c>
      <c r="K67" s="75" t="s">
        <v>215</v>
      </c>
      <c r="L67" s="76">
        <v>1445</v>
      </c>
      <c r="M67" s="77" t="s">
        <v>217</v>
      </c>
      <c r="N67" s="76">
        <v>872</v>
      </c>
      <c r="O67" s="77" t="s">
        <v>221</v>
      </c>
      <c r="P67" s="76">
        <v>628</v>
      </c>
      <c r="Q67" s="75" t="s">
        <v>206</v>
      </c>
      <c r="R67" s="76">
        <v>534</v>
      </c>
      <c r="S67" s="75" t="s">
        <v>217</v>
      </c>
      <c r="T67" s="76">
        <v>2351</v>
      </c>
      <c r="U67" s="75" t="s">
        <v>211</v>
      </c>
      <c r="V67" s="154">
        <v>274</v>
      </c>
      <c r="W67" s="75" t="s">
        <v>205</v>
      </c>
      <c r="X67" s="154">
        <v>2759</v>
      </c>
      <c r="Y67" s="75" t="s">
        <v>209</v>
      </c>
      <c r="Z67" s="154">
        <v>118</v>
      </c>
      <c r="AA67" s="75" t="s">
        <v>206</v>
      </c>
      <c r="AB67" s="154">
        <v>140</v>
      </c>
      <c r="AC67" s="75" t="s">
        <v>215</v>
      </c>
      <c r="AD67" s="154">
        <v>665</v>
      </c>
      <c r="AE67" s="75" t="s">
        <v>217</v>
      </c>
      <c r="AF67" s="154">
        <v>113</v>
      </c>
      <c r="AG67" s="77" t="s">
        <v>219</v>
      </c>
      <c r="AH67" s="154">
        <v>56251</v>
      </c>
    </row>
    <row r="68" spans="1:34" ht="15.75" x14ac:dyDescent="0.25">
      <c r="A68" s="75" t="s">
        <v>210</v>
      </c>
      <c r="B68" s="76">
        <v>5229</v>
      </c>
      <c r="C68" s="75" t="s">
        <v>206</v>
      </c>
      <c r="D68" s="76">
        <v>11598</v>
      </c>
      <c r="E68" s="75" t="s">
        <v>209</v>
      </c>
      <c r="F68" s="76">
        <v>1367</v>
      </c>
      <c r="G68" s="77" t="s">
        <v>213</v>
      </c>
      <c r="H68" s="76">
        <v>2626</v>
      </c>
      <c r="I68" s="77" t="s">
        <v>207</v>
      </c>
      <c r="J68" s="76">
        <v>1625</v>
      </c>
      <c r="K68" s="75" t="s">
        <v>221</v>
      </c>
      <c r="L68" s="76">
        <v>513</v>
      </c>
      <c r="M68" s="77" t="s">
        <v>211</v>
      </c>
      <c r="N68" s="76">
        <v>591</v>
      </c>
      <c r="O68" s="75" t="s">
        <v>211</v>
      </c>
      <c r="P68" s="76">
        <v>597</v>
      </c>
      <c r="Q68" s="77" t="s">
        <v>208</v>
      </c>
      <c r="R68" s="76">
        <v>510</v>
      </c>
      <c r="S68" s="75" t="s">
        <v>212</v>
      </c>
      <c r="T68" s="76">
        <v>1485</v>
      </c>
      <c r="U68" s="75" t="s">
        <v>208</v>
      </c>
      <c r="V68" s="154">
        <v>257</v>
      </c>
      <c r="W68" s="75" t="s">
        <v>219</v>
      </c>
      <c r="X68" s="154">
        <v>1991</v>
      </c>
      <c r="Y68" s="77" t="s">
        <v>211</v>
      </c>
      <c r="Z68" s="154">
        <v>87</v>
      </c>
      <c r="AA68" s="75" t="s">
        <v>209</v>
      </c>
      <c r="AB68" s="154">
        <v>126</v>
      </c>
      <c r="AC68" s="75" t="s">
        <v>221</v>
      </c>
      <c r="AD68" s="154">
        <v>495</v>
      </c>
      <c r="AE68" s="77" t="s">
        <v>221</v>
      </c>
      <c r="AF68" s="154">
        <v>103</v>
      </c>
      <c r="AG68" s="75" t="s">
        <v>213</v>
      </c>
      <c r="AH68" s="154">
        <v>54133</v>
      </c>
    </row>
    <row r="69" spans="1:34" ht="15.75" x14ac:dyDescent="0.25">
      <c r="A69" s="75" t="s">
        <v>211</v>
      </c>
      <c r="B69" s="76">
        <v>4609</v>
      </c>
      <c r="C69" s="75" t="s">
        <v>209</v>
      </c>
      <c r="D69" s="76">
        <v>10638</v>
      </c>
      <c r="E69" s="77" t="s">
        <v>221</v>
      </c>
      <c r="F69" s="76">
        <v>1116</v>
      </c>
      <c r="G69" s="75" t="s">
        <v>209</v>
      </c>
      <c r="H69" s="76">
        <v>2301</v>
      </c>
      <c r="I69" s="75" t="s">
        <v>217</v>
      </c>
      <c r="J69" s="76">
        <v>1467</v>
      </c>
      <c r="K69" s="75" t="s">
        <v>209</v>
      </c>
      <c r="L69" s="76">
        <v>470</v>
      </c>
      <c r="M69" s="77" t="s">
        <v>206</v>
      </c>
      <c r="N69" s="76">
        <v>570</v>
      </c>
      <c r="O69" s="75" t="s">
        <v>206</v>
      </c>
      <c r="P69" s="76">
        <v>405</v>
      </c>
      <c r="Q69" s="77" t="s">
        <v>211</v>
      </c>
      <c r="R69" s="76">
        <v>425</v>
      </c>
      <c r="S69" s="75" t="s">
        <v>219</v>
      </c>
      <c r="T69" s="76">
        <v>1116</v>
      </c>
      <c r="U69" s="75" t="s">
        <v>221</v>
      </c>
      <c r="V69" s="154">
        <v>249</v>
      </c>
      <c r="W69" s="75" t="s">
        <v>223</v>
      </c>
      <c r="X69" s="154">
        <v>1979</v>
      </c>
      <c r="Y69" s="75" t="s">
        <v>217</v>
      </c>
      <c r="Z69" s="154">
        <v>65</v>
      </c>
      <c r="AA69" s="75" t="s">
        <v>223</v>
      </c>
      <c r="AB69" s="154">
        <v>85</v>
      </c>
      <c r="AC69" s="77" t="s">
        <v>223</v>
      </c>
      <c r="AD69" s="154">
        <v>354</v>
      </c>
      <c r="AE69" s="77" t="s">
        <v>209</v>
      </c>
      <c r="AF69" s="154">
        <v>74</v>
      </c>
      <c r="AG69" s="75" t="s">
        <v>207</v>
      </c>
      <c r="AH69" s="154">
        <v>33565</v>
      </c>
    </row>
    <row r="70" spans="1:34" ht="15.75" x14ac:dyDescent="0.25">
      <c r="A70" s="75" t="s">
        <v>212</v>
      </c>
      <c r="B70" s="76">
        <v>4565</v>
      </c>
      <c r="C70" s="77" t="s">
        <v>210</v>
      </c>
      <c r="D70" s="76">
        <v>9382</v>
      </c>
      <c r="E70" s="77" t="s">
        <v>207</v>
      </c>
      <c r="F70" s="76">
        <v>1110</v>
      </c>
      <c r="G70" s="75" t="s">
        <v>207</v>
      </c>
      <c r="H70" s="76">
        <v>2248</v>
      </c>
      <c r="I70" s="75" t="s">
        <v>213</v>
      </c>
      <c r="J70" s="76">
        <v>1240</v>
      </c>
      <c r="K70" s="77" t="s">
        <v>211</v>
      </c>
      <c r="L70" s="76">
        <v>394</v>
      </c>
      <c r="M70" s="75" t="s">
        <v>209</v>
      </c>
      <c r="N70" s="76">
        <v>397</v>
      </c>
      <c r="O70" s="75" t="s">
        <v>208</v>
      </c>
      <c r="P70" s="76">
        <v>394</v>
      </c>
      <c r="Q70" s="77" t="s">
        <v>221</v>
      </c>
      <c r="R70" s="76">
        <v>387</v>
      </c>
      <c r="S70" s="75" t="s">
        <v>209</v>
      </c>
      <c r="T70" s="76">
        <v>1093</v>
      </c>
      <c r="U70" s="75" t="s">
        <v>225</v>
      </c>
      <c r="V70" s="154">
        <v>231</v>
      </c>
      <c r="W70" s="75" t="s">
        <v>212</v>
      </c>
      <c r="X70" s="154">
        <v>1788</v>
      </c>
      <c r="Y70" s="77" t="s">
        <v>206</v>
      </c>
      <c r="Z70" s="154">
        <v>65</v>
      </c>
      <c r="AA70" s="75" t="s">
        <v>219</v>
      </c>
      <c r="AB70" s="154">
        <v>79</v>
      </c>
      <c r="AC70" s="77" t="s">
        <v>222</v>
      </c>
      <c r="AD70" s="154">
        <v>259</v>
      </c>
      <c r="AE70" s="75" t="s">
        <v>212</v>
      </c>
      <c r="AF70" s="154">
        <v>40</v>
      </c>
      <c r="AG70" s="75" t="s">
        <v>209</v>
      </c>
      <c r="AH70" s="154">
        <v>30341</v>
      </c>
    </row>
    <row r="71" spans="1:34" ht="15.75" x14ac:dyDescent="0.25">
      <c r="A71" s="77" t="s">
        <v>213</v>
      </c>
      <c r="B71" s="76">
        <v>4364</v>
      </c>
      <c r="C71" s="75" t="s">
        <v>218</v>
      </c>
      <c r="D71" s="76">
        <v>7601</v>
      </c>
      <c r="E71" s="75" t="s">
        <v>219</v>
      </c>
      <c r="F71" s="76">
        <v>819</v>
      </c>
      <c r="G71" s="75" t="s">
        <v>219</v>
      </c>
      <c r="H71" s="76">
        <v>1957</v>
      </c>
      <c r="I71" s="75" t="s">
        <v>219</v>
      </c>
      <c r="J71" s="76">
        <v>913</v>
      </c>
      <c r="K71" s="75" t="s">
        <v>206</v>
      </c>
      <c r="L71" s="76">
        <v>375</v>
      </c>
      <c r="M71" s="77" t="s">
        <v>210</v>
      </c>
      <c r="N71" s="76">
        <v>377</v>
      </c>
      <c r="O71" s="75" t="s">
        <v>210</v>
      </c>
      <c r="P71" s="76">
        <v>330</v>
      </c>
      <c r="Q71" s="77" t="s">
        <v>219</v>
      </c>
      <c r="R71" s="76">
        <v>292</v>
      </c>
      <c r="S71" s="75" t="s">
        <v>221</v>
      </c>
      <c r="T71" s="76">
        <v>989</v>
      </c>
      <c r="U71" s="75" t="s">
        <v>209</v>
      </c>
      <c r="V71" s="154">
        <v>207</v>
      </c>
      <c r="W71" s="77" t="s">
        <v>221</v>
      </c>
      <c r="X71" s="154">
        <v>1606</v>
      </c>
      <c r="Y71" s="75" t="s">
        <v>223</v>
      </c>
      <c r="Z71" s="154">
        <v>53</v>
      </c>
      <c r="AA71" s="75" t="s">
        <v>208</v>
      </c>
      <c r="AB71" s="154">
        <v>59</v>
      </c>
      <c r="AC71" s="75" t="s">
        <v>211</v>
      </c>
      <c r="AD71" s="154">
        <v>224</v>
      </c>
      <c r="AE71" s="75" t="s">
        <v>222</v>
      </c>
      <c r="AF71" s="154">
        <v>29</v>
      </c>
      <c r="AG71" s="75" t="s">
        <v>206</v>
      </c>
      <c r="AH71" s="154">
        <v>29963</v>
      </c>
    </row>
    <row r="72" spans="1:34" ht="15.75" x14ac:dyDescent="0.25">
      <c r="A72" s="75" t="s">
        <v>214</v>
      </c>
      <c r="B72" s="76">
        <v>4204</v>
      </c>
      <c r="C72" s="77" t="s">
        <v>213</v>
      </c>
      <c r="D72" s="76">
        <v>6990</v>
      </c>
      <c r="E72" s="77" t="s">
        <v>214</v>
      </c>
      <c r="F72" s="76">
        <v>819</v>
      </c>
      <c r="G72" s="77" t="s">
        <v>215</v>
      </c>
      <c r="H72" s="76">
        <v>1445</v>
      </c>
      <c r="I72" s="75" t="s">
        <v>218</v>
      </c>
      <c r="J72" s="76">
        <v>715</v>
      </c>
      <c r="K72" s="75" t="s">
        <v>219</v>
      </c>
      <c r="L72" s="76">
        <v>346</v>
      </c>
      <c r="M72" s="77" t="s">
        <v>212</v>
      </c>
      <c r="N72" s="76">
        <v>366</v>
      </c>
      <c r="O72" s="75" t="s">
        <v>209</v>
      </c>
      <c r="P72" s="76">
        <v>256</v>
      </c>
      <c r="Q72" s="77" t="s">
        <v>209</v>
      </c>
      <c r="R72" s="76">
        <v>201</v>
      </c>
      <c r="S72" s="75" t="s">
        <v>211</v>
      </c>
      <c r="T72" s="76">
        <v>876</v>
      </c>
      <c r="U72" s="77" t="s">
        <v>214</v>
      </c>
      <c r="V72" s="154">
        <v>103</v>
      </c>
      <c r="W72" s="75" t="s">
        <v>209</v>
      </c>
      <c r="X72" s="154">
        <v>1452</v>
      </c>
      <c r="Y72" s="75" t="s">
        <v>219</v>
      </c>
      <c r="Z72" s="154">
        <v>46</v>
      </c>
      <c r="AA72" s="75" t="s">
        <v>211</v>
      </c>
      <c r="AB72" s="154">
        <v>51</v>
      </c>
      <c r="AC72" s="75" t="s">
        <v>219</v>
      </c>
      <c r="AD72" s="154">
        <v>219</v>
      </c>
      <c r="AE72" s="75" t="s">
        <v>219</v>
      </c>
      <c r="AF72" s="154">
        <v>17</v>
      </c>
      <c r="AG72" s="77" t="s">
        <v>210</v>
      </c>
      <c r="AH72" s="154">
        <v>18878</v>
      </c>
    </row>
    <row r="73" spans="1:34" ht="15.75" x14ac:dyDescent="0.25">
      <c r="A73" s="75" t="s">
        <v>215</v>
      </c>
      <c r="B73" s="76">
        <v>3207</v>
      </c>
      <c r="C73" s="75" t="s">
        <v>219</v>
      </c>
      <c r="D73" s="76">
        <v>6551</v>
      </c>
      <c r="E73" s="77" t="s">
        <v>206</v>
      </c>
      <c r="F73" s="76">
        <v>691</v>
      </c>
      <c r="G73" s="75" t="s">
        <v>212</v>
      </c>
      <c r="H73" s="76">
        <v>1376</v>
      </c>
      <c r="I73" s="77" t="s">
        <v>216</v>
      </c>
      <c r="J73" s="76">
        <v>692</v>
      </c>
      <c r="K73" s="75" t="s">
        <v>214</v>
      </c>
      <c r="L73" s="76">
        <v>340</v>
      </c>
      <c r="M73" s="75" t="s">
        <v>219</v>
      </c>
      <c r="N73" s="76">
        <v>277</v>
      </c>
      <c r="O73" s="75" t="s">
        <v>219</v>
      </c>
      <c r="P73" s="76">
        <v>232</v>
      </c>
      <c r="Q73" s="75" t="s">
        <v>210</v>
      </c>
      <c r="R73" s="76">
        <v>195</v>
      </c>
      <c r="S73" s="77" t="s">
        <v>206</v>
      </c>
      <c r="T73" s="76">
        <v>824</v>
      </c>
      <c r="U73" s="75" t="s">
        <v>206</v>
      </c>
      <c r="V73" s="154">
        <v>94</v>
      </c>
      <c r="W73" s="77" t="s">
        <v>206</v>
      </c>
      <c r="X73" s="154">
        <v>923</v>
      </c>
      <c r="Y73" s="75" t="s">
        <v>210</v>
      </c>
      <c r="Z73" s="154">
        <v>34</v>
      </c>
      <c r="AA73" s="77" t="s">
        <v>221</v>
      </c>
      <c r="AB73" s="154">
        <v>49</v>
      </c>
      <c r="AC73" s="77" t="s">
        <v>209</v>
      </c>
      <c r="AD73" s="154">
        <v>198</v>
      </c>
      <c r="AE73" s="77" t="s">
        <v>210</v>
      </c>
      <c r="AF73" s="154">
        <v>13</v>
      </c>
      <c r="AG73" s="75" t="s">
        <v>211</v>
      </c>
      <c r="AH73" s="154">
        <v>17262</v>
      </c>
    </row>
    <row r="74" spans="1:34" ht="15.75" x14ac:dyDescent="0.25">
      <c r="A74" s="75" t="s">
        <v>216</v>
      </c>
      <c r="B74" s="76">
        <v>3043</v>
      </c>
      <c r="C74" s="75" t="s">
        <v>220</v>
      </c>
      <c r="D74" s="76">
        <v>5435</v>
      </c>
      <c r="E74" s="75" t="s">
        <v>218</v>
      </c>
      <c r="F74" s="76">
        <v>620</v>
      </c>
      <c r="G74" s="77" t="s">
        <v>210</v>
      </c>
      <c r="H74" s="76">
        <v>1182</v>
      </c>
      <c r="I74" s="75" t="s">
        <v>212</v>
      </c>
      <c r="J74" s="76">
        <v>614</v>
      </c>
      <c r="K74" s="75" t="s">
        <v>207</v>
      </c>
      <c r="L74" s="76">
        <v>239</v>
      </c>
      <c r="M74" s="77" t="s">
        <v>221</v>
      </c>
      <c r="N74" s="76">
        <v>186</v>
      </c>
      <c r="O74" s="77" t="s">
        <v>223</v>
      </c>
      <c r="P74" s="76">
        <v>192</v>
      </c>
      <c r="Q74" s="75" t="s">
        <v>212</v>
      </c>
      <c r="R74" s="76">
        <v>168</v>
      </c>
      <c r="S74" s="75" t="s">
        <v>218</v>
      </c>
      <c r="T74" s="76">
        <v>663</v>
      </c>
      <c r="U74" s="77" t="s">
        <v>219</v>
      </c>
      <c r="V74" s="154">
        <v>88</v>
      </c>
      <c r="W74" s="75" t="s">
        <v>229</v>
      </c>
      <c r="X74" s="154">
        <v>827</v>
      </c>
      <c r="Y74" s="75" t="s">
        <v>221</v>
      </c>
      <c r="Z74" s="154">
        <v>27</v>
      </c>
      <c r="AA74" s="77" t="s">
        <v>224</v>
      </c>
      <c r="AB74" s="154">
        <v>31</v>
      </c>
      <c r="AC74" s="75" t="s">
        <v>206</v>
      </c>
      <c r="AD74" s="154">
        <v>190</v>
      </c>
      <c r="AE74" s="75" t="s">
        <v>216</v>
      </c>
      <c r="AF74" s="154">
        <v>13</v>
      </c>
      <c r="AG74" s="75" t="s">
        <v>218</v>
      </c>
      <c r="AH74" s="154">
        <v>16703</v>
      </c>
    </row>
    <row r="75" spans="1:34" ht="15.75" x14ac:dyDescent="0.25">
      <c r="A75" s="75" t="s">
        <v>217</v>
      </c>
      <c r="B75" s="76">
        <v>2616</v>
      </c>
      <c r="C75" s="75" t="s">
        <v>214</v>
      </c>
      <c r="D75" s="76">
        <v>4459</v>
      </c>
      <c r="E75" s="77" t="s">
        <v>224</v>
      </c>
      <c r="F75" s="76">
        <v>570</v>
      </c>
      <c r="G75" s="75" t="s">
        <v>224</v>
      </c>
      <c r="H75" s="76">
        <v>1150</v>
      </c>
      <c r="I75" s="75" t="s">
        <v>214</v>
      </c>
      <c r="J75" s="76">
        <v>599</v>
      </c>
      <c r="K75" s="75" t="s">
        <v>224</v>
      </c>
      <c r="L75" s="76">
        <v>212</v>
      </c>
      <c r="M75" s="75" t="s">
        <v>226</v>
      </c>
      <c r="N75" s="76">
        <v>182</v>
      </c>
      <c r="O75" s="75" t="s">
        <v>222</v>
      </c>
      <c r="P75" s="76">
        <v>120</v>
      </c>
      <c r="Q75" s="75" t="s">
        <v>224</v>
      </c>
      <c r="R75" s="76">
        <v>165</v>
      </c>
      <c r="S75" s="75" t="s">
        <v>223</v>
      </c>
      <c r="T75" s="76">
        <v>540</v>
      </c>
      <c r="U75" s="75" t="s">
        <v>218</v>
      </c>
      <c r="V75" s="154">
        <v>70</v>
      </c>
      <c r="W75" s="75" t="s">
        <v>211</v>
      </c>
      <c r="X75" s="154">
        <v>784</v>
      </c>
      <c r="Y75" s="77" t="s">
        <v>207</v>
      </c>
      <c r="Z75" s="154">
        <v>20</v>
      </c>
      <c r="AA75" s="75" t="s">
        <v>212</v>
      </c>
      <c r="AB75" s="154">
        <v>25</v>
      </c>
      <c r="AC75" s="77" t="s">
        <v>210</v>
      </c>
      <c r="AD75" s="154">
        <v>150</v>
      </c>
      <c r="AE75" s="77" t="s">
        <v>225</v>
      </c>
      <c r="AF75" s="154">
        <v>7</v>
      </c>
      <c r="AG75" s="77" t="s">
        <v>212</v>
      </c>
      <c r="AH75" s="154">
        <v>14812</v>
      </c>
    </row>
    <row r="76" spans="1:34" ht="15.75" x14ac:dyDescent="0.25">
      <c r="A76" s="77" t="s">
        <v>218</v>
      </c>
      <c r="B76" s="76">
        <v>2320</v>
      </c>
      <c r="C76" s="75" t="s">
        <v>224</v>
      </c>
      <c r="D76" s="76">
        <v>4108</v>
      </c>
      <c r="E76" s="77" t="s">
        <v>223</v>
      </c>
      <c r="F76" s="76">
        <v>542</v>
      </c>
      <c r="G76" s="75" t="s">
        <v>221</v>
      </c>
      <c r="H76" s="76">
        <v>1112</v>
      </c>
      <c r="I76" s="77" t="s">
        <v>211</v>
      </c>
      <c r="J76" s="76">
        <v>571</v>
      </c>
      <c r="K76" s="77" t="s">
        <v>212</v>
      </c>
      <c r="L76" s="76">
        <v>196</v>
      </c>
      <c r="M76" s="75" t="s">
        <v>225</v>
      </c>
      <c r="N76" s="76">
        <v>182</v>
      </c>
      <c r="O76" s="75" t="s">
        <v>224</v>
      </c>
      <c r="P76" s="76">
        <v>119</v>
      </c>
      <c r="Q76" s="75" t="s">
        <v>223</v>
      </c>
      <c r="R76" s="76">
        <v>161</v>
      </c>
      <c r="S76" s="75" t="s">
        <v>207</v>
      </c>
      <c r="T76" s="76">
        <v>467</v>
      </c>
      <c r="U76" s="75" t="s">
        <v>223</v>
      </c>
      <c r="V76" s="154">
        <v>66</v>
      </c>
      <c r="W76" s="75" t="s">
        <v>218</v>
      </c>
      <c r="X76" s="154">
        <v>631</v>
      </c>
      <c r="Y76" s="77" t="s">
        <v>212</v>
      </c>
      <c r="Z76" s="154">
        <v>17</v>
      </c>
      <c r="AA76" s="77" t="s">
        <v>230</v>
      </c>
      <c r="AB76" s="154">
        <v>20</v>
      </c>
      <c r="AC76" s="77" t="s">
        <v>224</v>
      </c>
      <c r="AD76" s="154">
        <v>124</v>
      </c>
      <c r="AE76" s="75" t="s">
        <v>208</v>
      </c>
      <c r="AF76" s="154">
        <v>3</v>
      </c>
      <c r="AG76" s="75" t="s">
        <v>224</v>
      </c>
      <c r="AH76" s="154">
        <v>12889</v>
      </c>
    </row>
    <row r="77" spans="1:34" ht="15.75" x14ac:dyDescent="0.25">
      <c r="A77" s="77" t="s">
        <v>219</v>
      </c>
      <c r="B77" s="76">
        <v>2189</v>
      </c>
      <c r="C77" s="75" t="s">
        <v>216</v>
      </c>
      <c r="D77" s="76">
        <v>3944</v>
      </c>
      <c r="E77" s="75" t="s">
        <v>212</v>
      </c>
      <c r="F77" s="76">
        <v>458</v>
      </c>
      <c r="G77" s="75" t="s">
        <v>206</v>
      </c>
      <c r="H77" s="76">
        <v>1017</v>
      </c>
      <c r="I77" s="75" t="s">
        <v>224</v>
      </c>
      <c r="J77" s="76">
        <v>455</v>
      </c>
      <c r="K77" s="75" t="s">
        <v>223</v>
      </c>
      <c r="L77" s="76">
        <v>171</v>
      </c>
      <c r="M77" s="77" t="s">
        <v>214</v>
      </c>
      <c r="N77" s="76">
        <v>168</v>
      </c>
      <c r="O77" s="75" t="s">
        <v>214</v>
      </c>
      <c r="P77" s="76">
        <v>103</v>
      </c>
      <c r="Q77" s="75" t="s">
        <v>214</v>
      </c>
      <c r="R77" s="76">
        <v>147</v>
      </c>
      <c r="S77" s="77" t="s">
        <v>222</v>
      </c>
      <c r="T77" s="76">
        <v>431</v>
      </c>
      <c r="U77" s="77" t="s">
        <v>210</v>
      </c>
      <c r="V77" s="154">
        <v>59</v>
      </c>
      <c r="W77" s="75" t="s">
        <v>224</v>
      </c>
      <c r="X77" s="154">
        <v>615</v>
      </c>
      <c r="Y77" s="77" t="s">
        <v>218</v>
      </c>
      <c r="Z77" s="154">
        <v>12</v>
      </c>
      <c r="AA77" s="75" t="s">
        <v>210</v>
      </c>
      <c r="AB77" s="154">
        <v>13</v>
      </c>
      <c r="AC77" s="75" t="s">
        <v>212</v>
      </c>
      <c r="AD77" s="154">
        <v>91</v>
      </c>
      <c r="AE77" s="75" t="s">
        <v>230</v>
      </c>
      <c r="AF77" s="154">
        <v>2</v>
      </c>
      <c r="AG77" s="75" t="s">
        <v>214</v>
      </c>
      <c r="AH77" s="154">
        <v>12586</v>
      </c>
    </row>
    <row r="78" spans="1:34" ht="15.75" x14ac:dyDescent="0.25">
      <c r="A78" s="77" t="s">
        <v>220</v>
      </c>
      <c r="B78" s="76">
        <v>1681</v>
      </c>
      <c r="C78" s="75" t="s">
        <v>212</v>
      </c>
      <c r="D78" s="76">
        <v>3532</v>
      </c>
      <c r="E78" s="75" t="s">
        <v>210</v>
      </c>
      <c r="F78" s="76">
        <v>446</v>
      </c>
      <c r="G78" s="77" t="s">
        <v>214</v>
      </c>
      <c r="H78" s="76">
        <v>902</v>
      </c>
      <c r="I78" s="75" t="s">
        <v>220</v>
      </c>
      <c r="J78" s="76">
        <v>363</v>
      </c>
      <c r="K78" s="77" t="s">
        <v>228</v>
      </c>
      <c r="L78" s="76">
        <v>169</v>
      </c>
      <c r="M78" s="75" t="s">
        <v>218</v>
      </c>
      <c r="N78" s="76">
        <v>105</v>
      </c>
      <c r="O78" s="77" t="s">
        <v>216</v>
      </c>
      <c r="P78" s="76">
        <v>91</v>
      </c>
      <c r="Q78" s="75" t="s">
        <v>229</v>
      </c>
      <c r="R78" s="76">
        <v>125</v>
      </c>
      <c r="S78" s="75" t="s">
        <v>224</v>
      </c>
      <c r="T78" s="76">
        <v>344</v>
      </c>
      <c r="U78" s="75" t="s">
        <v>224</v>
      </c>
      <c r="V78" s="154">
        <v>56</v>
      </c>
      <c r="W78" s="75" t="s">
        <v>227</v>
      </c>
      <c r="X78" s="154">
        <v>527</v>
      </c>
      <c r="Y78" s="75" t="s">
        <v>224</v>
      </c>
      <c r="Z78" s="154">
        <v>12</v>
      </c>
      <c r="AA78" s="75" t="s">
        <v>225</v>
      </c>
      <c r="AB78" s="154">
        <v>12</v>
      </c>
      <c r="AC78" s="77" t="s">
        <v>207</v>
      </c>
      <c r="AD78" s="154">
        <v>54</v>
      </c>
      <c r="AE78" s="77" t="s">
        <v>205</v>
      </c>
      <c r="AF78" s="154">
        <v>0</v>
      </c>
      <c r="AG78" s="77" t="s">
        <v>221</v>
      </c>
      <c r="AH78" s="154">
        <v>11969</v>
      </c>
    </row>
    <row r="79" spans="1:34" ht="15.75" x14ac:dyDescent="0.25">
      <c r="A79" s="77" t="s">
        <v>221</v>
      </c>
      <c r="B79" s="76">
        <v>1511</v>
      </c>
      <c r="C79" s="77" t="s">
        <v>223</v>
      </c>
      <c r="D79" s="76">
        <v>3214</v>
      </c>
      <c r="E79" s="75" t="s">
        <v>211</v>
      </c>
      <c r="F79" s="76">
        <v>402</v>
      </c>
      <c r="G79" s="75" t="s">
        <v>228</v>
      </c>
      <c r="H79" s="76">
        <v>773</v>
      </c>
      <c r="I79" s="75" t="s">
        <v>221</v>
      </c>
      <c r="J79" s="76">
        <v>362</v>
      </c>
      <c r="K79" s="77" t="s">
        <v>218</v>
      </c>
      <c r="L79" s="76">
        <v>160</v>
      </c>
      <c r="M79" s="75" t="s">
        <v>223</v>
      </c>
      <c r="N79" s="76">
        <v>100</v>
      </c>
      <c r="O79" s="75" t="s">
        <v>207</v>
      </c>
      <c r="P79" s="76">
        <v>75</v>
      </c>
      <c r="Q79" s="77" t="s">
        <v>218</v>
      </c>
      <c r="R79" s="76">
        <v>89</v>
      </c>
      <c r="S79" s="77" t="s">
        <v>226</v>
      </c>
      <c r="T79" s="76">
        <v>317</v>
      </c>
      <c r="U79" s="75" t="s">
        <v>207</v>
      </c>
      <c r="V79" s="154">
        <v>52</v>
      </c>
      <c r="W79" s="75" t="s">
        <v>214</v>
      </c>
      <c r="X79" s="154">
        <v>409</v>
      </c>
      <c r="Y79" s="77" t="s">
        <v>214</v>
      </c>
      <c r="Z79" s="154">
        <v>8</v>
      </c>
      <c r="AA79" s="77" t="s">
        <v>207</v>
      </c>
      <c r="AB79" s="154">
        <v>7</v>
      </c>
      <c r="AC79" s="77" t="s">
        <v>229</v>
      </c>
      <c r="AD79" s="154">
        <v>45</v>
      </c>
      <c r="AE79" s="75" t="s">
        <v>223</v>
      </c>
      <c r="AF79" s="154">
        <v>0</v>
      </c>
      <c r="AG79" s="77" t="s">
        <v>223</v>
      </c>
      <c r="AH79" s="154">
        <v>11544</v>
      </c>
    </row>
    <row r="80" spans="1:34" ht="15.75" x14ac:dyDescent="0.25">
      <c r="A80" s="75" t="s">
        <v>222</v>
      </c>
      <c r="B80" s="76">
        <v>1372</v>
      </c>
      <c r="C80" s="77" t="s">
        <v>211</v>
      </c>
      <c r="D80" s="76">
        <v>2584</v>
      </c>
      <c r="E80" s="75" t="s">
        <v>216</v>
      </c>
      <c r="F80" s="76">
        <v>352</v>
      </c>
      <c r="G80" s="75" t="s">
        <v>223</v>
      </c>
      <c r="H80" s="76">
        <v>767</v>
      </c>
      <c r="I80" s="75" t="s">
        <v>210</v>
      </c>
      <c r="J80" s="76">
        <v>347</v>
      </c>
      <c r="K80" s="77" t="s">
        <v>220</v>
      </c>
      <c r="L80" s="76">
        <v>129</v>
      </c>
      <c r="M80" s="77" t="s">
        <v>222</v>
      </c>
      <c r="N80" s="76">
        <v>92</v>
      </c>
      <c r="O80" s="75" t="s">
        <v>212</v>
      </c>
      <c r="P80" s="76">
        <v>66</v>
      </c>
      <c r="Q80" s="75" t="s">
        <v>222</v>
      </c>
      <c r="R80" s="76">
        <v>81</v>
      </c>
      <c r="S80" s="77" t="s">
        <v>214</v>
      </c>
      <c r="T80" s="76">
        <v>289</v>
      </c>
      <c r="U80" s="75" t="s">
        <v>222</v>
      </c>
      <c r="V80" s="154">
        <v>49</v>
      </c>
      <c r="W80" s="77" t="s">
        <v>207</v>
      </c>
      <c r="X80" s="154">
        <v>393</v>
      </c>
      <c r="Y80" s="75" t="s">
        <v>225</v>
      </c>
      <c r="Z80" s="154">
        <v>8</v>
      </c>
      <c r="AA80" s="75" t="s">
        <v>218</v>
      </c>
      <c r="AB80" s="154">
        <v>6</v>
      </c>
      <c r="AC80" s="77" t="s">
        <v>218</v>
      </c>
      <c r="AD80" s="154">
        <v>32</v>
      </c>
      <c r="AE80" s="75" t="s">
        <v>206</v>
      </c>
      <c r="AF80" s="154">
        <v>0</v>
      </c>
      <c r="AG80" s="75" t="s">
        <v>216</v>
      </c>
      <c r="AH80" s="154">
        <v>8875</v>
      </c>
    </row>
    <row r="81" spans="1:34" ht="15.75" x14ac:dyDescent="0.25">
      <c r="A81" s="75" t="s">
        <v>223</v>
      </c>
      <c r="B81" s="76">
        <v>1299</v>
      </c>
      <c r="C81" s="77" t="s">
        <v>227</v>
      </c>
      <c r="D81" s="76">
        <v>2557</v>
      </c>
      <c r="E81" s="77" t="s">
        <v>220</v>
      </c>
      <c r="F81" s="76">
        <v>278</v>
      </c>
      <c r="G81" s="75" t="s">
        <v>229</v>
      </c>
      <c r="H81" s="76">
        <v>430</v>
      </c>
      <c r="I81" s="77" t="s">
        <v>223</v>
      </c>
      <c r="J81" s="76">
        <v>238</v>
      </c>
      <c r="K81" s="75" t="s">
        <v>210</v>
      </c>
      <c r="L81" s="76">
        <v>108</v>
      </c>
      <c r="M81" s="75" t="s">
        <v>207</v>
      </c>
      <c r="N81" s="76">
        <v>91</v>
      </c>
      <c r="O81" s="77" t="s">
        <v>218</v>
      </c>
      <c r="P81" s="76">
        <v>54</v>
      </c>
      <c r="Q81" s="75" t="s">
        <v>207</v>
      </c>
      <c r="R81" s="76">
        <v>68</v>
      </c>
      <c r="S81" s="77" t="s">
        <v>225</v>
      </c>
      <c r="T81" s="76">
        <v>233</v>
      </c>
      <c r="U81" s="75" t="s">
        <v>212</v>
      </c>
      <c r="V81" s="154">
        <v>25</v>
      </c>
      <c r="W81" s="75" t="s">
        <v>210</v>
      </c>
      <c r="X81" s="154">
        <v>367</v>
      </c>
      <c r="Y81" s="75" t="s">
        <v>222</v>
      </c>
      <c r="Z81" s="154">
        <v>8</v>
      </c>
      <c r="AA81" s="75" t="s">
        <v>214</v>
      </c>
      <c r="AB81" s="154">
        <v>6</v>
      </c>
      <c r="AC81" s="75" t="s">
        <v>216</v>
      </c>
      <c r="AD81" s="154">
        <v>32</v>
      </c>
      <c r="AE81" s="75" t="s">
        <v>224</v>
      </c>
      <c r="AF81" s="154">
        <v>0</v>
      </c>
      <c r="AG81" s="75" t="s">
        <v>220</v>
      </c>
      <c r="AH81" s="154">
        <v>8356</v>
      </c>
    </row>
    <row r="82" spans="1:34" ht="15.75" x14ac:dyDescent="0.25">
      <c r="A82" s="77" t="s">
        <v>224</v>
      </c>
      <c r="B82" s="76">
        <v>1265</v>
      </c>
      <c r="C82" s="75" t="s">
        <v>222</v>
      </c>
      <c r="D82" s="76">
        <v>2330</v>
      </c>
      <c r="E82" s="75" t="s">
        <v>228</v>
      </c>
      <c r="F82" s="76">
        <v>191</v>
      </c>
      <c r="G82" s="75" t="s">
        <v>216</v>
      </c>
      <c r="H82" s="76">
        <v>387</v>
      </c>
      <c r="I82" s="77" t="s">
        <v>228</v>
      </c>
      <c r="J82" s="76">
        <v>190</v>
      </c>
      <c r="K82" s="75" t="s">
        <v>226</v>
      </c>
      <c r="L82" s="76">
        <v>60</v>
      </c>
      <c r="M82" s="75" t="s">
        <v>224</v>
      </c>
      <c r="N82" s="76">
        <v>82</v>
      </c>
      <c r="O82" s="75" t="s">
        <v>229</v>
      </c>
      <c r="P82" s="76">
        <v>47</v>
      </c>
      <c r="Q82" s="75" t="s">
        <v>225</v>
      </c>
      <c r="R82" s="76">
        <v>58</v>
      </c>
      <c r="S82" s="75" t="s">
        <v>210</v>
      </c>
      <c r="T82" s="76">
        <v>189</v>
      </c>
      <c r="U82" s="77" t="s">
        <v>220</v>
      </c>
      <c r="V82" s="154">
        <v>13</v>
      </c>
      <c r="W82" s="77" t="s">
        <v>225</v>
      </c>
      <c r="X82" s="154">
        <v>204</v>
      </c>
      <c r="Y82" s="75" t="s">
        <v>230</v>
      </c>
      <c r="Z82" s="154">
        <v>7</v>
      </c>
      <c r="AA82" s="75" t="s">
        <v>222</v>
      </c>
      <c r="AB82" s="154">
        <v>6</v>
      </c>
      <c r="AC82" s="75" t="s">
        <v>226</v>
      </c>
      <c r="AD82" s="154">
        <v>31</v>
      </c>
      <c r="AE82" s="77" t="s">
        <v>207</v>
      </c>
      <c r="AF82" s="154">
        <v>0</v>
      </c>
      <c r="AG82" s="77" t="s">
        <v>222</v>
      </c>
      <c r="AH82" s="154">
        <v>5867</v>
      </c>
    </row>
    <row r="83" spans="1:34" ht="15.75" x14ac:dyDescent="0.25">
      <c r="A83" s="77" t="s">
        <v>225</v>
      </c>
      <c r="B83" s="76">
        <v>1155</v>
      </c>
      <c r="C83" s="75" t="s">
        <v>221</v>
      </c>
      <c r="D83" s="76">
        <v>2299</v>
      </c>
      <c r="E83" s="75" t="s">
        <v>222</v>
      </c>
      <c r="F83" s="76">
        <v>135</v>
      </c>
      <c r="G83" s="77" t="s">
        <v>222</v>
      </c>
      <c r="H83" s="76">
        <v>311</v>
      </c>
      <c r="I83" s="75" t="s">
        <v>226</v>
      </c>
      <c r="J83" s="76">
        <v>175</v>
      </c>
      <c r="K83" s="75" t="s">
        <v>225</v>
      </c>
      <c r="L83" s="76">
        <v>60</v>
      </c>
      <c r="M83" s="75" t="s">
        <v>227</v>
      </c>
      <c r="N83" s="76">
        <v>42</v>
      </c>
      <c r="O83" s="77" t="s">
        <v>225</v>
      </c>
      <c r="P83" s="76">
        <v>30</v>
      </c>
      <c r="Q83" s="77" t="s">
        <v>230</v>
      </c>
      <c r="R83" s="76">
        <v>33</v>
      </c>
      <c r="S83" s="75" t="s">
        <v>216</v>
      </c>
      <c r="T83" s="76">
        <v>124</v>
      </c>
      <c r="U83" s="77" t="s">
        <v>230</v>
      </c>
      <c r="V83" s="154">
        <v>13</v>
      </c>
      <c r="W83" s="77" t="s">
        <v>226</v>
      </c>
      <c r="X83" s="154">
        <v>186</v>
      </c>
      <c r="Y83" s="75" t="s">
        <v>220</v>
      </c>
      <c r="Z83" s="154">
        <v>3</v>
      </c>
      <c r="AA83" s="75" t="s">
        <v>220</v>
      </c>
      <c r="AB83" s="154">
        <v>3</v>
      </c>
      <c r="AC83" s="77" t="s">
        <v>214</v>
      </c>
      <c r="AD83" s="154">
        <v>25</v>
      </c>
      <c r="AE83" s="77" t="s">
        <v>218</v>
      </c>
      <c r="AF83" s="154">
        <v>0</v>
      </c>
      <c r="AG83" s="77" t="s">
        <v>229</v>
      </c>
      <c r="AH83" s="154">
        <v>4273</v>
      </c>
    </row>
    <row r="84" spans="1:34" ht="15.75" x14ac:dyDescent="0.25">
      <c r="A84" s="75" t="s">
        <v>226</v>
      </c>
      <c r="B84" s="76">
        <v>1115</v>
      </c>
      <c r="C84" s="75" t="s">
        <v>228</v>
      </c>
      <c r="D84" s="76">
        <v>1342</v>
      </c>
      <c r="E84" s="75" t="s">
        <v>225</v>
      </c>
      <c r="F84" s="76">
        <v>120</v>
      </c>
      <c r="G84" s="77" t="s">
        <v>220</v>
      </c>
      <c r="H84" s="76">
        <v>279</v>
      </c>
      <c r="I84" s="75" t="s">
        <v>225</v>
      </c>
      <c r="J84" s="76">
        <v>175</v>
      </c>
      <c r="K84" s="75" t="s">
        <v>216</v>
      </c>
      <c r="L84" s="76">
        <v>57</v>
      </c>
      <c r="M84" s="75" t="s">
        <v>220</v>
      </c>
      <c r="N84" s="76">
        <v>33</v>
      </c>
      <c r="O84" s="77" t="s">
        <v>230</v>
      </c>
      <c r="P84" s="76">
        <v>17</v>
      </c>
      <c r="Q84" s="75" t="s">
        <v>226</v>
      </c>
      <c r="R84" s="76">
        <v>26</v>
      </c>
      <c r="S84" s="77" t="s">
        <v>220</v>
      </c>
      <c r="T84" s="76">
        <v>119</v>
      </c>
      <c r="U84" s="75" t="s">
        <v>226</v>
      </c>
      <c r="V84" s="154">
        <v>8</v>
      </c>
      <c r="W84" s="77" t="s">
        <v>222</v>
      </c>
      <c r="X84" s="154">
        <v>177</v>
      </c>
      <c r="Y84" s="77" t="s">
        <v>216</v>
      </c>
      <c r="Z84" s="154">
        <v>1</v>
      </c>
      <c r="AA84" s="77" t="s">
        <v>216</v>
      </c>
      <c r="AB84" s="154">
        <v>1</v>
      </c>
      <c r="AC84" s="75" t="s">
        <v>225</v>
      </c>
      <c r="AD84" s="154">
        <v>23</v>
      </c>
      <c r="AE84" s="75" t="s">
        <v>226</v>
      </c>
      <c r="AF84" s="154">
        <v>0</v>
      </c>
      <c r="AG84" s="75" t="s">
        <v>227</v>
      </c>
      <c r="AH84" s="154">
        <v>4203</v>
      </c>
    </row>
    <row r="85" spans="1:34" ht="15.75" x14ac:dyDescent="0.25">
      <c r="A85" s="75" t="s">
        <v>227</v>
      </c>
      <c r="B85" s="76">
        <v>637</v>
      </c>
      <c r="C85" s="77" t="s">
        <v>229</v>
      </c>
      <c r="D85" s="76">
        <v>1323</v>
      </c>
      <c r="E85" s="75" t="s">
        <v>227</v>
      </c>
      <c r="F85" s="76">
        <v>91</v>
      </c>
      <c r="G85" s="75" t="s">
        <v>226</v>
      </c>
      <c r="H85" s="76">
        <v>242</v>
      </c>
      <c r="I85" s="75" t="s">
        <v>227</v>
      </c>
      <c r="J85" s="76">
        <v>156</v>
      </c>
      <c r="K85" s="75" t="s">
        <v>229</v>
      </c>
      <c r="L85" s="76">
        <v>57</v>
      </c>
      <c r="M85" s="77" t="s">
        <v>228</v>
      </c>
      <c r="N85" s="76">
        <v>4</v>
      </c>
      <c r="O85" s="77" t="s">
        <v>228</v>
      </c>
      <c r="P85" s="76">
        <v>15</v>
      </c>
      <c r="Q85" s="77" t="s">
        <v>216</v>
      </c>
      <c r="R85" s="76">
        <v>6</v>
      </c>
      <c r="S85" s="75" t="s">
        <v>229</v>
      </c>
      <c r="T85" s="76">
        <v>91</v>
      </c>
      <c r="U85" s="75" t="s">
        <v>216</v>
      </c>
      <c r="V85" s="154">
        <v>3</v>
      </c>
      <c r="W85" s="77" t="s">
        <v>230</v>
      </c>
      <c r="X85" s="154">
        <v>172</v>
      </c>
      <c r="Y85" s="75" t="s">
        <v>229</v>
      </c>
      <c r="Z85" s="154">
        <v>0</v>
      </c>
      <c r="AA85" s="75" t="s">
        <v>229</v>
      </c>
      <c r="AB85" s="154">
        <v>1</v>
      </c>
      <c r="AC85" s="75" t="s">
        <v>230</v>
      </c>
      <c r="AD85" s="154">
        <v>18</v>
      </c>
      <c r="AE85" s="75" t="s">
        <v>214</v>
      </c>
      <c r="AF85" s="154">
        <v>0</v>
      </c>
      <c r="AG85" s="75" t="s">
        <v>225</v>
      </c>
      <c r="AH85" s="154">
        <v>3879</v>
      </c>
    </row>
    <row r="86" spans="1:34" ht="15.75" x14ac:dyDescent="0.25">
      <c r="A86" s="75" t="s">
        <v>228</v>
      </c>
      <c r="B86" s="76">
        <v>464</v>
      </c>
      <c r="C86" s="75" t="s">
        <v>225</v>
      </c>
      <c r="D86" s="76">
        <v>1125</v>
      </c>
      <c r="E86" s="77" t="s">
        <v>229</v>
      </c>
      <c r="F86" s="76">
        <v>89</v>
      </c>
      <c r="G86" s="75" t="s">
        <v>225</v>
      </c>
      <c r="H86" s="76">
        <v>163</v>
      </c>
      <c r="I86" s="75" t="s">
        <v>222</v>
      </c>
      <c r="J86" s="76">
        <v>130</v>
      </c>
      <c r="K86" s="77" t="s">
        <v>222</v>
      </c>
      <c r="L86" s="76">
        <v>43</v>
      </c>
      <c r="M86" s="75" t="s">
        <v>230</v>
      </c>
      <c r="N86" s="76">
        <v>4</v>
      </c>
      <c r="O86" s="75" t="s">
        <v>226</v>
      </c>
      <c r="P86" s="76">
        <v>7</v>
      </c>
      <c r="Q86" s="75" t="s">
        <v>228</v>
      </c>
      <c r="R86" s="76">
        <v>0</v>
      </c>
      <c r="S86" s="75" t="s">
        <v>230</v>
      </c>
      <c r="T86" s="76">
        <v>70</v>
      </c>
      <c r="U86" s="77" t="s">
        <v>229</v>
      </c>
      <c r="V86" s="154">
        <v>1</v>
      </c>
      <c r="W86" s="77" t="s">
        <v>216</v>
      </c>
      <c r="X86" s="154">
        <v>126</v>
      </c>
      <c r="Y86" s="75" t="s">
        <v>227</v>
      </c>
      <c r="Z86" s="154">
        <v>0</v>
      </c>
      <c r="AA86" s="75" t="s">
        <v>227</v>
      </c>
      <c r="AB86" s="154">
        <v>0</v>
      </c>
      <c r="AC86" s="75" t="s">
        <v>220</v>
      </c>
      <c r="AD86" s="154">
        <v>0</v>
      </c>
      <c r="AE86" s="77" t="s">
        <v>220</v>
      </c>
      <c r="AF86" s="154">
        <v>0</v>
      </c>
      <c r="AG86" s="75" t="s">
        <v>228</v>
      </c>
      <c r="AH86" s="154">
        <v>3744</v>
      </c>
    </row>
    <row r="87" spans="1:34" ht="15.75" x14ac:dyDescent="0.25">
      <c r="A87" s="77" t="s">
        <v>229</v>
      </c>
      <c r="B87" s="76">
        <v>403</v>
      </c>
      <c r="C87" s="77" t="s">
        <v>226</v>
      </c>
      <c r="D87" s="76">
        <v>986</v>
      </c>
      <c r="E87" s="75" t="s">
        <v>226</v>
      </c>
      <c r="F87" s="76">
        <v>86</v>
      </c>
      <c r="G87" s="77" t="s">
        <v>227</v>
      </c>
      <c r="H87" s="76">
        <v>120</v>
      </c>
      <c r="I87" s="77" t="s">
        <v>229</v>
      </c>
      <c r="J87" s="76">
        <v>9</v>
      </c>
      <c r="K87" s="77" t="s">
        <v>230</v>
      </c>
      <c r="L87" s="76">
        <v>11</v>
      </c>
      <c r="M87" s="75" t="s">
        <v>216</v>
      </c>
      <c r="N87" s="76">
        <v>3</v>
      </c>
      <c r="O87" s="75" t="s">
        <v>220</v>
      </c>
      <c r="P87" s="76">
        <v>3</v>
      </c>
      <c r="Q87" s="75" t="s">
        <v>220</v>
      </c>
      <c r="R87" s="76">
        <v>0</v>
      </c>
      <c r="S87" s="75" t="s">
        <v>228</v>
      </c>
      <c r="T87" s="76">
        <v>0</v>
      </c>
      <c r="U87" s="77" t="s">
        <v>228</v>
      </c>
      <c r="V87" s="154">
        <v>0</v>
      </c>
      <c r="W87" s="75" t="s">
        <v>228</v>
      </c>
      <c r="X87" s="154">
        <v>63</v>
      </c>
      <c r="Y87" s="77" t="s">
        <v>226</v>
      </c>
      <c r="Z87" s="154">
        <v>0</v>
      </c>
      <c r="AA87" s="77" t="s">
        <v>226</v>
      </c>
      <c r="AB87" s="154">
        <v>0</v>
      </c>
      <c r="AC87" s="75" t="s">
        <v>227</v>
      </c>
      <c r="AD87" s="154">
        <v>0</v>
      </c>
      <c r="AE87" s="75" t="s">
        <v>227</v>
      </c>
      <c r="AF87" s="154">
        <v>0</v>
      </c>
      <c r="AG87" s="75" t="s">
        <v>226</v>
      </c>
      <c r="AH87" s="154">
        <v>3421</v>
      </c>
    </row>
    <row r="88" spans="1:34" ht="15.75" x14ac:dyDescent="0.25">
      <c r="A88" s="75" t="s">
        <v>230</v>
      </c>
      <c r="B88" s="76">
        <v>37</v>
      </c>
      <c r="C88" s="77" t="s">
        <v>230</v>
      </c>
      <c r="D88" s="76">
        <v>154</v>
      </c>
      <c r="E88" s="75" t="s">
        <v>230</v>
      </c>
      <c r="F88" s="76">
        <v>37</v>
      </c>
      <c r="G88" s="75" t="s">
        <v>230</v>
      </c>
      <c r="H88" s="76">
        <v>40</v>
      </c>
      <c r="I88" s="77" t="s">
        <v>230</v>
      </c>
      <c r="J88" s="76">
        <v>8</v>
      </c>
      <c r="K88" s="77" t="s">
        <v>227</v>
      </c>
      <c r="L88" s="76">
        <v>5</v>
      </c>
      <c r="M88" s="75" t="s">
        <v>229</v>
      </c>
      <c r="N88" s="76">
        <v>3</v>
      </c>
      <c r="O88" s="77" t="s">
        <v>227</v>
      </c>
      <c r="P88" s="76">
        <v>0</v>
      </c>
      <c r="Q88" s="75" t="s">
        <v>227</v>
      </c>
      <c r="R88" s="76">
        <v>0</v>
      </c>
      <c r="S88" s="75" t="s">
        <v>227</v>
      </c>
      <c r="T88" s="76">
        <v>0</v>
      </c>
      <c r="U88" s="77" t="s">
        <v>227</v>
      </c>
      <c r="V88" s="154">
        <v>0</v>
      </c>
      <c r="W88" s="75" t="s">
        <v>220</v>
      </c>
      <c r="X88" s="154">
        <v>17</v>
      </c>
      <c r="Y88" s="77" t="s">
        <v>228</v>
      </c>
      <c r="Z88" s="154">
        <v>0</v>
      </c>
      <c r="AA88" s="77" t="s">
        <v>228</v>
      </c>
      <c r="AB88" s="154">
        <v>0</v>
      </c>
      <c r="AC88" s="75" t="s">
        <v>228</v>
      </c>
      <c r="AD88" s="154">
        <v>0</v>
      </c>
      <c r="AE88" s="75" t="s">
        <v>228</v>
      </c>
      <c r="AF88" s="154">
        <v>0</v>
      </c>
      <c r="AG88" s="75" t="s">
        <v>230</v>
      </c>
      <c r="AH88" s="154">
        <v>781</v>
      </c>
    </row>
    <row r="94" spans="1:34" ht="27" customHeight="1" x14ac:dyDescent="0.25">
      <c r="B94" s="24" t="s">
        <v>76</v>
      </c>
      <c r="C94" s="169" t="s">
        <v>68</v>
      </c>
      <c r="D94" s="166"/>
      <c r="E94" s="163" t="s">
        <v>63</v>
      </c>
      <c r="F94" s="164"/>
      <c r="G94" s="163" t="s">
        <v>62</v>
      </c>
      <c r="H94" s="164"/>
      <c r="I94" s="163" t="s">
        <v>61</v>
      </c>
      <c r="J94" s="164"/>
      <c r="K94" s="163" t="s">
        <v>60</v>
      </c>
      <c r="L94" s="164"/>
      <c r="M94" s="163" t="s">
        <v>59</v>
      </c>
      <c r="N94" s="164"/>
    </row>
    <row r="95" spans="1:34" x14ac:dyDescent="0.25">
      <c r="B95" s="25" t="s">
        <v>28</v>
      </c>
      <c r="C95" s="16" t="str">
        <f>AG59</f>
        <v>白浜町</v>
      </c>
      <c r="D95" s="17">
        <f>AH59</f>
        <v>1225600</v>
      </c>
      <c r="E95" s="14" t="str">
        <f>A59</f>
        <v>白浜町</v>
      </c>
      <c r="F95" s="18">
        <f t="shared" ref="F95:N95" si="4">B59</f>
        <v>246122</v>
      </c>
      <c r="G95" s="14" t="str">
        <f t="shared" si="4"/>
        <v>白浜町</v>
      </c>
      <c r="H95" s="18">
        <f t="shared" si="4"/>
        <v>462111</v>
      </c>
      <c r="I95" s="14" t="str">
        <f t="shared" si="4"/>
        <v>白浜町</v>
      </c>
      <c r="J95" s="18">
        <f t="shared" si="4"/>
        <v>68186</v>
      </c>
      <c r="K95" s="14" t="str">
        <f t="shared" si="4"/>
        <v>白浜町</v>
      </c>
      <c r="L95" s="18">
        <f t="shared" si="4"/>
        <v>97487</v>
      </c>
      <c r="M95" s="14" t="str">
        <f t="shared" si="4"/>
        <v>白浜町</v>
      </c>
      <c r="N95" s="18">
        <f t="shared" si="4"/>
        <v>62651</v>
      </c>
    </row>
    <row r="96" spans="1:34" x14ac:dyDescent="0.25">
      <c r="B96" s="25" t="s">
        <v>27</v>
      </c>
      <c r="C96" s="16" t="str">
        <f>AG60</f>
        <v>和歌山市</v>
      </c>
      <c r="D96" s="18">
        <f t="shared" ref="D96" si="5">AH60</f>
        <v>744117</v>
      </c>
      <c r="E96" s="14" t="str">
        <f t="shared" ref="E96:E104" si="6">A60</f>
        <v>和歌山市</v>
      </c>
      <c r="F96" s="18">
        <f t="shared" ref="F96:F104" si="7">B60</f>
        <v>103258</v>
      </c>
      <c r="G96" s="14" t="str">
        <f t="shared" ref="G96:G104" si="8">C60</f>
        <v>和歌山市</v>
      </c>
      <c r="H96" s="18">
        <f t="shared" ref="H96:H104" si="9">D60</f>
        <v>147408</v>
      </c>
      <c r="I96" s="14" t="str">
        <f t="shared" ref="I96:I104" si="10">E60</f>
        <v>和歌山市</v>
      </c>
      <c r="J96" s="18">
        <f t="shared" ref="J96:J104" si="11">F60</f>
        <v>29254</v>
      </c>
      <c r="K96" s="14" t="str">
        <f t="shared" ref="K96:K104" si="12">G60</f>
        <v>和歌山市</v>
      </c>
      <c r="L96" s="18">
        <f t="shared" ref="L96:L104" si="13">H60</f>
        <v>48397</v>
      </c>
      <c r="M96" s="14" t="str">
        <f t="shared" ref="M96:M104" si="14">I60</f>
        <v>和歌山市</v>
      </c>
      <c r="N96" s="18">
        <f t="shared" ref="N96:N104" si="15">J60</f>
        <v>17835</v>
      </c>
    </row>
    <row r="97" spans="2:14" x14ac:dyDescent="0.25">
      <c r="B97" s="25" t="s">
        <v>26</v>
      </c>
      <c r="C97" s="19" t="str">
        <f t="shared" ref="C97:D97" si="16">AG61</f>
        <v>串本町</v>
      </c>
      <c r="D97" s="18">
        <f t="shared" si="16"/>
        <v>286125</v>
      </c>
      <c r="E97" s="15" t="str">
        <f t="shared" si="6"/>
        <v>那智勝浦町</v>
      </c>
      <c r="F97" s="18">
        <f t="shared" si="7"/>
        <v>70607</v>
      </c>
      <c r="G97" s="15" t="str">
        <f t="shared" si="8"/>
        <v>串本町</v>
      </c>
      <c r="H97" s="18">
        <f t="shared" si="9"/>
        <v>126403</v>
      </c>
      <c r="I97" s="15" t="str">
        <f t="shared" si="10"/>
        <v>串本町</v>
      </c>
      <c r="J97" s="18">
        <f t="shared" si="11"/>
        <v>11442</v>
      </c>
      <c r="K97" s="15" t="str">
        <f t="shared" si="12"/>
        <v>田辺市</v>
      </c>
      <c r="L97" s="18">
        <f t="shared" si="13"/>
        <v>15243</v>
      </c>
      <c r="M97" s="15" t="str">
        <f t="shared" si="14"/>
        <v>那智勝浦町</v>
      </c>
      <c r="N97" s="18">
        <f t="shared" si="15"/>
        <v>10667</v>
      </c>
    </row>
    <row r="98" spans="2:14" x14ac:dyDescent="0.25">
      <c r="B98" s="25" t="s">
        <v>25</v>
      </c>
      <c r="C98" s="19" t="str">
        <f>AG62</f>
        <v>那智勝浦町</v>
      </c>
      <c r="D98" s="18">
        <f t="shared" ref="D98" si="17">AH62</f>
        <v>255690</v>
      </c>
      <c r="E98" s="14" t="str">
        <f t="shared" si="6"/>
        <v>田辺市</v>
      </c>
      <c r="F98" s="18">
        <f t="shared" si="7"/>
        <v>39455</v>
      </c>
      <c r="G98" s="15" t="str">
        <f t="shared" si="8"/>
        <v>那智勝浦町</v>
      </c>
      <c r="H98" s="18">
        <f t="shared" si="9"/>
        <v>60665</v>
      </c>
      <c r="I98" s="15" t="str">
        <f t="shared" si="10"/>
        <v>那智勝浦町</v>
      </c>
      <c r="J98" s="18">
        <f t="shared" si="11"/>
        <v>9647</v>
      </c>
      <c r="K98" s="15" t="str">
        <f t="shared" si="12"/>
        <v>那智勝浦町</v>
      </c>
      <c r="L98" s="18">
        <f t="shared" si="13"/>
        <v>15103</v>
      </c>
      <c r="M98" s="15" t="str">
        <f t="shared" si="14"/>
        <v>田辺市</v>
      </c>
      <c r="N98" s="18">
        <f t="shared" si="15"/>
        <v>8555</v>
      </c>
    </row>
    <row r="99" spans="2:14" x14ac:dyDescent="0.25">
      <c r="B99" s="25" t="s">
        <v>24</v>
      </c>
      <c r="C99" s="19" t="str">
        <f t="shared" ref="C99:D99" si="18">AG63</f>
        <v>田辺市</v>
      </c>
      <c r="D99" s="18">
        <f t="shared" si="18"/>
        <v>240367</v>
      </c>
      <c r="E99" s="15" t="str">
        <f t="shared" si="6"/>
        <v>串本町</v>
      </c>
      <c r="F99" s="18">
        <f t="shared" si="7"/>
        <v>34132</v>
      </c>
      <c r="G99" s="14" t="str">
        <f t="shared" si="8"/>
        <v>田辺市</v>
      </c>
      <c r="H99" s="18">
        <f t="shared" si="9"/>
        <v>60220</v>
      </c>
      <c r="I99" s="14" t="str">
        <f t="shared" si="10"/>
        <v>田辺市</v>
      </c>
      <c r="J99" s="18">
        <f t="shared" si="11"/>
        <v>7839</v>
      </c>
      <c r="K99" s="14" t="str">
        <f t="shared" si="12"/>
        <v>串本町</v>
      </c>
      <c r="L99" s="18">
        <f t="shared" si="13"/>
        <v>14717</v>
      </c>
      <c r="M99" s="14" t="str">
        <f t="shared" si="14"/>
        <v>みなべ町</v>
      </c>
      <c r="N99" s="18">
        <f t="shared" si="15"/>
        <v>6253</v>
      </c>
    </row>
    <row r="100" spans="2:14" x14ac:dyDescent="0.25">
      <c r="B100" s="25" t="s">
        <v>71</v>
      </c>
      <c r="C100" s="16" t="str">
        <f t="shared" ref="C100:D100" si="19">AG64</f>
        <v>新宮市</v>
      </c>
      <c r="D100" s="18">
        <f t="shared" si="19"/>
        <v>132558</v>
      </c>
      <c r="E100" s="14" t="str">
        <f t="shared" si="6"/>
        <v>かつらぎ町</v>
      </c>
      <c r="F100" s="18">
        <f t="shared" si="7"/>
        <v>10827</v>
      </c>
      <c r="G100" s="15" t="str">
        <f t="shared" si="8"/>
        <v>みなべ町</v>
      </c>
      <c r="H100" s="18">
        <f t="shared" si="9"/>
        <v>26183</v>
      </c>
      <c r="I100" s="14" t="str">
        <f t="shared" si="10"/>
        <v>みなべ町</v>
      </c>
      <c r="J100" s="18">
        <f t="shared" si="11"/>
        <v>5754</v>
      </c>
      <c r="K100" s="15" t="str">
        <f t="shared" si="12"/>
        <v>みなべ町</v>
      </c>
      <c r="L100" s="18">
        <f t="shared" si="13"/>
        <v>9648</v>
      </c>
      <c r="M100" s="14" t="str">
        <f t="shared" si="14"/>
        <v>串本町</v>
      </c>
      <c r="N100" s="18">
        <f t="shared" si="15"/>
        <v>5624</v>
      </c>
    </row>
    <row r="101" spans="2:14" x14ac:dyDescent="0.25">
      <c r="B101" s="25" t="s">
        <v>72</v>
      </c>
      <c r="C101" s="16" t="str">
        <f t="shared" ref="C101:D101" si="20">AG65</f>
        <v>みなべ町</v>
      </c>
      <c r="D101" s="18">
        <f t="shared" si="20"/>
        <v>75325</v>
      </c>
      <c r="E101" s="15" t="str">
        <f t="shared" si="6"/>
        <v>紀美野町</v>
      </c>
      <c r="F101" s="18">
        <f t="shared" si="7"/>
        <v>9611</v>
      </c>
      <c r="G101" s="14" t="str">
        <f t="shared" si="8"/>
        <v>御坊市</v>
      </c>
      <c r="H101" s="18">
        <f t="shared" si="9"/>
        <v>20858</v>
      </c>
      <c r="I101" s="15" t="str">
        <f t="shared" si="10"/>
        <v>新宮市</v>
      </c>
      <c r="J101" s="18">
        <f t="shared" si="11"/>
        <v>3916</v>
      </c>
      <c r="K101" s="15" t="str">
        <f t="shared" si="12"/>
        <v>御坊市</v>
      </c>
      <c r="L101" s="18">
        <f t="shared" si="13"/>
        <v>7636</v>
      </c>
      <c r="M101" s="14" t="str">
        <f t="shared" si="14"/>
        <v>新宮市</v>
      </c>
      <c r="N101" s="18">
        <f t="shared" si="15"/>
        <v>3926</v>
      </c>
    </row>
    <row r="102" spans="2:14" x14ac:dyDescent="0.25">
      <c r="B102" s="25" t="s">
        <v>73</v>
      </c>
      <c r="C102" s="16" t="str">
        <f t="shared" ref="C102:D102" si="21">AG66</f>
        <v>御坊市</v>
      </c>
      <c r="D102" s="18">
        <f t="shared" si="21"/>
        <v>58904</v>
      </c>
      <c r="E102" s="14" t="str">
        <f t="shared" si="6"/>
        <v>みなべ町</v>
      </c>
      <c r="F102" s="18">
        <f t="shared" si="7"/>
        <v>8611</v>
      </c>
      <c r="G102" s="14" t="str">
        <f t="shared" si="8"/>
        <v>新宮市</v>
      </c>
      <c r="H102" s="18">
        <f t="shared" si="9"/>
        <v>19657</v>
      </c>
      <c r="I102" s="14" t="str">
        <f t="shared" si="10"/>
        <v>高野町</v>
      </c>
      <c r="J102" s="18">
        <f t="shared" si="11"/>
        <v>2234</v>
      </c>
      <c r="K102" s="14" t="str">
        <f t="shared" si="12"/>
        <v>上富田町</v>
      </c>
      <c r="L102" s="18">
        <f t="shared" si="13"/>
        <v>4034</v>
      </c>
      <c r="M102" s="15" t="str">
        <f t="shared" si="14"/>
        <v>すさみ町</v>
      </c>
      <c r="N102" s="18">
        <f t="shared" si="15"/>
        <v>1689</v>
      </c>
    </row>
    <row r="103" spans="2:14" x14ac:dyDescent="0.25">
      <c r="B103" s="25" t="s">
        <v>74</v>
      </c>
      <c r="C103" s="19" t="str">
        <f t="shared" ref="C103:D103" si="22">AG67</f>
        <v>橋本市</v>
      </c>
      <c r="D103" s="18">
        <f t="shared" si="22"/>
        <v>56251</v>
      </c>
      <c r="E103" s="14" t="str">
        <f t="shared" si="6"/>
        <v>すさみ町</v>
      </c>
      <c r="F103" s="18">
        <f t="shared" si="7"/>
        <v>8596</v>
      </c>
      <c r="G103" s="14" t="str">
        <f t="shared" si="8"/>
        <v>紀美野町</v>
      </c>
      <c r="H103" s="18">
        <f t="shared" si="9"/>
        <v>17237</v>
      </c>
      <c r="I103" s="15" t="str">
        <f t="shared" si="10"/>
        <v>御坊市</v>
      </c>
      <c r="J103" s="18">
        <f t="shared" si="11"/>
        <v>2039</v>
      </c>
      <c r="K103" s="15" t="str">
        <f t="shared" si="12"/>
        <v>由良町</v>
      </c>
      <c r="L103" s="18">
        <f t="shared" si="13"/>
        <v>3371</v>
      </c>
      <c r="M103" s="14" t="str">
        <f t="shared" si="14"/>
        <v>かつらぎ町</v>
      </c>
      <c r="N103" s="18">
        <f t="shared" si="15"/>
        <v>1681</v>
      </c>
    </row>
    <row r="104" spans="2:14" x14ac:dyDescent="0.25">
      <c r="B104" s="26" t="s">
        <v>75</v>
      </c>
      <c r="C104" s="20" t="str">
        <f t="shared" ref="C104:D104" si="23">AG68</f>
        <v>高野町</v>
      </c>
      <c r="D104" s="21">
        <f t="shared" si="23"/>
        <v>54133</v>
      </c>
      <c r="E104" s="22" t="str">
        <f t="shared" si="6"/>
        <v>有田川町</v>
      </c>
      <c r="F104" s="21">
        <f t="shared" si="7"/>
        <v>5229</v>
      </c>
      <c r="G104" s="22" t="str">
        <f t="shared" si="8"/>
        <v>かつらぎ町</v>
      </c>
      <c r="H104" s="21">
        <f t="shared" si="9"/>
        <v>11598</v>
      </c>
      <c r="I104" s="23" t="str">
        <f t="shared" si="10"/>
        <v>すさみ町</v>
      </c>
      <c r="J104" s="21">
        <f t="shared" si="11"/>
        <v>1367</v>
      </c>
      <c r="K104" s="22" t="str">
        <f t="shared" si="12"/>
        <v>高野町</v>
      </c>
      <c r="L104" s="21">
        <f t="shared" si="13"/>
        <v>2626</v>
      </c>
      <c r="M104" s="22" t="str">
        <f t="shared" si="14"/>
        <v>紀美野町</v>
      </c>
      <c r="N104" s="21">
        <f t="shared" si="15"/>
        <v>1625</v>
      </c>
    </row>
    <row r="106" spans="2:14" ht="27" customHeight="1" x14ac:dyDescent="0.25">
      <c r="B106" s="24" t="s">
        <v>76</v>
      </c>
      <c r="C106" s="163" t="s">
        <v>58</v>
      </c>
      <c r="D106" s="164"/>
      <c r="E106" s="163" t="s">
        <v>67</v>
      </c>
      <c r="F106" s="164"/>
      <c r="G106" s="163" t="s">
        <v>56</v>
      </c>
      <c r="H106" s="164"/>
      <c r="I106" s="163" t="s">
        <v>55</v>
      </c>
      <c r="J106" s="164"/>
      <c r="K106" s="167" t="s">
        <v>54</v>
      </c>
      <c r="L106" s="168"/>
      <c r="M106" s="163" t="s">
        <v>53</v>
      </c>
      <c r="N106" s="164"/>
    </row>
    <row r="107" spans="2:14" x14ac:dyDescent="0.25">
      <c r="B107" s="25" t="s">
        <v>28</v>
      </c>
      <c r="C107" s="14" t="str">
        <f>K59</f>
        <v>白浜町</v>
      </c>
      <c r="D107" s="18">
        <f t="shared" ref="D107:N107" si="24">L59</f>
        <v>32763</v>
      </c>
      <c r="E107" s="15" t="str">
        <f t="shared" si="24"/>
        <v>那智勝浦町</v>
      </c>
      <c r="F107" s="18">
        <f t="shared" si="24"/>
        <v>10859</v>
      </c>
      <c r="G107" s="14" t="str">
        <f t="shared" si="24"/>
        <v>白浜町</v>
      </c>
      <c r="H107" s="18">
        <f t="shared" si="24"/>
        <v>15152</v>
      </c>
      <c r="I107" s="14" t="str">
        <f t="shared" si="24"/>
        <v>串本町</v>
      </c>
      <c r="J107" s="18">
        <f t="shared" si="24"/>
        <v>33108</v>
      </c>
      <c r="K107" s="14" t="str">
        <f t="shared" si="24"/>
        <v>白浜町</v>
      </c>
      <c r="L107" s="18">
        <f t="shared" si="24"/>
        <v>92498</v>
      </c>
      <c r="M107" s="14" t="str">
        <f t="shared" si="24"/>
        <v>串本町</v>
      </c>
      <c r="N107" s="18">
        <f t="shared" si="24"/>
        <v>9313</v>
      </c>
    </row>
    <row r="108" spans="2:14" x14ac:dyDescent="0.25">
      <c r="B108" s="25" t="s">
        <v>27</v>
      </c>
      <c r="C108" s="14" t="str">
        <f t="shared" ref="C108:C116" si="25">K60</f>
        <v>串本町</v>
      </c>
      <c r="D108" s="18">
        <f t="shared" ref="D108:D116" si="26">L60</f>
        <v>13795</v>
      </c>
      <c r="E108" s="14" t="str">
        <f t="shared" ref="E108:E116" si="27">M60</f>
        <v>和歌山市</v>
      </c>
      <c r="F108" s="18">
        <f t="shared" ref="F108:F116" si="28">N60</f>
        <v>6404</v>
      </c>
      <c r="G108" s="14" t="str">
        <f t="shared" ref="G108:G116" si="29">O60</f>
        <v>和歌山市</v>
      </c>
      <c r="H108" s="18">
        <f t="shared" ref="H108:H116" si="30">P60</f>
        <v>11529</v>
      </c>
      <c r="I108" s="14" t="str">
        <f t="shared" ref="I108:I116" si="31">Q60</f>
        <v>和歌山市</v>
      </c>
      <c r="J108" s="18">
        <f t="shared" ref="J108:J116" si="32">R60</f>
        <v>17158</v>
      </c>
      <c r="K108" s="15" t="str">
        <f t="shared" ref="K108:K116" si="33">S60</f>
        <v>新宮市</v>
      </c>
      <c r="L108" s="18">
        <f t="shared" ref="L108:L116" si="34">T60</f>
        <v>39064</v>
      </c>
      <c r="M108" s="14" t="str">
        <f t="shared" ref="M108:M116" si="35">U60</f>
        <v>和歌山市</v>
      </c>
      <c r="N108" s="18">
        <f t="shared" ref="N108:N116" si="36">V60</f>
        <v>8173</v>
      </c>
    </row>
    <row r="109" spans="2:14" x14ac:dyDescent="0.25">
      <c r="B109" s="25" t="s">
        <v>26</v>
      </c>
      <c r="C109" s="15" t="str">
        <f t="shared" si="25"/>
        <v>和歌山市</v>
      </c>
      <c r="D109" s="18">
        <f t="shared" si="26"/>
        <v>9559</v>
      </c>
      <c r="E109" s="15" t="str">
        <f t="shared" si="27"/>
        <v>田辺市</v>
      </c>
      <c r="F109" s="18">
        <f t="shared" si="28"/>
        <v>3969</v>
      </c>
      <c r="G109" s="15" t="str">
        <f t="shared" si="29"/>
        <v>高野町</v>
      </c>
      <c r="H109" s="18">
        <f t="shared" si="30"/>
        <v>4157</v>
      </c>
      <c r="I109" s="15" t="str">
        <f t="shared" si="31"/>
        <v>白浜町</v>
      </c>
      <c r="J109" s="18">
        <f t="shared" si="32"/>
        <v>12195</v>
      </c>
      <c r="K109" s="14" t="str">
        <f t="shared" si="33"/>
        <v>和歌山市</v>
      </c>
      <c r="L109" s="18">
        <f t="shared" si="34"/>
        <v>33309</v>
      </c>
      <c r="M109" s="15" t="str">
        <f t="shared" si="35"/>
        <v>白浜町</v>
      </c>
      <c r="N109" s="18">
        <f t="shared" si="36"/>
        <v>6215</v>
      </c>
    </row>
    <row r="110" spans="2:14" x14ac:dyDescent="0.25">
      <c r="B110" s="25" t="s">
        <v>25</v>
      </c>
      <c r="C110" s="15" t="str">
        <f t="shared" si="25"/>
        <v>那智勝浦町</v>
      </c>
      <c r="D110" s="18">
        <f t="shared" si="26"/>
        <v>5227</v>
      </c>
      <c r="E110" s="14" t="str">
        <f t="shared" si="27"/>
        <v>新宮市</v>
      </c>
      <c r="F110" s="18">
        <f t="shared" si="28"/>
        <v>3938</v>
      </c>
      <c r="G110" s="15" t="str">
        <f t="shared" si="29"/>
        <v>串本町</v>
      </c>
      <c r="H110" s="18">
        <f t="shared" si="30"/>
        <v>2759</v>
      </c>
      <c r="I110" s="15" t="str">
        <f t="shared" si="31"/>
        <v>高野町</v>
      </c>
      <c r="J110" s="18">
        <f t="shared" si="32"/>
        <v>4177</v>
      </c>
      <c r="K110" s="14" t="str">
        <f t="shared" si="33"/>
        <v>那智勝浦町</v>
      </c>
      <c r="L110" s="18">
        <f t="shared" si="34"/>
        <v>23543</v>
      </c>
      <c r="M110" s="15" t="str">
        <f t="shared" si="35"/>
        <v>那智勝浦町</v>
      </c>
      <c r="N110" s="18">
        <f t="shared" si="36"/>
        <v>1377</v>
      </c>
    </row>
    <row r="111" spans="2:14" x14ac:dyDescent="0.25">
      <c r="B111" s="25" t="s">
        <v>24</v>
      </c>
      <c r="C111" s="14" t="str">
        <f t="shared" si="25"/>
        <v>田辺市</v>
      </c>
      <c r="D111" s="18">
        <f t="shared" si="26"/>
        <v>2772</v>
      </c>
      <c r="E111" s="14" t="str">
        <f t="shared" si="27"/>
        <v>串本町</v>
      </c>
      <c r="F111" s="18">
        <f t="shared" si="28"/>
        <v>2759</v>
      </c>
      <c r="G111" s="15" t="str">
        <f t="shared" si="29"/>
        <v>田辺市</v>
      </c>
      <c r="H111" s="18">
        <f t="shared" si="30"/>
        <v>2519</v>
      </c>
      <c r="I111" s="15" t="str">
        <f t="shared" si="31"/>
        <v>那智勝浦町</v>
      </c>
      <c r="J111" s="18">
        <f t="shared" si="32"/>
        <v>3474</v>
      </c>
      <c r="K111" s="15" t="str">
        <f t="shared" si="33"/>
        <v>田辺市</v>
      </c>
      <c r="L111" s="18">
        <f t="shared" si="34"/>
        <v>12486</v>
      </c>
      <c r="M111" s="15" t="str">
        <f t="shared" si="35"/>
        <v>御坊市</v>
      </c>
      <c r="N111" s="18">
        <f t="shared" si="36"/>
        <v>1131</v>
      </c>
    </row>
    <row r="112" spans="2:14" x14ac:dyDescent="0.25">
      <c r="B112" s="25" t="s">
        <v>71</v>
      </c>
      <c r="C112" s="15" t="str">
        <f t="shared" si="25"/>
        <v>御坊市</v>
      </c>
      <c r="D112" s="18">
        <f t="shared" si="26"/>
        <v>1832</v>
      </c>
      <c r="E112" s="14" t="str">
        <f t="shared" si="27"/>
        <v>みなべ町</v>
      </c>
      <c r="F112" s="18">
        <f t="shared" si="28"/>
        <v>2406</v>
      </c>
      <c r="G112" s="15" t="str">
        <f t="shared" si="29"/>
        <v>那智勝浦町</v>
      </c>
      <c r="H112" s="18">
        <f t="shared" si="30"/>
        <v>2079</v>
      </c>
      <c r="I112" s="14" t="str">
        <f t="shared" si="31"/>
        <v>御坊市</v>
      </c>
      <c r="J112" s="18">
        <f t="shared" si="32"/>
        <v>2811</v>
      </c>
      <c r="K112" s="15" t="str">
        <f t="shared" si="33"/>
        <v>みなべ町</v>
      </c>
      <c r="L112" s="18">
        <f t="shared" si="34"/>
        <v>6950</v>
      </c>
      <c r="M112" s="14" t="str">
        <f t="shared" si="35"/>
        <v>高野町</v>
      </c>
      <c r="N112" s="18">
        <f t="shared" si="36"/>
        <v>1097</v>
      </c>
    </row>
    <row r="113" spans="2:14" x14ac:dyDescent="0.25">
      <c r="B113" s="25" t="s">
        <v>72</v>
      </c>
      <c r="C113" s="14" t="str">
        <f t="shared" si="25"/>
        <v>高野町</v>
      </c>
      <c r="D113" s="18">
        <f t="shared" si="26"/>
        <v>1675</v>
      </c>
      <c r="E113" s="15" t="str">
        <f t="shared" si="27"/>
        <v>白浜町</v>
      </c>
      <c r="F113" s="18">
        <f t="shared" si="28"/>
        <v>1890</v>
      </c>
      <c r="G113" s="14" t="str">
        <f t="shared" si="29"/>
        <v>新宮市</v>
      </c>
      <c r="H113" s="18">
        <f t="shared" si="30"/>
        <v>665</v>
      </c>
      <c r="I113" s="15" t="str">
        <f t="shared" si="31"/>
        <v>田辺市</v>
      </c>
      <c r="J113" s="18">
        <f t="shared" si="32"/>
        <v>2331</v>
      </c>
      <c r="K113" s="14" t="str">
        <f t="shared" si="33"/>
        <v>高野町</v>
      </c>
      <c r="L113" s="18">
        <f t="shared" si="34"/>
        <v>4302</v>
      </c>
      <c r="M113" s="14" t="str">
        <f t="shared" si="35"/>
        <v>田辺市</v>
      </c>
      <c r="N113" s="18">
        <f t="shared" si="36"/>
        <v>1055</v>
      </c>
    </row>
    <row r="114" spans="2:14" x14ac:dyDescent="0.25">
      <c r="B114" s="25" t="s">
        <v>73</v>
      </c>
      <c r="C114" s="14" t="str">
        <f t="shared" si="25"/>
        <v>みなべ町</v>
      </c>
      <c r="D114" s="18">
        <f t="shared" si="26"/>
        <v>1646</v>
      </c>
      <c r="E114" s="15" t="str">
        <f t="shared" si="27"/>
        <v>高野町</v>
      </c>
      <c r="F114" s="18">
        <f t="shared" si="28"/>
        <v>1634</v>
      </c>
      <c r="G114" s="14" t="str">
        <f t="shared" si="29"/>
        <v>御坊市</v>
      </c>
      <c r="H114" s="18">
        <f t="shared" si="30"/>
        <v>654</v>
      </c>
      <c r="I114" s="14" t="str">
        <f t="shared" si="31"/>
        <v>新宮市</v>
      </c>
      <c r="J114" s="18">
        <f t="shared" si="32"/>
        <v>1445</v>
      </c>
      <c r="K114" s="14" t="str">
        <f t="shared" si="33"/>
        <v>串本町</v>
      </c>
      <c r="L114" s="18">
        <f t="shared" si="34"/>
        <v>2759</v>
      </c>
      <c r="M114" s="15" t="str">
        <f t="shared" si="35"/>
        <v>新宮市</v>
      </c>
      <c r="N114" s="18">
        <f t="shared" si="36"/>
        <v>665</v>
      </c>
    </row>
    <row r="115" spans="2:14" x14ac:dyDescent="0.25">
      <c r="B115" s="25" t="s">
        <v>74</v>
      </c>
      <c r="C115" s="15" t="str">
        <f t="shared" si="25"/>
        <v>新宮市</v>
      </c>
      <c r="D115" s="18">
        <f t="shared" si="26"/>
        <v>1445</v>
      </c>
      <c r="E115" s="15" t="str">
        <f t="shared" si="27"/>
        <v>御坊市</v>
      </c>
      <c r="F115" s="18">
        <f t="shared" si="28"/>
        <v>872</v>
      </c>
      <c r="G115" s="15" t="str">
        <f t="shared" si="29"/>
        <v>岩出市</v>
      </c>
      <c r="H115" s="18">
        <f t="shared" si="30"/>
        <v>628</v>
      </c>
      <c r="I115" s="15" t="str">
        <f t="shared" si="31"/>
        <v>かつらぎ町</v>
      </c>
      <c r="J115" s="18">
        <f t="shared" si="32"/>
        <v>534</v>
      </c>
      <c r="K115" s="15" t="str">
        <f t="shared" si="33"/>
        <v>御坊市</v>
      </c>
      <c r="L115" s="18">
        <f t="shared" si="34"/>
        <v>2351</v>
      </c>
      <c r="M115" s="15" t="str">
        <f t="shared" si="35"/>
        <v>上富田町</v>
      </c>
      <c r="N115" s="18">
        <f t="shared" si="36"/>
        <v>274</v>
      </c>
    </row>
    <row r="116" spans="2:14" x14ac:dyDescent="0.25">
      <c r="B116" s="26" t="s">
        <v>75</v>
      </c>
      <c r="C116" s="22" t="str">
        <f t="shared" si="25"/>
        <v>岩出市</v>
      </c>
      <c r="D116" s="21">
        <f t="shared" si="26"/>
        <v>513</v>
      </c>
      <c r="E116" s="23" t="str">
        <f t="shared" si="27"/>
        <v>上富田町</v>
      </c>
      <c r="F116" s="21">
        <f t="shared" si="28"/>
        <v>591</v>
      </c>
      <c r="G116" s="22" t="str">
        <f t="shared" si="29"/>
        <v>上富田町</v>
      </c>
      <c r="H116" s="21">
        <f t="shared" si="30"/>
        <v>597</v>
      </c>
      <c r="I116" s="23" t="str">
        <f t="shared" si="31"/>
        <v>みなべ町</v>
      </c>
      <c r="J116" s="21">
        <f t="shared" si="32"/>
        <v>510</v>
      </c>
      <c r="K116" s="22" t="str">
        <f t="shared" si="33"/>
        <v>太地町</v>
      </c>
      <c r="L116" s="21">
        <f t="shared" si="34"/>
        <v>1485</v>
      </c>
      <c r="M116" s="22" t="str">
        <f t="shared" si="35"/>
        <v>みなべ町</v>
      </c>
      <c r="N116" s="21">
        <f t="shared" si="36"/>
        <v>257</v>
      </c>
    </row>
    <row r="118" spans="2:14" ht="27" customHeight="1" x14ac:dyDescent="0.25">
      <c r="B118" s="24" t="s">
        <v>76</v>
      </c>
      <c r="C118" s="163" t="s">
        <v>52</v>
      </c>
      <c r="D118" s="164"/>
      <c r="E118" s="163" t="s">
        <v>51</v>
      </c>
      <c r="F118" s="164"/>
      <c r="G118" s="163" t="s">
        <v>50</v>
      </c>
      <c r="H118" s="164"/>
      <c r="I118" s="165" t="s">
        <v>69</v>
      </c>
      <c r="J118" s="166"/>
      <c r="K118" s="165" t="s">
        <v>70</v>
      </c>
      <c r="L118" s="166"/>
    </row>
    <row r="119" spans="2:14" x14ac:dyDescent="0.25">
      <c r="B119" s="25" t="s">
        <v>28</v>
      </c>
      <c r="C119" s="14" t="str">
        <f>W59</f>
        <v>白浜町</v>
      </c>
      <c r="D119" s="18">
        <f t="shared" ref="D119:L119" si="37">X59</f>
        <v>116264</v>
      </c>
      <c r="E119" s="15" t="str">
        <f t="shared" si="37"/>
        <v>和歌山市</v>
      </c>
      <c r="F119" s="18">
        <f t="shared" si="37"/>
        <v>5254</v>
      </c>
      <c r="G119" s="14" t="str">
        <f t="shared" si="37"/>
        <v>和歌山市</v>
      </c>
      <c r="H119" s="18">
        <f t="shared" si="37"/>
        <v>4506</v>
      </c>
      <c r="I119" s="14" t="str">
        <f t="shared" si="37"/>
        <v>和歌山市</v>
      </c>
      <c r="J119" s="18">
        <f t="shared" si="37"/>
        <v>19136</v>
      </c>
      <c r="K119" s="14" t="str">
        <f t="shared" si="37"/>
        <v>和歌山市</v>
      </c>
      <c r="L119" s="18">
        <f t="shared" si="37"/>
        <v>2292</v>
      </c>
    </row>
    <row r="120" spans="2:14" x14ac:dyDescent="0.25">
      <c r="B120" s="25" t="s">
        <v>27</v>
      </c>
      <c r="C120" s="14" t="str">
        <f t="shared" ref="C120:C128" si="38">W60</f>
        <v>和歌山市</v>
      </c>
      <c r="D120" s="18">
        <f t="shared" ref="D120:D128" si="39">X60</f>
        <v>82522</v>
      </c>
      <c r="E120" s="14" t="str">
        <f t="shared" ref="E120:E128" si="40">Y60</f>
        <v>串本町</v>
      </c>
      <c r="F120" s="18">
        <f t="shared" ref="F120:F128" si="41">Z60</f>
        <v>2759</v>
      </c>
      <c r="G120" s="15" t="str">
        <f t="shared" ref="G120:G128" si="42">AA60</f>
        <v>白浜町</v>
      </c>
      <c r="H120" s="18">
        <f t="shared" ref="H120:H128" si="43">AB60</f>
        <v>3581</v>
      </c>
      <c r="I120" s="15" t="str">
        <f t="shared" ref="I120:I128" si="44">AC60</f>
        <v>高野町</v>
      </c>
      <c r="J120" s="18">
        <f t="shared" ref="J120:J128" si="45">AD60</f>
        <v>5584</v>
      </c>
      <c r="K120" s="14" t="str">
        <f t="shared" ref="K120:K128" si="46">AE60</f>
        <v>海南市</v>
      </c>
      <c r="L120" s="18">
        <f t="shared" ref="L120:L128" si="47">AF60</f>
        <v>661</v>
      </c>
    </row>
    <row r="121" spans="2:14" x14ac:dyDescent="0.25">
      <c r="B121" s="25" t="s">
        <v>26</v>
      </c>
      <c r="C121" s="15" t="str">
        <f t="shared" si="38"/>
        <v>新宮市</v>
      </c>
      <c r="D121" s="18">
        <f t="shared" si="39"/>
        <v>49803</v>
      </c>
      <c r="E121" s="14" t="str">
        <f t="shared" si="40"/>
        <v>白浜町</v>
      </c>
      <c r="F121" s="18">
        <f t="shared" si="41"/>
        <v>2345</v>
      </c>
      <c r="G121" s="14" t="str">
        <f t="shared" si="42"/>
        <v>串本町</v>
      </c>
      <c r="H121" s="18">
        <f t="shared" si="43"/>
        <v>2759</v>
      </c>
      <c r="I121" s="14" t="str">
        <f t="shared" si="44"/>
        <v>白浜町</v>
      </c>
      <c r="J121" s="18">
        <f t="shared" si="45"/>
        <v>5573</v>
      </c>
      <c r="K121" s="15" t="str">
        <f t="shared" si="46"/>
        <v>新宮市</v>
      </c>
      <c r="L121" s="18">
        <f t="shared" si="47"/>
        <v>554</v>
      </c>
    </row>
    <row r="122" spans="2:14" x14ac:dyDescent="0.25">
      <c r="B122" s="25" t="s">
        <v>25</v>
      </c>
      <c r="C122" s="15" t="str">
        <f t="shared" si="38"/>
        <v>那智勝浦町</v>
      </c>
      <c r="D122" s="18">
        <f t="shared" si="39"/>
        <v>28641</v>
      </c>
      <c r="E122" s="15" t="str">
        <f t="shared" si="40"/>
        <v>新宮市</v>
      </c>
      <c r="F122" s="18">
        <f t="shared" si="41"/>
        <v>1315</v>
      </c>
      <c r="G122" s="15" t="str">
        <f t="shared" si="42"/>
        <v>田辺市</v>
      </c>
      <c r="H122" s="18">
        <f t="shared" si="43"/>
        <v>2219</v>
      </c>
      <c r="I122" s="15" t="str">
        <f t="shared" si="44"/>
        <v>那智勝浦町</v>
      </c>
      <c r="J122" s="18">
        <f t="shared" si="45"/>
        <v>4184</v>
      </c>
      <c r="K122" s="15" t="str">
        <f t="shared" si="46"/>
        <v>白浜町</v>
      </c>
      <c r="L122" s="18">
        <f t="shared" si="47"/>
        <v>513</v>
      </c>
    </row>
    <row r="123" spans="2:14" x14ac:dyDescent="0.25">
      <c r="B123" s="25" t="s">
        <v>24</v>
      </c>
      <c r="C123" s="14" t="str">
        <f t="shared" si="38"/>
        <v>田辺市</v>
      </c>
      <c r="D123" s="18">
        <f t="shared" si="39"/>
        <v>27360</v>
      </c>
      <c r="E123" s="15" t="str">
        <f t="shared" si="40"/>
        <v>那智勝浦町</v>
      </c>
      <c r="F123" s="18">
        <f t="shared" si="41"/>
        <v>1151</v>
      </c>
      <c r="G123" s="15" t="str">
        <f t="shared" si="42"/>
        <v>高野町</v>
      </c>
      <c r="H123" s="18">
        <f t="shared" si="43"/>
        <v>2068</v>
      </c>
      <c r="I123" s="15" t="str">
        <f t="shared" si="44"/>
        <v>御坊市</v>
      </c>
      <c r="J123" s="18">
        <f t="shared" si="45"/>
        <v>3571</v>
      </c>
      <c r="K123" s="14" t="str">
        <f t="shared" si="46"/>
        <v>高野町</v>
      </c>
      <c r="L123" s="18">
        <f t="shared" si="47"/>
        <v>398</v>
      </c>
    </row>
    <row r="124" spans="2:14" x14ac:dyDescent="0.25">
      <c r="B124" s="25" t="s">
        <v>71</v>
      </c>
      <c r="C124" s="15" t="str">
        <f t="shared" si="38"/>
        <v>御坊市</v>
      </c>
      <c r="D124" s="18">
        <f t="shared" si="39"/>
        <v>10140</v>
      </c>
      <c r="E124" s="14" t="str">
        <f t="shared" si="40"/>
        <v>田辺市</v>
      </c>
      <c r="F124" s="18">
        <f t="shared" si="41"/>
        <v>852</v>
      </c>
      <c r="G124" s="15" t="str">
        <f t="shared" si="42"/>
        <v>那智勝浦町</v>
      </c>
      <c r="H124" s="18">
        <f t="shared" si="43"/>
        <v>792</v>
      </c>
      <c r="I124" s="14" t="str">
        <f t="shared" si="44"/>
        <v>串本町</v>
      </c>
      <c r="J124" s="18">
        <f t="shared" si="45"/>
        <v>2759</v>
      </c>
      <c r="K124" s="15" t="str">
        <f t="shared" si="46"/>
        <v>田辺市</v>
      </c>
      <c r="L124" s="18">
        <f t="shared" si="47"/>
        <v>369</v>
      </c>
    </row>
    <row r="125" spans="2:14" x14ac:dyDescent="0.25">
      <c r="B125" s="25" t="s">
        <v>72</v>
      </c>
      <c r="C125" s="14" t="str">
        <f t="shared" si="38"/>
        <v>高野町</v>
      </c>
      <c r="D125" s="18">
        <f t="shared" si="39"/>
        <v>9576</v>
      </c>
      <c r="E125" s="15" t="str">
        <f t="shared" si="40"/>
        <v>高野町</v>
      </c>
      <c r="F125" s="18">
        <f t="shared" si="41"/>
        <v>206</v>
      </c>
      <c r="G125" s="14" t="str">
        <f t="shared" si="42"/>
        <v>新宮市</v>
      </c>
      <c r="H125" s="18">
        <f t="shared" si="43"/>
        <v>665</v>
      </c>
      <c r="I125" s="14" t="str">
        <f t="shared" si="44"/>
        <v>田辺市</v>
      </c>
      <c r="J125" s="18">
        <f t="shared" si="45"/>
        <v>2009</v>
      </c>
      <c r="K125" s="15" t="str">
        <f t="shared" si="46"/>
        <v>上富田町</v>
      </c>
      <c r="L125" s="18">
        <f t="shared" si="47"/>
        <v>165</v>
      </c>
    </row>
    <row r="126" spans="2:14" x14ac:dyDescent="0.25">
      <c r="B126" s="25" t="s">
        <v>73</v>
      </c>
      <c r="C126" s="14" t="str">
        <f t="shared" si="38"/>
        <v>みなべ町</v>
      </c>
      <c r="D126" s="18">
        <f t="shared" si="39"/>
        <v>5144</v>
      </c>
      <c r="E126" s="14" t="str">
        <f t="shared" si="40"/>
        <v>みなべ町</v>
      </c>
      <c r="F126" s="18">
        <f t="shared" si="41"/>
        <v>129</v>
      </c>
      <c r="G126" s="14" t="str">
        <f t="shared" si="42"/>
        <v>御坊市</v>
      </c>
      <c r="H126" s="18">
        <f t="shared" si="43"/>
        <v>389</v>
      </c>
      <c r="I126" s="15" t="str">
        <f t="shared" si="44"/>
        <v>みなべ町</v>
      </c>
      <c r="J126" s="18">
        <f t="shared" si="45"/>
        <v>1267</v>
      </c>
      <c r="K126" s="14" t="str">
        <f t="shared" si="46"/>
        <v>那智勝浦町</v>
      </c>
      <c r="L126" s="18">
        <f t="shared" si="47"/>
        <v>158</v>
      </c>
    </row>
    <row r="127" spans="2:14" x14ac:dyDescent="0.25">
      <c r="B127" s="25" t="s">
        <v>74</v>
      </c>
      <c r="C127" s="15" t="str">
        <f t="shared" si="38"/>
        <v>串本町</v>
      </c>
      <c r="D127" s="18">
        <f t="shared" si="39"/>
        <v>2759</v>
      </c>
      <c r="E127" s="15" t="str">
        <f t="shared" si="40"/>
        <v>すさみ町</v>
      </c>
      <c r="F127" s="18">
        <f t="shared" si="41"/>
        <v>118</v>
      </c>
      <c r="G127" s="15" t="str">
        <f t="shared" si="42"/>
        <v>かつらぎ町</v>
      </c>
      <c r="H127" s="18">
        <f t="shared" si="43"/>
        <v>140</v>
      </c>
      <c r="I127" s="15" t="str">
        <f t="shared" si="44"/>
        <v>新宮市</v>
      </c>
      <c r="J127" s="18">
        <f t="shared" si="45"/>
        <v>665</v>
      </c>
      <c r="K127" s="15" t="str">
        <f t="shared" si="46"/>
        <v>御坊市</v>
      </c>
      <c r="L127" s="18">
        <f t="shared" si="47"/>
        <v>113</v>
      </c>
    </row>
    <row r="128" spans="2:14" x14ac:dyDescent="0.25">
      <c r="B128" s="26" t="s">
        <v>75</v>
      </c>
      <c r="C128" s="22" t="str">
        <f t="shared" si="38"/>
        <v>橋本市</v>
      </c>
      <c r="D128" s="21">
        <f t="shared" si="39"/>
        <v>1991</v>
      </c>
      <c r="E128" s="23" t="str">
        <f t="shared" si="40"/>
        <v>上富田町</v>
      </c>
      <c r="F128" s="21">
        <f t="shared" si="41"/>
        <v>87</v>
      </c>
      <c r="G128" s="22" t="str">
        <f t="shared" si="42"/>
        <v>すさみ町</v>
      </c>
      <c r="H128" s="21">
        <f t="shared" si="43"/>
        <v>126</v>
      </c>
      <c r="I128" s="22" t="str">
        <f t="shared" si="44"/>
        <v>岩出市</v>
      </c>
      <c r="J128" s="21">
        <f t="shared" si="45"/>
        <v>495</v>
      </c>
      <c r="K128" s="23" t="str">
        <f t="shared" si="46"/>
        <v>岩出市</v>
      </c>
      <c r="L128" s="21">
        <f t="shared" si="47"/>
        <v>103</v>
      </c>
    </row>
  </sheetData>
  <sortState ref="AG45:AH74">
    <sortCondition descending="1" ref="AH45:AH74"/>
  </sortState>
  <mergeCells count="17">
    <mergeCell ref="M94:N94"/>
    <mergeCell ref="C94:D94"/>
    <mergeCell ref="E94:F94"/>
    <mergeCell ref="G94:H94"/>
    <mergeCell ref="I94:J94"/>
    <mergeCell ref="K94:L94"/>
    <mergeCell ref="M106:N106"/>
    <mergeCell ref="C118:D118"/>
    <mergeCell ref="E118:F118"/>
    <mergeCell ref="G118:H118"/>
    <mergeCell ref="I118:J118"/>
    <mergeCell ref="K118:L118"/>
    <mergeCell ref="C106:D106"/>
    <mergeCell ref="E106:F106"/>
    <mergeCell ref="G106:H106"/>
    <mergeCell ref="I106:J106"/>
    <mergeCell ref="K106:L106"/>
  </mergeCells>
  <phoneticPr fontId="3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98D078F-14BA-4631-9B2A-17790102ECAF}">
            <xm:f>NOT(ISERROR(SEARCH($C$1,A59)))</xm:f>
            <xm:f>$C$1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BE72028C-DDDD-4604-B20B-32038481E220}">
            <xm:f>NOT(ISERROR(SEARCH($E$1,A59)))</xm:f>
            <xm:f>$E$1</xm:f>
            <x14:dxf>
              <font>
                <color auto="1"/>
              </font>
              <fill>
                <patternFill patternType="gray125">
                  <fgColor theme="9"/>
                  <bgColor rgb="FFFFFF99"/>
                </patternFill>
              </fill>
            </x14:dxf>
          </x14:cfRule>
          <xm:sqref>A59:XFD130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/>
  </sheetPr>
  <dimension ref="A1:Y53"/>
  <sheetViews>
    <sheetView showGridLines="0" topLeftCell="A5" zoomScale="60" zoomScaleNormal="60" workbookViewId="0">
      <selection activeCell="I3" sqref="I3:J3"/>
    </sheetView>
  </sheetViews>
  <sheetFormatPr defaultRowHeight="15.75" x14ac:dyDescent="0.25"/>
  <cols>
    <col min="12" max="12" width="5.5546875" style="83" customWidth="1"/>
    <col min="13" max="13" width="17.109375" customWidth="1"/>
    <col min="14" max="14" width="11.21875" style="83" bestFit="1" customWidth="1"/>
    <col min="15" max="15" width="5.5546875" customWidth="1"/>
    <col min="16" max="16" width="17.109375" customWidth="1"/>
    <col min="17" max="17" width="11.21875" customWidth="1"/>
    <col min="23" max="24" width="17.44140625" customWidth="1"/>
  </cols>
  <sheetData>
    <row r="1" spans="1:25" x14ac:dyDescent="0.25">
      <c r="A1" s="127">
        <v>1</v>
      </c>
      <c r="B1" s="127" t="s">
        <v>79</v>
      </c>
      <c r="C1" s="127" t="str">
        <f>比較シート!$F$3</f>
        <v>和歌山市</v>
      </c>
      <c r="D1" s="127" t="s">
        <v>76</v>
      </c>
      <c r="E1" s="127" t="str">
        <f>比較シート!$I$3</f>
        <v>白浜町</v>
      </c>
      <c r="F1" s="127" t="s">
        <v>76</v>
      </c>
      <c r="G1" s="127"/>
      <c r="H1" s="127"/>
      <c r="I1" s="127"/>
      <c r="J1" s="127"/>
      <c r="L1" s="84" t="str">
        <f>C1</f>
        <v>和歌山市</v>
      </c>
      <c r="M1" s="85"/>
      <c r="N1" s="86"/>
      <c r="O1" s="85"/>
      <c r="P1" s="85"/>
      <c r="Q1" s="85"/>
      <c r="V1" s="84" t="str">
        <f>C1</f>
        <v>和歌山市</v>
      </c>
      <c r="W1" s="85"/>
      <c r="X1" s="86"/>
    </row>
    <row r="2" spans="1:25" ht="21.75" customHeight="1" x14ac:dyDescent="0.25">
      <c r="A2" s="127">
        <v>2</v>
      </c>
      <c r="B2" s="127" t="s">
        <v>172</v>
      </c>
      <c r="C2" s="127">
        <f>VLOOKUP($C$1,$A$22:$P$52,A2,FALSE)</f>
        <v>774072</v>
      </c>
      <c r="D2" s="127">
        <f>_xlfn.RANK.EQ(C2,$C$2:$C$13,0)+COUNTIF($C$2:C2,C2)-1</f>
        <v>3</v>
      </c>
      <c r="E2" s="127">
        <f>VLOOKUP($E$1,$A$22:$P$52,A2,FALSE)</f>
        <v>172497</v>
      </c>
      <c r="F2" s="127">
        <f>_xlfn.RANK.EQ(E2,$E$2:$E$13,0)+COUNTIF($E$2:E2,E2)-1</f>
        <v>3</v>
      </c>
      <c r="G2" s="127"/>
      <c r="H2" s="127"/>
      <c r="I2" s="127"/>
      <c r="J2" s="127"/>
      <c r="L2" s="87" t="s">
        <v>28</v>
      </c>
      <c r="M2" s="91" t="str">
        <f>IF(N2="","",INDEX($B$2:$B$13,MATCH(A1,$D$2:$D$13,0)))</f>
        <v>観光施設</v>
      </c>
      <c r="N2" s="95">
        <f>IF(LARGE($C$2:$C$13,1)=0,"",(LARGE($C$2:$C$13,1)))</f>
        <v>1203996</v>
      </c>
      <c r="O2" s="87" t="s">
        <v>72</v>
      </c>
      <c r="P2" s="91" t="str">
        <f t="shared" ref="P2:P6" si="0">IF(Q2="","",INDEX($B$2:$B$13,MATCH(A7,$D$2:$D$13,0)))</f>
        <v>スポーツ･
ゴルフ・
ハイキング</v>
      </c>
      <c r="Q2" s="95">
        <f>IF(LARGE($C$2:$C$13,7)=0,"",(LARGE($C$2:$C$13,7)))</f>
        <v>73178</v>
      </c>
      <c r="V2" s="87" t="s">
        <v>196</v>
      </c>
      <c r="W2" s="91" t="str">
        <f>IF(X2="","",INDEX($B$2:$B$13,MATCH(A1,$D$2:$D$13,0)))</f>
        <v>観光施設</v>
      </c>
      <c r="X2" s="95">
        <f>IF(LARGE($C$2:$C$13,1)=0,"",(LARGE($C$2:$C$13,1)))</f>
        <v>1203996</v>
      </c>
    </row>
    <row r="3" spans="1:25" ht="21.75" customHeight="1" x14ac:dyDescent="0.25">
      <c r="A3" s="127">
        <v>3</v>
      </c>
      <c r="B3" s="127" t="s">
        <v>173</v>
      </c>
      <c r="C3" s="127">
        <f t="shared" ref="C3:C16" si="1">VLOOKUP($C$1,$A$22:$P$52,A3,FALSE)</f>
        <v>15119</v>
      </c>
      <c r="D3" s="127">
        <f>_xlfn.RANK.EQ(C3,$C$2:$C$13,0)+COUNTIF($C$2:C3,C3)-1</f>
        <v>10</v>
      </c>
      <c r="E3" s="127">
        <f t="shared" ref="E3:E16" si="2">VLOOKUP($E$1,$A$22:$P$52,A3,FALSE)</f>
        <v>8815</v>
      </c>
      <c r="F3" s="127">
        <f>_xlfn.RANK.EQ(E3,$E$2:$E$13,0)+COUNTIF($E$2:E3,E3)-1</f>
        <v>7</v>
      </c>
      <c r="G3" s="127"/>
      <c r="H3" s="127"/>
      <c r="I3" s="127"/>
      <c r="J3" s="127"/>
      <c r="L3" s="88" t="s">
        <v>27</v>
      </c>
      <c r="M3" s="92" t="str">
        <f>IF(N3="","",INDEX($B$2:$B$13,MATCH(A2,$D$2:$D$13,0)))</f>
        <v>社寺参詣</v>
      </c>
      <c r="N3" s="96">
        <f>IF(LARGE($C$2:$C$13,2)=0,"",(LARGE($C$2:$C$13,2)))</f>
        <v>796488</v>
      </c>
      <c r="O3" s="88" t="s">
        <v>73</v>
      </c>
      <c r="P3" s="92" t="str">
        <f>IF(Q3="","",INDEX($B$2:$B$13,MATCH(A8,$D$2:$D$13,0)))</f>
        <v>釣り</v>
      </c>
      <c r="Q3" s="96">
        <f>IF(LARGE($C$2:$C$13,8)=0,"",(LARGE($C$2:$C$13,8)))</f>
        <v>41793</v>
      </c>
      <c r="V3" s="88" t="s">
        <v>197</v>
      </c>
      <c r="W3" s="92" t="str">
        <f>IF(X3="","",INDEX($B$2:$B$13,MATCH(A2,$D$2:$D$13,0)))</f>
        <v>社寺参詣</v>
      </c>
      <c r="X3" s="96">
        <f>IF(LARGE($C$2:$C$13,2)=0,"",(LARGE($C$2:$C$13,2)))</f>
        <v>796488</v>
      </c>
    </row>
    <row r="4" spans="1:25" ht="21.75" customHeight="1" x14ac:dyDescent="0.25">
      <c r="A4" s="127">
        <v>4</v>
      </c>
      <c r="B4" s="127" t="s">
        <v>174</v>
      </c>
      <c r="C4" s="127">
        <f t="shared" si="1"/>
        <v>73178</v>
      </c>
      <c r="D4" s="127">
        <f>_xlfn.RANK.EQ(C4,$C$2:$C$13,0)+COUNTIF($C$2:C4,C4)-1</f>
        <v>7</v>
      </c>
      <c r="E4" s="127">
        <f t="shared" si="2"/>
        <v>36146</v>
      </c>
      <c r="F4" s="127">
        <f>_xlfn.RANK.EQ(E4,$E$2:$E$13,0)+COUNTIF($E$2:E4,E4)-1</f>
        <v>6</v>
      </c>
      <c r="G4" s="127"/>
      <c r="H4" s="127"/>
      <c r="I4" s="127"/>
      <c r="J4" s="127"/>
      <c r="L4" s="88" t="s">
        <v>26</v>
      </c>
      <c r="M4" s="92" t="str">
        <f t="shared" ref="M4:M6" si="3">IF(N4="","",INDEX($B$2:$B$13,MATCH(A3,$D$2:$D$13,0)))</f>
        <v>海水浴・
川泳ぎ</v>
      </c>
      <c r="N4" s="96">
        <f>IF(LARGE($C$2:$C$13,3)=0,"",(LARGE($C$2:$C$13,3)))</f>
        <v>774072</v>
      </c>
      <c r="O4" s="88" t="s">
        <v>74</v>
      </c>
      <c r="P4" s="92" t="str">
        <f>IF(Q4="","",INDEX($B$2:$B$13,MATCH(A9,$D$2:$D$13,0)))</f>
        <v>温泉・休養</v>
      </c>
      <c r="Q4" s="96">
        <f>IF(LARGE($C$2:$C$13,9)=0,"",(LARGE($C$2:$C$13,9)))</f>
        <v>41491</v>
      </c>
      <c r="V4" s="88" t="s">
        <v>198</v>
      </c>
      <c r="W4" s="92" t="str">
        <f>IF(X4="","",INDEX($B$2:$B$13,MATCH(A3,$D$2:$D$13,0)))</f>
        <v>海水浴・
川泳ぎ</v>
      </c>
      <c r="X4" s="96">
        <f>IF(LARGE($C$2:$C$13,3)=0,"",(LARGE($C$2:$C$13,3)))</f>
        <v>774072</v>
      </c>
    </row>
    <row r="5" spans="1:25" ht="21.75" customHeight="1" x14ac:dyDescent="0.25">
      <c r="A5" s="127">
        <v>5</v>
      </c>
      <c r="B5" s="127" t="s">
        <v>184</v>
      </c>
      <c r="C5" s="127">
        <f t="shared" si="1"/>
        <v>41793</v>
      </c>
      <c r="D5" s="127">
        <f>_xlfn.RANK.EQ(C5,$C$2:$C$13,0)+COUNTIF($C$2:C5,C5)-1</f>
        <v>8</v>
      </c>
      <c r="E5" s="127">
        <f t="shared" si="2"/>
        <v>59728</v>
      </c>
      <c r="F5" s="127">
        <f>_xlfn.RANK.EQ(E5,$E$2:$E$13,0)+COUNTIF($E$2:E5,E5)-1</f>
        <v>5</v>
      </c>
      <c r="G5" s="127"/>
      <c r="H5" s="127"/>
      <c r="I5" s="127"/>
      <c r="J5" s="127"/>
      <c r="L5" s="88" t="s">
        <v>25</v>
      </c>
      <c r="M5" s="92" t="str">
        <f t="shared" si="3"/>
        <v>祭</v>
      </c>
      <c r="N5" s="96">
        <f>IF(LARGE($C$2:$C$13,4)=0,"",(LARGE($C$2:$C$13,4)))</f>
        <v>283131</v>
      </c>
      <c r="O5" s="88" t="s">
        <v>75</v>
      </c>
      <c r="P5" s="92" t="str">
        <f t="shared" si="0"/>
        <v>キャンプ</v>
      </c>
      <c r="Q5" s="96">
        <f>IF(LARGE($C$2:$C$13,10)=0,"",(LARGE($C$2:$C$13,10)))</f>
        <v>15119</v>
      </c>
      <c r="V5" s="89" t="s">
        <v>199</v>
      </c>
      <c r="W5" s="93" t="str">
        <f>IF(X5="","",INDEX($B$2:$B$13,MATCH(A4,$D$2:$D$13,0)))</f>
        <v>祭</v>
      </c>
      <c r="X5" s="97">
        <f>IF(LARGE($C$2:$C$13,4)=0,"",(LARGE($C$2:$C$13,4)))</f>
        <v>283131</v>
      </c>
    </row>
    <row r="6" spans="1:25" ht="21.75" customHeight="1" x14ac:dyDescent="0.25">
      <c r="A6" s="127">
        <v>6</v>
      </c>
      <c r="B6" s="127" t="s">
        <v>185</v>
      </c>
      <c r="C6" s="127">
        <f t="shared" si="1"/>
        <v>104254</v>
      </c>
      <c r="D6" s="127">
        <f>_xlfn.RANK.EQ(C6,$C$2:$C$13,0)+COUNTIF($C$2:C6,C6)-1</f>
        <v>6</v>
      </c>
      <c r="E6" s="127">
        <f t="shared" si="2"/>
        <v>0</v>
      </c>
      <c r="F6" s="127">
        <f>_xlfn.RANK.EQ(E6,$E$2:$E$13,0)+COUNTIF($E$2:E6,E6)-1</f>
        <v>9</v>
      </c>
      <c r="G6" s="127"/>
      <c r="H6" s="127"/>
      <c r="I6" s="127"/>
      <c r="J6" s="127"/>
      <c r="L6" s="88" t="s">
        <v>24</v>
      </c>
      <c r="M6" s="92" t="str">
        <f t="shared" si="3"/>
        <v>風景・
自然鑑賞</v>
      </c>
      <c r="N6" s="96">
        <f>IF(LARGE($C$2:$C$13,5)=0,"",(LARGE($C$2:$C$13,5)))</f>
        <v>265844</v>
      </c>
      <c r="O6" s="88" t="s">
        <v>186</v>
      </c>
      <c r="P6" s="92" t="str">
        <f t="shared" si="0"/>
        <v>観光農園</v>
      </c>
      <c r="Q6" s="96">
        <f>IF(LARGE($C$2:$C$13,11)=0,"",(LARGE($C$2:$C$13,11)))</f>
        <v>1300</v>
      </c>
      <c r="U6" s="134"/>
      <c r="V6" s="142"/>
      <c r="W6" s="94" t="s">
        <v>169</v>
      </c>
      <c r="X6" s="98">
        <f>C15-SUM(X2:X5)</f>
        <v>1594837</v>
      </c>
      <c r="Y6" s="134"/>
    </row>
    <row r="7" spans="1:25" ht="21.75" customHeight="1" x14ac:dyDescent="0.25">
      <c r="A7" s="127">
        <v>7</v>
      </c>
      <c r="B7" s="127" t="s">
        <v>175</v>
      </c>
      <c r="C7" s="127">
        <f t="shared" si="1"/>
        <v>1300</v>
      </c>
      <c r="D7" s="127">
        <f>_xlfn.RANK.EQ(C7,$C$2:$C$13,0)+COUNTIF($C$2:C7,C7)-1</f>
        <v>11</v>
      </c>
      <c r="E7" s="127">
        <f t="shared" si="2"/>
        <v>0</v>
      </c>
      <c r="F7" s="127">
        <f>_xlfn.RANK.EQ(E7,$E$2:$E$13,0)+COUNTIF($E$2:E7,E7)-1</f>
        <v>10</v>
      </c>
      <c r="G7" s="127"/>
      <c r="H7" s="127"/>
      <c r="I7" s="127"/>
      <c r="J7" s="127"/>
      <c r="L7" s="89" t="s">
        <v>71</v>
      </c>
      <c r="M7" s="93" t="str">
        <f>IF(N7="","",INDEX($B$2:$B$13,MATCH(A6,$D$2:$D$13,0)))</f>
        <v>花見</v>
      </c>
      <c r="N7" s="97">
        <f>IF(LARGE($C$2:$C$13,6)=0,"",(LARGE($C$2:$C$13,6)))</f>
        <v>104254</v>
      </c>
      <c r="O7" s="89" t="s">
        <v>187</v>
      </c>
      <c r="P7" s="93" t="str">
        <f>IF(Q7="","",INDEX($B$2:$B$13,MATCH(A12,$D$2:$D$13,0)))</f>
        <v/>
      </c>
      <c r="Q7" s="97" t="str">
        <f>IF(LARGE($C$2:$C$13,12)=0,"",(LARGE($C$2:$C$13,12)))</f>
        <v/>
      </c>
      <c r="U7" s="134"/>
      <c r="V7" s="142"/>
      <c r="W7" s="92"/>
      <c r="X7" s="141"/>
      <c r="Y7" s="134"/>
    </row>
    <row r="8" spans="1:25" ht="21.75" customHeight="1" x14ac:dyDescent="0.25">
      <c r="A8" s="127">
        <v>8</v>
      </c>
      <c r="B8" s="127" t="s">
        <v>176</v>
      </c>
      <c r="C8" s="127">
        <f t="shared" si="1"/>
        <v>41491</v>
      </c>
      <c r="D8" s="127">
        <f>_xlfn.RANK.EQ(C8,$C$2:$C$13,0)+COUNTIF($C$2:C8,C8)-1</f>
        <v>9</v>
      </c>
      <c r="E8" s="127">
        <f t="shared" si="2"/>
        <v>1769753</v>
      </c>
      <c r="F8" s="127">
        <f>_xlfn.RANK.EQ(E8,$E$2:$E$13,0)+COUNTIF($E$2:E8,E8)-1</f>
        <v>1</v>
      </c>
      <c r="G8" s="127"/>
      <c r="H8" s="127"/>
      <c r="I8" s="127"/>
      <c r="J8" s="127"/>
      <c r="L8" s="86"/>
      <c r="M8" s="94" t="s">
        <v>189</v>
      </c>
      <c r="N8" s="98">
        <f>C15-SUM(N2:N7)</f>
        <v>1224739</v>
      </c>
      <c r="O8" s="86"/>
      <c r="P8" s="94"/>
      <c r="Q8" s="99"/>
      <c r="V8" s="86"/>
      <c r="W8" s="94"/>
      <c r="X8" s="98"/>
    </row>
    <row r="9" spans="1:25" ht="21.75" customHeight="1" x14ac:dyDescent="0.25">
      <c r="A9" s="127">
        <v>9</v>
      </c>
      <c r="B9" s="127" t="s">
        <v>177</v>
      </c>
      <c r="C9" s="127">
        <f t="shared" si="1"/>
        <v>283131</v>
      </c>
      <c r="D9" s="127">
        <f>_xlfn.RANK.EQ(C9,$C$2:$C$13,0)+COUNTIF($C$2:C9,C9)-1</f>
        <v>4</v>
      </c>
      <c r="E9" s="127">
        <f t="shared" si="2"/>
        <v>0</v>
      </c>
      <c r="F9" s="127">
        <f>_xlfn.RANK.EQ(E9,$E$2:$E$13,0)+COUNTIF($E$2:E9,E9)-1</f>
        <v>11</v>
      </c>
      <c r="G9" s="127"/>
      <c r="H9" s="127"/>
      <c r="I9" s="127"/>
      <c r="J9" s="127"/>
      <c r="L9" s="84" t="str">
        <f>E1</f>
        <v>白浜町</v>
      </c>
      <c r="M9" s="94"/>
      <c r="N9" s="98"/>
      <c r="O9" s="86"/>
      <c r="P9" s="94"/>
      <c r="Q9" s="99"/>
      <c r="V9" s="84" t="str">
        <f>E1</f>
        <v>白浜町</v>
      </c>
      <c r="W9" s="94"/>
      <c r="X9" s="98"/>
    </row>
    <row r="10" spans="1:25" ht="21.75" customHeight="1" x14ac:dyDescent="0.25">
      <c r="A10" s="127">
        <v>10</v>
      </c>
      <c r="B10" s="127" t="s">
        <v>178</v>
      </c>
      <c r="C10" s="127">
        <f t="shared" si="1"/>
        <v>796488</v>
      </c>
      <c r="D10" s="127">
        <f>_xlfn.RANK.EQ(C10,$C$2:$C$13,0)+COUNTIF($C$2:C10,C10)-1</f>
        <v>2</v>
      </c>
      <c r="E10" s="127">
        <f t="shared" si="2"/>
        <v>15</v>
      </c>
      <c r="F10" s="127">
        <f>_xlfn.RANK.EQ(E10,$E$2:$E$13,0)+COUNTIF($E$2:E10,E10)-1</f>
        <v>8</v>
      </c>
      <c r="G10" s="127"/>
      <c r="H10" s="127"/>
      <c r="I10" s="127"/>
      <c r="J10" s="127"/>
      <c r="L10" s="87" t="s">
        <v>28</v>
      </c>
      <c r="M10" s="91" t="str">
        <f>IF(N10="","",INDEX($B$2:$B$13,MATCH(A1,$F$2:$F$13,0)))</f>
        <v>温泉・休養</v>
      </c>
      <c r="N10" s="95">
        <f>IF(LARGE($E$2:$E$13,1)=0,"",(LARGE($E$2:$E$13,1)))</f>
        <v>1769753</v>
      </c>
      <c r="O10" s="87" t="s">
        <v>72</v>
      </c>
      <c r="P10" s="91" t="str">
        <f>IF(Q10="","",INDEX($B$2:$B$13,MATCH(A7,$F$2:$F$13,0)))</f>
        <v>キャンプ</v>
      </c>
      <c r="Q10" s="95">
        <f>IF(LARGE($E$2:$E$13,7)=0,"",(LARGE($E$2:$E$13,7)))</f>
        <v>8815</v>
      </c>
      <c r="V10" s="87" t="s">
        <v>196</v>
      </c>
      <c r="W10" s="91" t="str">
        <f>IF(X10="","",INDEX($B$2:$B$13,MATCH(A1,$F$2:$F$13,0)))</f>
        <v>温泉・休養</v>
      </c>
      <c r="X10" s="95">
        <f>IF(LARGE($E$2:$E$13,1)=0,"",(LARGE($E$2:$E$13,1)))</f>
        <v>1769753</v>
      </c>
    </row>
    <row r="11" spans="1:25" ht="21.75" customHeight="1" x14ac:dyDescent="0.25">
      <c r="A11" s="127">
        <v>11</v>
      </c>
      <c r="B11" s="127" t="s">
        <v>179</v>
      </c>
      <c r="C11" s="127">
        <f t="shared" si="1"/>
        <v>0</v>
      </c>
      <c r="D11" s="127">
        <f>_xlfn.RANK.EQ(C11,$C$2:$C$13,0)+COUNTIF($C$2:C11,C11)-1</f>
        <v>12</v>
      </c>
      <c r="E11" s="127">
        <f t="shared" si="2"/>
        <v>0</v>
      </c>
      <c r="F11" s="127">
        <f>_xlfn.RANK.EQ(E11,$E$2:$E$13,0)+COUNTIF($E$2:E11,E11)-1</f>
        <v>12</v>
      </c>
      <c r="G11" s="127"/>
      <c r="H11" s="127"/>
      <c r="I11" s="127"/>
      <c r="J11" s="127"/>
      <c r="L11" s="88" t="s">
        <v>27</v>
      </c>
      <c r="M11" s="92" t="str">
        <f t="shared" ref="M11:M15" si="4">IF(N11="","",INDEX($B$2:$B$13,MATCH(A2,$F$2:$F$13,0)))</f>
        <v>観光施設</v>
      </c>
      <c r="N11" s="96">
        <f>IF(LARGE($E$2:$E$13,2)=0,"",(LARGE($E$2:$E$13,2)))</f>
        <v>340834</v>
      </c>
      <c r="O11" s="88" t="s">
        <v>73</v>
      </c>
      <c r="P11" s="92" t="str">
        <f t="shared" ref="P11:P15" si="5">IF(Q11="","",INDEX($B$2:$B$13,MATCH(A8,$F$2:$F$13,0)))</f>
        <v>社寺参詣</v>
      </c>
      <c r="Q11" s="96">
        <f>IF(LARGE($E$2:$E$13,8)=0,"",(LARGE($E$2:$E$13,8)))</f>
        <v>15</v>
      </c>
      <c r="V11" s="88" t="s">
        <v>197</v>
      </c>
      <c r="W11" s="92" t="str">
        <f>IF(X11="","",INDEX($B$2:$B$13,MATCH(A2,$F$2:$F$13,0)))</f>
        <v>観光施設</v>
      </c>
      <c r="X11" s="96">
        <f>IF(LARGE($E$2:$E$13,2)=0,"",(LARGE($E$2:$E$13,2)))</f>
        <v>340834</v>
      </c>
    </row>
    <row r="12" spans="1:25" ht="21.75" customHeight="1" x14ac:dyDescent="0.25">
      <c r="A12" s="127">
        <v>12</v>
      </c>
      <c r="B12" s="127" t="s">
        <v>180</v>
      </c>
      <c r="C12" s="127">
        <f t="shared" si="1"/>
        <v>265844</v>
      </c>
      <c r="D12" s="127">
        <f>_xlfn.RANK.EQ(C12,$C$2:$C$13,0)+COUNTIF($C$2:C12,C12)-1</f>
        <v>5</v>
      </c>
      <c r="E12" s="127">
        <f t="shared" si="2"/>
        <v>149270</v>
      </c>
      <c r="F12" s="127">
        <f>_xlfn.RANK.EQ(E12,$E$2:$E$13,0)+COUNTIF($E$2:E12,E12)-1</f>
        <v>4</v>
      </c>
      <c r="G12" s="127"/>
      <c r="H12" s="127"/>
      <c r="I12" s="127"/>
      <c r="J12" s="127"/>
      <c r="L12" s="88" t="s">
        <v>26</v>
      </c>
      <c r="M12" s="92" t="str">
        <f t="shared" si="4"/>
        <v>海水浴・
川泳ぎ</v>
      </c>
      <c r="N12" s="96">
        <f>IF(LARGE($E$2:$E$13,3)=0,"",(LARGE($E$2:$E$13,3)))</f>
        <v>172497</v>
      </c>
      <c r="O12" s="88" t="s">
        <v>74</v>
      </c>
      <c r="P12" s="92" t="str">
        <f t="shared" si="5"/>
        <v/>
      </c>
      <c r="Q12" s="96" t="str">
        <f>IF(LARGE($E$2:$E$13,9)=0,"",(LARGE($E$2:$E$13,9)))</f>
        <v/>
      </c>
      <c r="V12" s="88" t="s">
        <v>198</v>
      </c>
      <c r="W12" s="92" t="str">
        <f>IF(X12="","",INDEX($B$2:$B$13,MATCH(A3,$F$2:$F$13,0)))</f>
        <v>海水浴・
川泳ぎ</v>
      </c>
      <c r="X12" s="96">
        <f>IF(LARGE($E$2:$E$13,3)=0,"",(LARGE($E$2:$E$13,3)))</f>
        <v>172497</v>
      </c>
    </row>
    <row r="13" spans="1:25" ht="21.75" customHeight="1" x14ac:dyDescent="0.25">
      <c r="A13" s="127">
        <v>13</v>
      </c>
      <c r="B13" s="127" t="s">
        <v>181</v>
      </c>
      <c r="C13" s="127">
        <f t="shared" si="1"/>
        <v>1203996</v>
      </c>
      <c r="D13" s="127">
        <f>_xlfn.RANK.EQ(C13,$C$2:$C$13,0)+COUNTIF($C$2:C13,C13)-1</f>
        <v>1</v>
      </c>
      <c r="E13" s="127">
        <f t="shared" si="2"/>
        <v>340834</v>
      </c>
      <c r="F13" s="127">
        <f>_xlfn.RANK.EQ(E13,$E$2:$E$13,0)+COUNTIF($E$2:E13,E13)-1</f>
        <v>2</v>
      </c>
      <c r="G13" s="127"/>
      <c r="H13" s="127"/>
      <c r="I13" s="127"/>
      <c r="J13" s="127"/>
      <c r="L13" s="88" t="s">
        <v>25</v>
      </c>
      <c r="M13" s="92" t="str">
        <f t="shared" si="4"/>
        <v>風景・
自然鑑賞</v>
      </c>
      <c r="N13" s="96">
        <f>IF(LARGE($E$2:$E$13,4)=0,"",(LARGE($E$2:$E$13,4)))</f>
        <v>149270</v>
      </c>
      <c r="O13" s="88" t="s">
        <v>75</v>
      </c>
      <c r="P13" s="92" t="str">
        <f t="shared" si="5"/>
        <v/>
      </c>
      <c r="Q13" s="96" t="str">
        <f>IF(LARGE($E$2:$E$13,10)=0,"",(LARGE($E$2:$E$13,10)))</f>
        <v/>
      </c>
      <c r="V13" s="89" t="s">
        <v>199</v>
      </c>
      <c r="W13" s="93" t="str">
        <f>IF(X13="","",INDEX($B$2:$B$13,MATCH(A4,$F$2:$F$13,0)))</f>
        <v>風景・
自然鑑賞</v>
      </c>
      <c r="X13" s="97">
        <f>IF(LARGE($E$2:$E$13,4)=0,"",(LARGE($E$2:$E$13,4)))</f>
        <v>149270</v>
      </c>
    </row>
    <row r="14" spans="1:25" ht="21.75" customHeight="1" x14ac:dyDescent="0.25">
      <c r="A14" s="127">
        <v>14</v>
      </c>
      <c r="B14" s="127" t="s">
        <v>168</v>
      </c>
      <c r="C14" s="127">
        <f t="shared" si="1"/>
        <v>1051858</v>
      </c>
      <c r="D14" s="127"/>
      <c r="E14" s="127">
        <f t="shared" si="2"/>
        <v>85365</v>
      </c>
      <c r="F14" s="127"/>
      <c r="G14" s="127"/>
      <c r="H14" s="127"/>
      <c r="I14" s="127"/>
      <c r="J14" s="127"/>
      <c r="L14" s="88" t="s">
        <v>24</v>
      </c>
      <c r="M14" s="92" t="str">
        <f t="shared" si="4"/>
        <v>釣り</v>
      </c>
      <c r="N14" s="96">
        <f>IF(LARGE($E$2:$E$13,5)=0,"",(LARGE($E$2:$E$13,5)))</f>
        <v>59728</v>
      </c>
      <c r="O14" s="88" t="s">
        <v>186</v>
      </c>
      <c r="P14" s="92" t="str">
        <f t="shared" si="5"/>
        <v/>
      </c>
      <c r="Q14" s="96" t="str">
        <f>IF(LARGE($E$2:$E$13,11)=0,"",(LARGE($E$2:$E$13,11)))</f>
        <v/>
      </c>
      <c r="V14" s="142"/>
      <c r="W14" s="94" t="s">
        <v>169</v>
      </c>
      <c r="X14" s="90">
        <f>E15-SUM(X10:X13)</f>
        <v>190069</v>
      </c>
    </row>
    <row r="15" spans="1:25" ht="21.75" customHeight="1" x14ac:dyDescent="0.25">
      <c r="A15" s="127">
        <v>15</v>
      </c>
      <c r="B15" s="127" t="s">
        <v>182</v>
      </c>
      <c r="C15" s="127">
        <f t="shared" si="1"/>
        <v>4652524</v>
      </c>
      <c r="D15" s="127"/>
      <c r="E15" s="127">
        <f t="shared" si="2"/>
        <v>2622423</v>
      </c>
      <c r="F15" s="127"/>
      <c r="G15" s="127"/>
      <c r="H15" s="127"/>
      <c r="I15" s="127"/>
      <c r="J15" s="127"/>
      <c r="L15" s="89" t="s">
        <v>71</v>
      </c>
      <c r="M15" s="93" t="str">
        <f t="shared" si="4"/>
        <v>スポーツ･
ゴルフ・
ハイキング</v>
      </c>
      <c r="N15" s="97">
        <f>IF(LARGE($E$2:$E$13,6)=0,"",(LARGE($E$2:$E$13,6)))</f>
        <v>36146</v>
      </c>
      <c r="O15" s="89" t="s">
        <v>187</v>
      </c>
      <c r="P15" s="93" t="str">
        <f t="shared" si="5"/>
        <v/>
      </c>
      <c r="Q15" s="97" t="str">
        <f>IF(LARGE($E$2:$E$13,12)=0,"",(LARGE($E$2:$E$13,12)))</f>
        <v/>
      </c>
      <c r="V15" s="142"/>
      <c r="W15" s="143"/>
      <c r="X15" s="144"/>
    </row>
    <row r="16" spans="1:25" x14ac:dyDescent="0.25">
      <c r="A16" s="127">
        <v>16</v>
      </c>
      <c r="B16" s="127" t="s">
        <v>183</v>
      </c>
      <c r="C16" s="127">
        <f t="shared" si="1"/>
        <v>0.18700477652552103</v>
      </c>
      <c r="D16" s="127"/>
      <c r="E16" s="127">
        <f t="shared" si="2"/>
        <v>0.10540636159434888</v>
      </c>
      <c r="F16" s="127"/>
      <c r="G16" s="127"/>
      <c r="H16" s="127"/>
      <c r="I16" s="127"/>
      <c r="J16" s="127"/>
      <c r="L16" s="86"/>
      <c r="M16" s="94" t="s">
        <v>189</v>
      </c>
      <c r="N16" s="90">
        <f>E15-SUM(N10:N15)</f>
        <v>94195</v>
      </c>
      <c r="O16" s="85"/>
      <c r="P16" s="94"/>
      <c r="Q16" s="94"/>
      <c r="V16" s="145"/>
      <c r="W16" s="146"/>
      <c r="X16" s="147"/>
    </row>
    <row r="17" spans="1:18" x14ac:dyDescent="0.25">
      <c r="L17" s="86"/>
      <c r="M17" s="85"/>
      <c r="N17" s="86"/>
      <c r="O17" s="85"/>
      <c r="P17" s="85"/>
      <c r="Q17" s="85"/>
    </row>
    <row r="19" spans="1:18" x14ac:dyDescent="0.25">
      <c r="A19" s="129" t="s">
        <v>200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  <c r="M19" s="130"/>
      <c r="N19" s="131"/>
      <c r="O19" s="130"/>
      <c r="P19" s="130"/>
      <c r="Q19" s="130"/>
      <c r="R19" s="132"/>
    </row>
    <row r="20" spans="1:18" x14ac:dyDescent="0.2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134"/>
      <c r="N20" s="135"/>
      <c r="O20" s="134"/>
      <c r="P20" s="134" t="s">
        <v>171</v>
      </c>
      <c r="Q20" s="134"/>
      <c r="R20" s="136"/>
    </row>
    <row r="21" spans="1:18" x14ac:dyDescent="0.25">
      <c r="A21" s="133" t="s">
        <v>79</v>
      </c>
      <c r="B21" s="134" t="s">
        <v>172</v>
      </c>
      <c r="C21" s="134" t="s">
        <v>173</v>
      </c>
      <c r="D21" s="134" t="s">
        <v>174</v>
      </c>
      <c r="E21" s="134" t="s">
        <v>184</v>
      </c>
      <c r="F21" s="134" t="s">
        <v>185</v>
      </c>
      <c r="G21" s="134" t="s">
        <v>175</v>
      </c>
      <c r="H21" s="134" t="s">
        <v>176</v>
      </c>
      <c r="I21" s="134" t="s">
        <v>177</v>
      </c>
      <c r="J21" s="134" t="s">
        <v>178</v>
      </c>
      <c r="K21" s="134" t="s">
        <v>179</v>
      </c>
      <c r="L21" s="135" t="s">
        <v>180</v>
      </c>
      <c r="M21" s="134" t="s">
        <v>181</v>
      </c>
      <c r="N21" s="135" t="s">
        <v>168</v>
      </c>
      <c r="O21" s="134" t="s">
        <v>182</v>
      </c>
      <c r="P21" s="134" t="s">
        <v>183</v>
      </c>
      <c r="Q21" s="134"/>
      <c r="R21" s="136"/>
    </row>
    <row r="22" spans="1:18" x14ac:dyDescent="0.25">
      <c r="A22" s="133" t="s">
        <v>98</v>
      </c>
      <c r="B22" s="134">
        <v>774072</v>
      </c>
      <c r="C22" s="134">
        <v>15119</v>
      </c>
      <c r="D22" s="134">
        <v>73178</v>
      </c>
      <c r="E22" s="134">
        <v>41793</v>
      </c>
      <c r="F22" s="134">
        <v>104254</v>
      </c>
      <c r="G22" s="134">
        <v>1300</v>
      </c>
      <c r="H22" s="134">
        <v>41491</v>
      </c>
      <c r="I22" s="134">
        <v>283131</v>
      </c>
      <c r="J22" s="134">
        <v>796488</v>
      </c>
      <c r="K22" s="134">
        <v>0</v>
      </c>
      <c r="L22" s="135">
        <v>265844</v>
      </c>
      <c r="M22" s="134">
        <v>1203996</v>
      </c>
      <c r="N22" s="135">
        <v>1051858</v>
      </c>
      <c r="O22" s="134">
        <v>4652524</v>
      </c>
      <c r="P22" s="134">
        <v>0.18700477652552103</v>
      </c>
      <c r="Q22" s="134">
        <f>COUNTIF(B22:M22,0)</f>
        <v>1</v>
      </c>
      <c r="R22" s="136"/>
    </row>
    <row r="23" spans="1:18" x14ac:dyDescent="0.25">
      <c r="A23" s="133" t="s">
        <v>111</v>
      </c>
      <c r="B23" s="134">
        <v>0</v>
      </c>
      <c r="C23" s="134">
        <v>0</v>
      </c>
      <c r="D23" s="134">
        <v>350101</v>
      </c>
      <c r="E23" s="134">
        <v>14100</v>
      </c>
      <c r="F23" s="134">
        <v>28520</v>
      </c>
      <c r="G23" s="134">
        <v>28</v>
      </c>
      <c r="H23" s="134">
        <v>0</v>
      </c>
      <c r="I23" s="134">
        <v>10430</v>
      </c>
      <c r="J23" s="134">
        <v>107164</v>
      </c>
      <c r="K23" s="134">
        <v>0</v>
      </c>
      <c r="L23" s="135">
        <v>26745</v>
      </c>
      <c r="M23" s="134">
        <v>234296</v>
      </c>
      <c r="N23" s="135">
        <v>0</v>
      </c>
      <c r="O23" s="134">
        <v>771384</v>
      </c>
      <c r="P23" s="134">
        <v>3.1005211909785422E-2</v>
      </c>
      <c r="Q23" s="134">
        <f t="shared" ref="Q23:Q52" si="6">COUNTIF(B23:M23,0)</f>
        <v>4</v>
      </c>
      <c r="R23" s="136"/>
    </row>
    <row r="24" spans="1:18" x14ac:dyDescent="0.25">
      <c r="A24" s="133" t="s">
        <v>99</v>
      </c>
      <c r="B24" s="134">
        <v>5295</v>
      </c>
      <c r="C24" s="134">
        <v>27886</v>
      </c>
      <c r="D24" s="134">
        <v>160847</v>
      </c>
      <c r="E24" s="134">
        <v>4097</v>
      </c>
      <c r="F24" s="134">
        <v>605</v>
      </c>
      <c r="G24" s="134">
        <v>138</v>
      </c>
      <c r="H24" s="134">
        <v>6430</v>
      </c>
      <c r="I24" s="134">
        <v>0</v>
      </c>
      <c r="J24" s="134">
        <v>39385</v>
      </c>
      <c r="K24" s="134">
        <v>0</v>
      </c>
      <c r="L24" s="135">
        <v>61677</v>
      </c>
      <c r="M24" s="134">
        <v>116627</v>
      </c>
      <c r="N24" s="135">
        <v>12228</v>
      </c>
      <c r="O24" s="134">
        <v>435215</v>
      </c>
      <c r="P24" s="134">
        <v>1.7493146476096552E-2</v>
      </c>
      <c r="Q24" s="134">
        <f t="shared" si="6"/>
        <v>2</v>
      </c>
      <c r="R24" s="136"/>
    </row>
    <row r="25" spans="1:18" x14ac:dyDescent="0.25">
      <c r="A25" s="133" t="s">
        <v>100</v>
      </c>
      <c r="B25" s="134">
        <v>0</v>
      </c>
      <c r="C25" s="134">
        <v>5263</v>
      </c>
      <c r="D25" s="134">
        <v>104077</v>
      </c>
      <c r="E25" s="134">
        <v>2060</v>
      </c>
      <c r="F25" s="134">
        <v>9700</v>
      </c>
      <c r="G25" s="134">
        <v>6184</v>
      </c>
      <c r="H25" s="134">
        <v>28118</v>
      </c>
      <c r="I25" s="134">
        <v>0</v>
      </c>
      <c r="J25" s="134">
        <v>142310</v>
      </c>
      <c r="K25" s="134">
        <v>0</v>
      </c>
      <c r="L25" s="135">
        <v>58601</v>
      </c>
      <c r="M25" s="134">
        <v>825851</v>
      </c>
      <c r="N25" s="135">
        <v>9356</v>
      </c>
      <c r="O25" s="134">
        <v>1191520</v>
      </c>
      <c r="P25" s="134">
        <v>4.7892269083553103E-2</v>
      </c>
      <c r="Q25" s="134">
        <f t="shared" si="6"/>
        <v>3</v>
      </c>
      <c r="R25" s="136"/>
    </row>
    <row r="26" spans="1:18" x14ac:dyDescent="0.25">
      <c r="A26" s="133" t="s">
        <v>112</v>
      </c>
      <c r="B26" s="134">
        <v>0</v>
      </c>
      <c r="C26" s="134">
        <v>0</v>
      </c>
      <c r="D26" s="134">
        <v>31242</v>
      </c>
      <c r="E26" s="134">
        <v>0</v>
      </c>
      <c r="F26" s="134">
        <v>249779</v>
      </c>
      <c r="G26" s="134">
        <v>0</v>
      </c>
      <c r="H26" s="134">
        <v>0</v>
      </c>
      <c r="I26" s="134">
        <v>3000</v>
      </c>
      <c r="J26" s="134">
        <v>506242</v>
      </c>
      <c r="K26" s="134">
        <v>0</v>
      </c>
      <c r="L26" s="135">
        <v>234318</v>
      </c>
      <c r="M26" s="134">
        <v>36653</v>
      </c>
      <c r="N26" s="135">
        <v>140952</v>
      </c>
      <c r="O26" s="134">
        <v>1202186</v>
      </c>
      <c r="P26" s="134">
        <v>4.8320981100174874E-2</v>
      </c>
      <c r="Q26" s="134">
        <f t="shared" si="6"/>
        <v>6</v>
      </c>
      <c r="R26" s="136"/>
    </row>
    <row r="27" spans="1:18" x14ac:dyDescent="0.25">
      <c r="A27" s="133" t="s">
        <v>113</v>
      </c>
      <c r="B27" s="134">
        <v>0</v>
      </c>
      <c r="C27" s="134">
        <v>3361</v>
      </c>
      <c r="D27" s="134">
        <v>325078</v>
      </c>
      <c r="E27" s="134">
        <v>5106</v>
      </c>
      <c r="F27" s="134">
        <v>7242</v>
      </c>
      <c r="G27" s="134">
        <v>1793</v>
      </c>
      <c r="H27" s="134">
        <v>127221</v>
      </c>
      <c r="I27" s="134">
        <v>0</v>
      </c>
      <c r="J27" s="134">
        <v>74694</v>
      </c>
      <c r="K27" s="134">
        <v>0</v>
      </c>
      <c r="L27" s="135">
        <v>5350</v>
      </c>
      <c r="M27" s="134">
        <v>373819</v>
      </c>
      <c r="N27" s="135">
        <v>25209</v>
      </c>
      <c r="O27" s="134">
        <v>948873</v>
      </c>
      <c r="P27" s="134">
        <v>3.8139251579594372E-2</v>
      </c>
      <c r="Q27" s="134">
        <f t="shared" si="6"/>
        <v>3</v>
      </c>
      <c r="R27" s="136"/>
    </row>
    <row r="28" spans="1:18" x14ac:dyDescent="0.25">
      <c r="A28" s="133" t="s">
        <v>101</v>
      </c>
      <c r="B28" s="134">
        <v>13676</v>
      </c>
      <c r="C28" s="134">
        <v>2127</v>
      </c>
      <c r="D28" s="134">
        <v>4304</v>
      </c>
      <c r="E28" s="134">
        <v>9154</v>
      </c>
      <c r="F28" s="134">
        <v>2333</v>
      </c>
      <c r="G28" s="134">
        <v>4844</v>
      </c>
      <c r="H28" s="134">
        <v>0</v>
      </c>
      <c r="I28" s="134">
        <v>6000</v>
      </c>
      <c r="J28" s="134">
        <v>67584</v>
      </c>
      <c r="K28" s="134">
        <v>0</v>
      </c>
      <c r="L28" s="135">
        <v>4669</v>
      </c>
      <c r="M28" s="134">
        <v>561733</v>
      </c>
      <c r="N28" s="135">
        <v>0</v>
      </c>
      <c r="O28" s="134">
        <v>676424</v>
      </c>
      <c r="P28" s="134">
        <v>2.7188364628855013E-2</v>
      </c>
      <c r="Q28" s="134">
        <f t="shared" si="6"/>
        <v>2</v>
      </c>
      <c r="R28" s="136"/>
    </row>
    <row r="29" spans="1:18" x14ac:dyDescent="0.25">
      <c r="A29" s="133" t="s">
        <v>114</v>
      </c>
      <c r="B29" s="134">
        <v>0</v>
      </c>
      <c r="C29" s="134">
        <v>0</v>
      </c>
      <c r="D29" s="134">
        <v>4304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1178885</v>
      </c>
      <c r="K29" s="134">
        <v>0</v>
      </c>
      <c r="L29" s="135">
        <v>0</v>
      </c>
      <c r="M29" s="134">
        <v>0</v>
      </c>
      <c r="N29" s="135">
        <v>0</v>
      </c>
      <c r="O29" s="134">
        <v>1183189</v>
      </c>
      <c r="P29" s="134">
        <v>4.7557410672670296E-2</v>
      </c>
      <c r="Q29" s="134">
        <f t="shared" si="6"/>
        <v>10</v>
      </c>
      <c r="R29" s="136"/>
    </row>
    <row r="30" spans="1:18" x14ac:dyDescent="0.25">
      <c r="A30" s="133" t="s">
        <v>102</v>
      </c>
      <c r="B30" s="134">
        <v>4550</v>
      </c>
      <c r="C30" s="134">
        <v>10487</v>
      </c>
      <c r="D30" s="134">
        <v>104114</v>
      </c>
      <c r="E30" s="134">
        <v>4580</v>
      </c>
      <c r="F30" s="134">
        <v>8844</v>
      </c>
      <c r="G30" s="134">
        <v>4534</v>
      </c>
      <c r="H30" s="134">
        <v>155427</v>
      </c>
      <c r="I30" s="134">
        <v>0</v>
      </c>
      <c r="J30" s="134">
        <v>62295</v>
      </c>
      <c r="K30" s="134">
        <v>0</v>
      </c>
      <c r="L30" s="135">
        <v>6505</v>
      </c>
      <c r="M30" s="134">
        <v>28733</v>
      </c>
      <c r="N30" s="135">
        <v>878973</v>
      </c>
      <c r="O30" s="134">
        <v>1269042</v>
      </c>
      <c r="P30" s="134">
        <v>5.1008208794086879E-2</v>
      </c>
      <c r="Q30" s="134">
        <f t="shared" si="6"/>
        <v>2</v>
      </c>
      <c r="R30" s="136"/>
    </row>
    <row r="31" spans="1:18" x14ac:dyDescent="0.25">
      <c r="A31" s="133" t="s">
        <v>115</v>
      </c>
      <c r="B31" s="134">
        <v>8095</v>
      </c>
      <c r="C31" s="134">
        <v>4452</v>
      </c>
      <c r="D31" s="134">
        <v>26637</v>
      </c>
      <c r="E31" s="134">
        <v>17627</v>
      </c>
      <c r="F31" s="134">
        <v>7080</v>
      </c>
      <c r="G31" s="134">
        <v>1086</v>
      </c>
      <c r="H31" s="134">
        <v>52326</v>
      </c>
      <c r="I31" s="134">
        <v>0</v>
      </c>
      <c r="J31" s="134">
        <v>12963</v>
      </c>
      <c r="K31" s="134">
        <v>0</v>
      </c>
      <c r="L31" s="135">
        <v>18921</v>
      </c>
      <c r="M31" s="134">
        <v>488929</v>
      </c>
      <c r="N31" s="135">
        <v>0</v>
      </c>
      <c r="O31" s="134">
        <v>638116</v>
      </c>
      <c r="P31" s="134">
        <v>2.5648602775044122E-2</v>
      </c>
      <c r="Q31" s="134">
        <f t="shared" si="6"/>
        <v>2</v>
      </c>
      <c r="R31" s="136"/>
    </row>
    <row r="32" spans="1:18" x14ac:dyDescent="0.25">
      <c r="A32" s="133" t="s">
        <v>116</v>
      </c>
      <c r="B32" s="134">
        <v>7020</v>
      </c>
      <c r="C32" s="134">
        <v>0</v>
      </c>
      <c r="D32" s="134">
        <v>29300</v>
      </c>
      <c r="E32" s="134">
        <v>22908</v>
      </c>
      <c r="F32" s="134">
        <v>90</v>
      </c>
      <c r="G32" s="134">
        <v>0</v>
      </c>
      <c r="H32" s="134">
        <v>57585</v>
      </c>
      <c r="I32" s="134">
        <v>0</v>
      </c>
      <c r="J32" s="134">
        <v>25060</v>
      </c>
      <c r="K32" s="134">
        <v>0</v>
      </c>
      <c r="L32" s="135">
        <v>3938</v>
      </c>
      <c r="M32" s="134">
        <v>46961</v>
      </c>
      <c r="N32" s="135">
        <v>990</v>
      </c>
      <c r="O32" s="134">
        <v>193852</v>
      </c>
      <c r="P32" s="134">
        <v>7.7917384067283267E-3</v>
      </c>
      <c r="Q32" s="134">
        <f t="shared" si="6"/>
        <v>4</v>
      </c>
      <c r="R32" s="136"/>
    </row>
    <row r="33" spans="1:18" x14ac:dyDescent="0.25">
      <c r="A33" s="133" t="s">
        <v>117</v>
      </c>
      <c r="B33" s="134">
        <v>6400</v>
      </c>
      <c r="C33" s="134">
        <v>533</v>
      </c>
      <c r="D33" s="134">
        <v>282</v>
      </c>
      <c r="E33" s="134">
        <v>23700</v>
      </c>
      <c r="F33" s="134">
        <v>700</v>
      </c>
      <c r="G33" s="134">
        <v>3250</v>
      </c>
      <c r="H33" s="134">
        <v>70026</v>
      </c>
      <c r="I33" s="134">
        <v>50</v>
      </c>
      <c r="J33" s="134">
        <v>2260</v>
      </c>
      <c r="K33" s="134">
        <v>0</v>
      </c>
      <c r="L33" s="135">
        <v>890</v>
      </c>
      <c r="M33" s="134">
        <v>64280</v>
      </c>
      <c r="N33" s="135">
        <v>4063</v>
      </c>
      <c r="O33" s="134">
        <v>176434</v>
      </c>
      <c r="P33" s="134">
        <v>7.091634721605687E-3</v>
      </c>
      <c r="Q33" s="134">
        <f t="shared" si="6"/>
        <v>1</v>
      </c>
      <c r="R33" s="136"/>
    </row>
    <row r="34" spans="1:18" x14ac:dyDescent="0.25">
      <c r="A34" s="133" t="s">
        <v>103</v>
      </c>
      <c r="B34" s="134">
        <v>6800</v>
      </c>
      <c r="C34" s="134">
        <v>14713</v>
      </c>
      <c r="D34" s="134">
        <v>154698</v>
      </c>
      <c r="E34" s="134">
        <v>11160</v>
      </c>
      <c r="F34" s="134">
        <v>27779</v>
      </c>
      <c r="G34" s="134">
        <v>19748</v>
      </c>
      <c r="H34" s="134">
        <v>95227</v>
      </c>
      <c r="I34" s="134">
        <v>0</v>
      </c>
      <c r="J34" s="134">
        <v>16770</v>
      </c>
      <c r="K34" s="134">
        <v>0</v>
      </c>
      <c r="L34" s="135">
        <v>108624</v>
      </c>
      <c r="M34" s="134">
        <v>58837</v>
      </c>
      <c r="N34" s="135">
        <v>124598</v>
      </c>
      <c r="O34" s="134">
        <v>638954</v>
      </c>
      <c r="P34" s="134">
        <v>2.5682285568024529E-2</v>
      </c>
      <c r="Q34" s="134">
        <f t="shared" si="6"/>
        <v>2</v>
      </c>
      <c r="R34" s="136"/>
    </row>
    <row r="35" spans="1:18" x14ac:dyDescent="0.25">
      <c r="A35" s="133" t="s">
        <v>118</v>
      </c>
      <c r="B35" s="134">
        <v>118</v>
      </c>
      <c r="C35" s="134">
        <v>9207</v>
      </c>
      <c r="D35" s="134">
        <v>15614</v>
      </c>
      <c r="E35" s="134">
        <v>658</v>
      </c>
      <c r="F35" s="134">
        <v>0</v>
      </c>
      <c r="G35" s="134">
        <v>14400</v>
      </c>
      <c r="H35" s="134">
        <v>0</v>
      </c>
      <c r="I35" s="134">
        <v>2200</v>
      </c>
      <c r="J35" s="134">
        <v>658</v>
      </c>
      <c r="K35" s="134">
        <v>0</v>
      </c>
      <c r="L35" s="135">
        <v>9680</v>
      </c>
      <c r="M35" s="134">
        <v>5980</v>
      </c>
      <c r="N35" s="135">
        <v>168668</v>
      </c>
      <c r="O35" s="134">
        <v>227183</v>
      </c>
      <c r="P35" s="134">
        <v>9.131453410105449E-3</v>
      </c>
      <c r="Q35" s="134">
        <f t="shared" si="6"/>
        <v>3</v>
      </c>
      <c r="R35" s="136"/>
    </row>
    <row r="36" spans="1:18" x14ac:dyDescent="0.25">
      <c r="A36" s="133" t="s">
        <v>119</v>
      </c>
      <c r="B36" s="134">
        <v>8</v>
      </c>
      <c r="C36" s="134">
        <v>0</v>
      </c>
      <c r="D36" s="134">
        <v>14</v>
      </c>
      <c r="E36" s="134">
        <v>4623</v>
      </c>
      <c r="F36" s="134">
        <v>196</v>
      </c>
      <c r="G36" s="134">
        <v>0</v>
      </c>
      <c r="H36" s="134">
        <v>1165</v>
      </c>
      <c r="I36" s="134">
        <v>869</v>
      </c>
      <c r="J36" s="134">
        <v>512</v>
      </c>
      <c r="K36" s="134">
        <v>0</v>
      </c>
      <c r="L36" s="135">
        <v>1850</v>
      </c>
      <c r="M36" s="134">
        <v>16689</v>
      </c>
      <c r="N36" s="135">
        <v>2899</v>
      </c>
      <c r="O36" s="134">
        <v>28825</v>
      </c>
      <c r="P36" s="134">
        <v>1.1585996511459466E-3</v>
      </c>
      <c r="Q36" s="134">
        <f t="shared" si="6"/>
        <v>3</v>
      </c>
      <c r="R36" s="136"/>
    </row>
    <row r="37" spans="1:18" x14ac:dyDescent="0.25">
      <c r="A37" s="133" t="s">
        <v>120</v>
      </c>
      <c r="B37" s="134">
        <v>11076</v>
      </c>
      <c r="C37" s="134">
        <v>480</v>
      </c>
      <c r="D37" s="134">
        <v>11080</v>
      </c>
      <c r="E37" s="134">
        <v>61910</v>
      </c>
      <c r="F37" s="134">
        <v>390</v>
      </c>
      <c r="G37" s="134">
        <v>0</v>
      </c>
      <c r="H37" s="134">
        <v>50170</v>
      </c>
      <c r="I37" s="134">
        <v>0</v>
      </c>
      <c r="J37" s="134">
        <v>5660</v>
      </c>
      <c r="K37" s="134">
        <v>0</v>
      </c>
      <c r="L37" s="135">
        <v>17460</v>
      </c>
      <c r="M37" s="134">
        <v>600</v>
      </c>
      <c r="N37" s="135">
        <v>9108</v>
      </c>
      <c r="O37" s="134">
        <v>167934</v>
      </c>
      <c r="P37" s="134">
        <v>6.7499834801576196E-3</v>
      </c>
      <c r="Q37" s="134">
        <f t="shared" si="6"/>
        <v>3</v>
      </c>
      <c r="R37" s="136"/>
    </row>
    <row r="38" spans="1:18" x14ac:dyDescent="0.25">
      <c r="A38" s="133" t="s">
        <v>121</v>
      </c>
      <c r="B38" s="134">
        <v>2952</v>
      </c>
      <c r="C38" s="134">
        <v>7650</v>
      </c>
      <c r="D38" s="134">
        <v>849</v>
      </c>
      <c r="E38" s="134">
        <v>23931</v>
      </c>
      <c r="F38" s="134">
        <v>1615</v>
      </c>
      <c r="G38" s="134">
        <v>0</v>
      </c>
      <c r="H38" s="134">
        <v>0</v>
      </c>
      <c r="I38" s="134">
        <v>0</v>
      </c>
      <c r="J38" s="134">
        <v>1654</v>
      </c>
      <c r="K38" s="134">
        <v>0</v>
      </c>
      <c r="L38" s="135">
        <v>5114</v>
      </c>
      <c r="M38" s="134">
        <v>166637</v>
      </c>
      <c r="N38" s="135">
        <v>97430</v>
      </c>
      <c r="O38" s="134">
        <v>307832</v>
      </c>
      <c r="P38" s="134">
        <v>1.2373080583228413E-2</v>
      </c>
      <c r="Q38" s="134">
        <f t="shared" si="6"/>
        <v>4</v>
      </c>
      <c r="R38" s="136"/>
    </row>
    <row r="39" spans="1:18" x14ac:dyDescent="0.25">
      <c r="A39" s="133" t="s">
        <v>122</v>
      </c>
      <c r="B39" s="134">
        <v>2557</v>
      </c>
      <c r="C39" s="134">
        <v>0</v>
      </c>
      <c r="D39" s="134">
        <v>121849</v>
      </c>
      <c r="E39" s="134">
        <v>1792</v>
      </c>
      <c r="F39" s="134">
        <v>0</v>
      </c>
      <c r="G39" s="134">
        <v>100</v>
      </c>
      <c r="H39" s="134">
        <v>369</v>
      </c>
      <c r="I39" s="134">
        <v>305</v>
      </c>
      <c r="J39" s="134">
        <v>5716</v>
      </c>
      <c r="K39" s="134">
        <v>0</v>
      </c>
      <c r="L39" s="135">
        <v>282</v>
      </c>
      <c r="M39" s="134">
        <v>0</v>
      </c>
      <c r="N39" s="135">
        <v>350247</v>
      </c>
      <c r="O39" s="134">
        <v>483217</v>
      </c>
      <c r="P39" s="134">
        <v>1.942255152221304E-2</v>
      </c>
      <c r="Q39" s="134">
        <f t="shared" si="6"/>
        <v>4</v>
      </c>
      <c r="R39" s="136"/>
    </row>
    <row r="40" spans="1:18" x14ac:dyDescent="0.25">
      <c r="A40" s="133" t="s">
        <v>104</v>
      </c>
      <c r="B40" s="134">
        <v>3005</v>
      </c>
      <c r="C40" s="134">
        <v>348</v>
      </c>
      <c r="D40" s="134">
        <v>8952</v>
      </c>
      <c r="E40" s="134">
        <v>7486</v>
      </c>
      <c r="F40" s="134">
        <v>5617</v>
      </c>
      <c r="G40" s="134">
        <v>122</v>
      </c>
      <c r="H40" s="134">
        <v>39282</v>
      </c>
      <c r="I40" s="134">
        <v>1131</v>
      </c>
      <c r="J40" s="134">
        <v>10396</v>
      </c>
      <c r="K40" s="134">
        <v>277</v>
      </c>
      <c r="L40" s="135">
        <v>8115</v>
      </c>
      <c r="M40" s="134">
        <v>87894</v>
      </c>
      <c r="N40" s="135">
        <v>216795</v>
      </c>
      <c r="O40" s="134">
        <v>389420</v>
      </c>
      <c r="P40" s="134">
        <v>1.5652450169965464E-2</v>
      </c>
      <c r="Q40" s="134">
        <f t="shared" si="6"/>
        <v>0</v>
      </c>
      <c r="R40" s="136"/>
    </row>
    <row r="41" spans="1:18" x14ac:dyDescent="0.25">
      <c r="A41" s="133" t="s">
        <v>105</v>
      </c>
      <c r="B41" s="134">
        <v>6550</v>
      </c>
      <c r="C41" s="134">
        <v>5646</v>
      </c>
      <c r="D41" s="134">
        <v>87905</v>
      </c>
      <c r="E41" s="134">
        <v>4015</v>
      </c>
      <c r="F41" s="134">
        <v>10007</v>
      </c>
      <c r="G41" s="134">
        <v>0</v>
      </c>
      <c r="H41" s="134">
        <v>27110</v>
      </c>
      <c r="I41" s="134">
        <v>0</v>
      </c>
      <c r="J41" s="134">
        <v>29956</v>
      </c>
      <c r="K41" s="134">
        <v>0</v>
      </c>
      <c r="L41" s="135">
        <v>14500</v>
      </c>
      <c r="M41" s="134">
        <v>251923</v>
      </c>
      <c r="N41" s="135">
        <v>29003</v>
      </c>
      <c r="O41" s="134">
        <v>466615</v>
      </c>
      <c r="P41" s="134">
        <v>1.8755246356269413E-2</v>
      </c>
      <c r="Q41" s="134">
        <f t="shared" si="6"/>
        <v>3</v>
      </c>
      <c r="R41" s="136"/>
    </row>
    <row r="42" spans="1:18" x14ac:dyDescent="0.25">
      <c r="A42" s="133" t="s">
        <v>123</v>
      </c>
      <c r="B42" s="134">
        <v>23147</v>
      </c>
      <c r="C42" s="134">
        <v>22884</v>
      </c>
      <c r="D42" s="134">
        <v>232860</v>
      </c>
      <c r="E42" s="134">
        <v>47300</v>
      </c>
      <c r="F42" s="134">
        <v>9141</v>
      </c>
      <c r="G42" s="134">
        <v>2650</v>
      </c>
      <c r="H42" s="134">
        <v>385113</v>
      </c>
      <c r="I42" s="134">
        <v>9732</v>
      </c>
      <c r="J42" s="134">
        <v>741404</v>
      </c>
      <c r="K42" s="134">
        <v>600</v>
      </c>
      <c r="L42" s="135">
        <v>209541</v>
      </c>
      <c r="M42" s="134">
        <v>195497</v>
      </c>
      <c r="N42" s="135">
        <v>6208</v>
      </c>
      <c r="O42" s="134">
        <v>1886077</v>
      </c>
      <c r="P42" s="134">
        <v>7.5809476296076095E-2</v>
      </c>
      <c r="Q42" s="134">
        <f t="shared" si="6"/>
        <v>0</v>
      </c>
      <c r="R42" s="136"/>
    </row>
    <row r="43" spans="1:18" x14ac:dyDescent="0.25">
      <c r="A43" s="133" t="s">
        <v>106</v>
      </c>
      <c r="B43" s="134">
        <v>0</v>
      </c>
      <c r="C43" s="134">
        <v>10</v>
      </c>
      <c r="D43" s="134">
        <v>67337</v>
      </c>
      <c r="E43" s="134">
        <v>29</v>
      </c>
      <c r="F43" s="134">
        <v>12029</v>
      </c>
      <c r="G43" s="134">
        <v>8606</v>
      </c>
      <c r="H43" s="134">
        <v>3768</v>
      </c>
      <c r="I43" s="134">
        <v>100</v>
      </c>
      <c r="J43" s="134">
        <v>86070</v>
      </c>
      <c r="K43" s="134">
        <v>0</v>
      </c>
      <c r="L43" s="135">
        <v>166</v>
      </c>
      <c r="M43" s="134">
        <v>4847</v>
      </c>
      <c r="N43" s="135">
        <v>5027</v>
      </c>
      <c r="O43" s="134">
        <v>187989</v>
      </c>
      <c r="P43" s="134">
        <v>7.5560794386565601E-3</v>
      </c>
      <c r="Q43" s="134">
        <f t="shared" si="6"/>
        <v>2</v>
      </c>
      <c r="R43" s="136"/>
    </row>
    <row r="44" spans="1:18" x14ac:dyDescent="0.25">
      <c r="A44" s="133" t="s">
        <v>124</v>
      </c>
      <c r="B44" s="134">
        <v>172497</v>
      </c>
      <c r="C44" s="134">
        <v>8815</v>
      </c>
      <c r="D44" s="134">
        <v>36146</v>
      </c>
      <c r="E44" s="134">
        <v>59728</v>
      </c>
      <c r="F44" s="134">
        <v>0</v>
      </c>
      <c r="G44" s="134">
        <v>0</v>
      </c>
      <c r="H44" s="134">
        <v>1769753</v>
      </c>
      <c r="I44" s="134">
        <v>0</v>
      </c>
      <c r="J44" s="134">
        <v>15</v>
      </c>
      <c r="K44" s="134">
        <v>0</v>
      </c>
      <c r="L44" s="135">
        <v>149270</v>
      </c>
      <c r="M44" s="134">
        <v>340834</v>
      </c>
      <c r="N44" s="135">
        <v>85365</v>
      </c>
      <c r="O44" s="134">
        <v>2622423</v>
      </c>
      <c r="P44" s="134">
        <v>0.10540636159434888</v>
      </c>
      <c r="Q44" s="134">
        <f t="shared" si="6"/>
        <v>4</v>
      </c>
      <c r="R44" s="136"/>
    </row>
    <row r="45" spans="1:18" x14ac:dyDescent="0.25">
      <c r="A45" s="133" t="s">
        <v>107</v>
      </c>
      <c r="B45" s="134">
        <v>10860</v>
      </c>
      <c r="C45" s="134">
        <v>1282</v>
      </c>
      <c r="D45" s="134">
        <v>0</v>
      </c>
      <c r="E45" s="134">
        <v>12397</v>
      </c>
      <c r="F45" s="134">
        <v>0</v>
      </c>
      <c r="G45" s="134">
        <v>0</v>
      </c>
      <c r="H45" s="134">
        <v>23053</v>
      </c>
      <c r="I45" s="134">
        <v>0</v>
      </c>
      <c r="J45" s="134">
        <v>0</v>
      </c>
      <c r="K45" s="134">
        <v>0</v>
      </c>
      <c r="L45" s="135">
        <v>66582</v>
      </c>
      <c r="M45" s="134">
        <v>783227</v>
      </c>
      <c r="N45" s="135">
        <v>0</v>
      </c>
      <c r="O45" s="134">
        <v>897401</v>
      </c>
      <c r="P45" s="134">
        <v>3.607037243843967E-2</v>
      </c>
      <c r="Q45" s="134">
        <f t="shared" si="6"/>
        <v>6</v>
      </c>
      <c r="R45" s="136"/>
    </row>
    <row r="46" spans="1:18" x14ac:dyDescent="0.25">
      <c r="A46" s="133" t="s">
        <v>125</v>
      </c>
      <c r="B46" s="134">
        <v>1200</v>
      </c>
      <c r="C46" s="134">
        <v>1002</v>
      </c>
      <c r="D46" s="134">
        <v>27789</v>
      </c>
      <c r="E46" s="134">
        <v>26960</v>
      </c>
      <c r="F46" s="134">
        <v>2700</v>
      </c>
      <c r="G46" s="134">
        <v>0</v>
      </c>
      <c r="H46" s="134">
        <v>133328</v>
      </c>
      <c r="I46" s="134">
        <v>0</v>
      </c>
      <c r="J46" s="134">
        <v>484785</v>
      </c>
      <c r="K46" s="134">
        <v>0</v>
      </c>
      <c r="L46" s="135">
        <v>17748</v>
      </c>
      <c r="M46" s="134">
        <v>64447</v>
      </c>
      <c r="N46" s="135">
        <v>18045</v>
      </c>
      <c r="O46" s="134">
        <v>778004</v>
      </c>
      <c r="P46" s="134">
        <v>3.1271297935477914E-2</v>
      </c>
      <c r="Q46" s="134">
        <f t="shared" si="6"/>
        <v>3</v>
      </c>
      <c r="R46" s="136"/>
    </row>
    <row r="47" spans="1:18" x14ac:dyDescent="0.25">
      <c r="A47" s="133" t="s">
        <v>108</v>
      </c>
      <c r="B47" s="134">
        <v>6087</v>
      </c>
      <c r="C47" s="134">
        <v>8539</v>
      </c>
      <c r="D47" s="134">
        <v>59078</v>
      </c>
      <c r="E47" s="134">
        <v>2971</v>
      </c>
      <c r="F47" s="134">
        <v>0</v>
      </c>
      <c r="G47" s="134">
        <v>964</v>
      </c>
      <c r="H47" s="134">
        <v>115963</v>
      </c>
      <c r="I47" s="134">
        <v>135</v>
      </c>
      <c r="J47" s="134">
        <v>226424</v>
      </c>
      <c r="K47" s="134">
        <v>0</v>
      </c>
      <c r="L47" s="135">
        <v>15392</v>
      </c>
      <c r="M47" s="134">
        <v>48593</v>
      </c>
      <c r="N47" s="135">
        <v>408102</v>
      </c>
      <c r="O47" s="134">
        <v>892248</v>
      </c>
      <c r="P47" s="134">
        <v>3.5863251397594741E-2</v>
      </c>
      <c r="Q47" s="134">
        <f t="shared" si="6"/>
        <v>2</v>
      </c>
      <c r="R47" s="136"/>
    </row>
    <row r="48" spans="1:18" x14ac:dyDescent="0.25">
      <c r="A48" s="133" t="s">
        <v>126</v>
      </c>
      <c r="B48" s="134">
        <v>6534</v>
      </c>
      <c r="C48" s="134">
        <v>0</v>
      </c>
      <c r="D48" s="134">
        <v>14625</v>
      </c>
      <c r="E48" s="134">
        <v>1700</v>
      </c>
      <c r="F48" s="134">
        <v>500</v>
      </c>
      <c r="G48" s="134">
        <v>0</v>
      </c>
      <c r="H48" s="134">
        <v>0</v>
      </c>
      <c r="I48" s="134">
        <v>0</v>
      </c>
      <c r="J48" s="134">
        <v>400</v>
      </c>
      <c r="K48" s="134">
        <v>0</v>
      </c>
      <c r="L48" s="135">
        <v>18000</v>
      </c>
      <c r="M48" s="134">
        <v>183155</v>
      </c>
      <c r="N48" s="135">
        <v>25481</v>
      </c>
      <c r="O48" s="134">
        <v>250395</v>
      </c>
      <c r="P48" s="134">
        <v>1.0064442659104571E-2</v>
      </c>
      <c r="Q48" s="134">
        <f t="shared" si="6"/>
        <v>5</v>
      </c>
      <c r="R48" s="136"/>
    </row>
    <row r="49" spans="1:18" x14ac:dyDescent="0.25">
      <c r="A49" s="133" t="s">
        <v>109</v>
      </c>
      <c r="B49" s="134">
        <v>1248</v>
      </c>
      <c r="C49" s="134">
        <v>1564</v>
      </c>
      <c r="D49" s="134">
        <v>2999</v>
      </c>
      <c r="E49" s="134">
        <v>3497</v>
      </c>
      <c r="F49" s="134">
        <v>1147</v>
      </c>
      <c r="G49" s="134">
        <v>1294</v>
      </c>
      <c r="H49" s="134">
        <v>21416</v>
      </c>
      <c r="I49" s="134">
        <v>0</v>
      </c>
      <c r="J49" s="134">
        <v>78</v>
      </c>
      <c r="K49" s="134">
        <v>0</v>
      </c>
      <c r="L49" s="135">
        <v>19386</v>
      </c>
      <c r="M49" s="134">
        <v>41356</v>
      </c>
      <c r="N49" s="135">
        <v>11415</v>
      </c>
      <c r="O49" s="134">
        <v>105400</v>
      </c>
      <c r="P49" s="134">
        <v>4.236475393956037E-3</v>
      </c>
      <c r="Q49" s="134">
        <f t="shared" si="6"/>
        <v>2</v>
      </c>
      <c r="R49" s="136"/>
    </row>
    <row r="50" spans="1:18" x14ac:dyDescent="0.25">
      <c r="A50" s="133" t="s">
        <v>127</v>
      </c>
      <c r="B50" s="134">
        <v>1049</v>
      </c>
      <c r="C50" s="134">
        <v>256</v>
      </c>
      <c r="D50" s="134">
        <v>2791</v>
      </c>
      <c r="E50" s="134">
        <v>4039</v>
      </c>
      <c r="F50" s="134">
        <v>800</v>
      </c>
      <c r="G50" s="134">
        <v>0</v>
      </c>
      <c r="H50" s="134">
        <v>29298</v>
      </c>
      <c r="I50" s="134">
        <v>500</v>
      </c>
      <c r="J50" s="134">
        <v>260</v>
      </c>
      <c r="K50" s="134">
        <v>0</v>
      </c>
      <c r="L50" s="135">
        <v>2652</v>
      </c>
      <c r="M50" s="134">
        <v>4277</v>
      </c>
      <c r="N50" s="135">
        <v>86</v>
      </c>
      <c r="O50" s="134">
        <v>46008</v>
      </c>
      <c r="P50" s="134">
        <v>1.8492576842991399E-3</v>
      </c>
      <c r="Q50" s="134">
        <f t="shared" si="6"/>
        <v>2</v>
      </c>
      <c r="R50" s="136"/>
    </row>
    <row r="51" spans="1:18" x14ac:dyDescent="0.25">
      <c r="A51" s="133" t="s">
        <v>128</v>
      </c>
      <c r="B51" s="134">
        <v>9666</v>
      </c>
      <c r="C51" s="134">
        <v>26972</v>
      </c>
      <c r="D51" s="134">
        <v>131609</v>
      </c>
      <c r="E51" s="134">
        <v>130170</v>
      </c>
      <c r="F51" s="134">
        <v>24814</v>
      </c>
      <c r="G51" s="134">
        <v>0</v>
      </c>
      <c r="H51" s="134">
        <v>31729</v>
      </c>
      <c r="I51" s="134">
        <v>0</v>
      </c>
      <c r="J51" s="134">
        <v>2444</v>
      </c>
      <c r="K51" s="134">
        <v>0</v>
      </c>
      <c r="L51" s="135">
        <v>597679</v>
      </c>
      <c r="M51" s="134">
        <v>100107</v>
      </c>
      <c r="N51" s="135">
        <v>109298</v>
      </c>
      <c r="O51" s="134">
        <v>1164488</v>
      </c>
      <c r="P51" s="134">
        <v>4.6805737747220848E-2</v>
      </c>
      <c r="Q51" s="134">
        <f t="shared" si="6"/>
        <v>3</v>
      </c>
      <c r="R51" s="136"/>
    </row>
    <row r="52" spans="1:18" x14ac:dyDescent="0.25">
      <c r="A52" s="133" t="s">
        <v>151</v>
      </c>
      <c r="B52" s="134">
        <v>1084462</v>
      </c>
      <c r="C52" s="134">
        <v>178596</v>
      </c>
      <c r="D52" s="134">
        <v>2189659</v>
      </c>
      <c r="E52" s="134">
        <v>549491</v>
      </c>
      <c r="F52" s="134">
        <v>515882</v>
      </c>
      <c r="G52" s="134">
        <v>71041</v>
      </c>
      <c r="H52" s="134">
        <v>3265368</v>
      </c>
      <c r="I52" s="134">
        <v>317583</v>
      </c>
      <c r="J52" s="134">
        <v>4628532</v>
      </c>
      <c r="K52" s="134">
        <v>877</v>
      </c>
      <c r="L52" s="135">
        <v>1949499</v>
      </c>
      <c r="M52" s="134">
        <v>6336778</v>
      </c>
      <c r="N52" s="135">
        <v>3791404</v>
      </c>
      <c r="O52" s="134">
        <v>24879172</v>
      </c>
      <c r="P52" s="134">
        <v>1</v>
      </c>
      <c r="Q52" s="134">
        <f t="shared" si="6"/>
        <v>0</v>
      </c>
      <c r="R52" s="136"/>
    </row>
    <row r="53" spans="1:18" x14ac:dyDescent="0.25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9"/>
      <c r="M53" s="138"/>
      <c r="N53" s="139"/>
      <c r="O53" s="138"/>
      <c r="P53" s="138"/>
      <c r="Q53" s="138"/>
      <c r="R53" s="140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比較シート</vt:lpstr>
      <vt:lpstr>年別観光客（宿泊＋日帰り）</vt:lpstr>
      <vt:lpstr>年別観光客（日帰り）</vt:lpstr>
      <vt:lpstr>年別観光客（宿泊）</vt:lpstr>
      <vt:lpstr>月別観光客数（日帰り）</vt:lpstr>
      <vt:lpstr>月別観光客数（宿泊）</vt:lpstr>
      <vt:lpstr>発地・市町村別観光客（宿泊）</vt:lpstr>
      <vt:lpstr>目的別推計</vt:lpstr>
      <vt:lpstr>比較シート!Print_Area</vt:lpstr>
      <vt:lpstr>比較シート!Print_Titles</vt:lpstr>
      <vt:lpstr>市町村名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114120</cp:lastModifiedBy>
  <cp:lastPrinted>2022-10-14T01:58:27Z</cp:lastPrinted>
  <dcterms:created xsi:type="dcterms:W3CDTF">2019-07-02T05:33:56Z</dcterms:created>
  <dcterms:modified xsi:type="dcterms:W3CDTF">2022-10-17T00:38:34Z</dcterms:modified>
</cp:coreProperties>
</file>