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Y:\企画調整班\10グラフでみる和歌山県\★グラフでみる和歌山県（HP）\02公開中データ\05観光\"/>
    </mc:Choice>
  </mc:AlternateContent>
  <xr:revisionPtr revIDLastSave="0" documentId="13_ncr:1_{123AA090-5A4F-4CB3-BE0A-59A00835F1F0}" xr6:coauthVersionLast="47" xr6:coauthVersionMax="47" xr10:uidLastSave="{00000000-0000-0000-0000-000000000000}"/>
  <bookViews>
    <workbookView xWindow="1635" yWindow="420" windowWidth="20130" windowHeight="14775" tabRatio="810" xr2:uid="{00000000-000D-0000-FFFF-FFFF00000000}"/>
  </bookViews>
  <sheets>
    <sheet name="比較シート" sheetId="8" r:id="rId1"/>
    <sheet name="年別観光客（宿泊＋日帰り）" sheetId="15" state="hidden" r:id="rId2"/>
    <sheet name="年別観光客（日帰り）" sheetId="12" state="hidden" r:id="rId3"/>
    <sheet name="年別観光客（宿泊）" sheetId="7" state="hidden" r:id="rId4"/>
    <sheet name="月別観光客数（日帰り）" sheetId="13" state="hidden" r:id="rId5"/>
    <sheet name="月別観光客数（宿泊）" sheetId="14" state="hidden" r:id="rId6"/>
    <sheet name="発地・市町村別観光客（宿泊）" sheetId="9" state="hidden" r:id="rId7"/>
    <sheet name="目的別推計" sheetId="16" state="hidden" r:id="rId8"/>
  </sheets>
  <definedNames>
    <definedName name="_xlnm._FilterDatabase" localSheetId="6" hidden="1">'発地・市町村別観光客（宿泊）'!$AG$58:$AH$58</definedName>
    <definedName name="_Order1" hidden="1">0</definedName>
    <definedName name="_Order2" hidden="1">255</definedName>
    <definedName name="_xlnm.Print_Area" localSheetId="0">比較シート!$A$3:$P$209</definedName>
    <definedName name="_xlnm.Print_Titles" localSheetId="0">比較シート!$3:$3</definedName>
    <definedName name="市町村名">比較シート!$AA$4:$AA$33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6" l="1"/>
  <c r="M3" i="14"/>
  <c r="L3" i="14"/>
  <c r="K3" i="14"/>
  <c r="J3" i="14"/>
  <c r="I3" i="14"/>
  <c r="H3" i="14"/>
  <c r="G3" i="14"/>
  <c r="F3" i="14"/>
  <c r="E3" i="14"/>
  <c r="D3" i="14"/>
  <c r="C3" i="14"/>
  <c r="B3" i="14"/>
  <c r="M3" i="13"/>
  <c r="L3" i="13"/>
  <c r="K3" i="13"/>
  <c r="J3" i="13"/>
  <c r="I3" i="13"/>
  <c r="H3" i="13"/>
  <c r="G3" i="13"/>
  <c r="F3" i="13"/>
  <c r="E3" i="13"/>
  <c r="D3" i="13"/>
  <c r="C3" i="13"/>
  <c r="B3" i="13"/>
  <c r="M15" i="7" l="1"/>
  <c r="L15" i="7"/>
  <c r="K15" i="7"/>
  <c r="J15" i="7"/>
  <c r="I15" i="7"/>
  <c r="H15" i="7"/>
  <c r="G15" i="7"/>
  <c r="F15" i="7"/>
  <c r="E15" i="7"/>
  <c r="D15" i="7"/>
  <c r="C15" i="7"/>
  <c r="B15" i="7"/>
  <c r="M15" i="12"/>
  <c r="L15" i="12"/>
  <c r="K15" i="12"/>
  <c r="J15" i="12"/>
  <c r="I15" i="12"/>
  <c r="H15" i="12"/>
  <c r="G15" i="12"/>
  <c r="F15" i="12"/>
  <c r="E15" i="12"/>
  <c r="D15" i="12"/>
  <c r="C15" i="12"/>
  <c r="B15" i="12"/>
  <c r="C1" i="7"/>
  <c r="D1" i="7"/>
  <c r="E1" i="7"/>
  <c r="F1" i="7"/>
  <c r="G1" i="7"/>
  <c r="H1" i="7"/>
  <c r="I1" i="7"/>
  <c r="J1" i="7"/>
  <c r="K1" i="7"/>
  <c r="L1" i="7"/>
  <c r="M1" i="7"/>
  <c r="N1" i="7"/>
  <c r="B1" i="7"/>
  <c r="C1" i="12"/>
  <c r="D1" i="12"/>
  <c r="E1" i="12"/>
  <c r="F1" i="12"/>
  <c r="G1" i="12"/>
  <c r="H1" i="12"/>
  <c r="I1" i="12"/>
  <c r="J1" i="12"/>
  <c r="K1" i="12"/>
  <c r="L1" i="12"/>
  <c r="M1" i="12"/>
  <c r="N1" i="12"/>
  <c r="B1" i="12"/>
  <c r="C45" i="15" l="1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D95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C38" i="14"/>
  <c r="D38" i="14"/>
  <c r="E38" i="14"/>
  <c r="F38" i="14"/>
  <c r="G38" i="14"/>
  <c r="H38" i="14"/>
  <c r="I38" i="14"/>
  <c r="J38" i="14"/>
  <c r="K38" i="14"/>
  <c r="L38" i="14"/>
  <c r="M38" i="14"/>
  <c r="N38" i="14"/>
  <c r="B38" i="14"/>
  <c r="C38" i="13"/>
  <c r="D38" i="13"/>
  <c r="E38" i="13"/>
  <c r="F38" i="13"/>
  <c r="G38" i="13"/>
  <c r="H38" i="13"/>
  <c r="I38" i="13"/>
  <c r="J38" i="13"/>
  <c r="K38" i="13"/>
  <c r="L38" i="13"/>
  <c r="M38" i="13"/>
  <c r="N38" i="13"/>
  <c r="B38" i="13"/>
  <c r="C15" i="15" l="1"/>
  <c r="B15" i="15"/>
  <c r="E95" i="9"/>
  <c r="C98" i="9"/>
  <c r="Q22" i="16"/>
  <c r="C96" i="9"/>
  <c r="Q23" i="16" l="1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E1" i="16"/>
  <c r="C1" i="16"/>
  <c r="E1" i="9"/>
  <c r="E6" i="9" s="1"/>
  <c r="C1" i="9"/>
  <c r="D17" i="15"/>
  <c r="E17" i="15"/>
  <c r="F17" i="15"/>
  <c r="G17" i="15"/>
  <c r="H17" i="15"/>
  <c r="I17" i="15"/>
  <c r="J17" i="15"/>
  <c r="K17" i="15"/>
  <c r="L17" i="15"/>
  <c r="M17" i="15"/>
  <c r="N17" i="15"/>
  <c r="D18" i="15"/>
  <c r="E18" i="15"/>
  <c r="F18" i="15"/>
  <c r="G18" i="15"/>
  <c r="H18" i="15"/>
  <c r="I18" i="15"/>
  <c r="J18" i="15"/>
  <c r="K18" i="15"/>
  <c r="L18" i="15"/>
  <c r="M18" i="15"/>
  <c r="N18" i="15"/>
  <c r="D19" i="15"/>
  <c r="E19" i="15"/>
  <c r="F19" i="15"/>
  <c r="G19" i="15"/>
  <c r="H19" i="15"/>
  <c r="I19" i="15"/>
  <c r="J19" i="15"/>
  <c r="K19" i="15"/>
  <c r="L19" i="15"/>
  <c r="M19" i="15"/>
  <c r="N19" i="15"/>
  <c r="D20" i="15"/>
  <c r="E20" i="15"/>
  <c r="F20" i="15"/>
  <c r="G20" i="15"/>
  <c r="H20" i="15"/>
  <c r="I20" i="15"/>
  <c r="J20" i="15"/>
  <c r="K20" i="15"/>
  <c r="L20" i="15"/>
  <c r="M20" i="15"/>
  <c r="N20" i="15"/>
  <c r="D21" i="15"/>
  <c r="E21" i="15"/>
  <c r="F21" i="15"/>
  <c r="G21" i="15"/>
  <c r="H21" i="15"/>
  <c r="I21" i="15"/>
  <c r="J21" i="15"/>
  <c r="K21" i="15"/>
  <c r="L21" i="15"/>
  <c r="M21" i="15"/>
  <c r="N21" i="15"/>
  <c r="D22" i="15"/>
  <c r="E22" i="15"/>
  <c r="F22" i="15"/>
  <c r="G22" i="15"/>
  <c r="H22" i="15"/>
  <c r="I22" i="15"/>
  <c r="J22" i="15"/>
  <c r="K22" i="15"/>
  <c r="L22" i="15"/>
  <c r="M22" i="15"/>
  <c r="N22" i="15"/>
  <c r="D23" i="15"/>
  <c r="E23" i="15"/>
  <c r="F23" i="15"/>
  <c r="G23" i="15"/>
  <c r="H23" i="15"/>
  <c r="I23" i="15"/>
  <c r="J23" i="15"/>
  <c r="K23" i="15"/>
  <c r="L23" i="15"/>
  <c r="M23" i="15"/>
  <c r="N23" i="15"/>
  <c r="D24" i="15"/>
  <c r="E24" i="15"/>
  <c r="F24" i="15"/>
  <c r="G24" i="15"/>
  <c r="H24" i="15"/>
  <c r="I24" i="15"/>
  <c r="J24" i="15"/>
  <c r="K24" i="15"/>
  <c r="L24" i="15"/>
  <c r="M24" i="15"/>
  <c r="N24" i="15"/>
  <c r="D25" i="15"/>
  <c r="E25" i="15"/>
  <c r="F25" i="15"/>
  <c r="G25" i="15"/>
  <c r="H25" i="15"/>
  <c r="I25" i="15"/>
  <c r="J25" i="15"/>
  <c r="K25" i="15"/>
  <c r="L25" i="15"/>
  <c r="M25" i="15"/>
  <c r="N25" i="15"/>
  <c r="D26" i="15"/>
  <c r="E26" i="15"/>
  <c r="F26" i="15"/>
  <c r="G26" i="15"/>
  <c r="H26" i="15"/>
  <c r="I26" i="15"/>
  <c r="J26" i="15"/>
  <c r="K26" i="15"/>
  <c r="L26" i="15"/>
  <c r="M26" i="15"/>
  <c r="N26" i="15"/>
  <c r="D27" i="15"/>
  <c r="E27" i="15"/>
  <c r="F27" i="15"/>
  <c r="G27" i="15"/>
  <c r="H27" i="15"/>
  <c r="I27" i="15"/>
  <c r="J27" i="15"/>
  <c r="K27" i="15"/>
  <c r="L27" i="15"/>
  <c r="M27" i="15"/>
  <c r="N27" i="15"/>
  <c r="D28" i="15"/>
  <c r="E28" i="15"/>
  <c r="F28" i="15"/>
  <c r="G28" i="15"/>
  <c r="H28" i="15"/>
  <c r="I28" i="15"/>
  <c r="J28" i="15"/>
  <c r="K28" i="15"/>
  <c r="L28" i="15"/>
  <c r="M28" i="15"/>
  <c r="N28" i="15"/>
  <c r="D29" i="15"/>
  <c r="E29" i="15"/>
  <c r="F29" i="15"/>
  <c r="G29" i="15"/>
  <c r="H29" i="15"/>
  <c r="I29" i="15"/>
  <c r="J29" i="15"/>
  <c r="K29" i="15"/>
  <c r="L29" i="15"/>
  <c r="M29" i="15"/>
  <c r="N29" i="15"/>
  <c r="D30" i="15"/>
  <c r="E30" i="15"/>
  <c r="F30" i="15"/>
  <c r="G30" i="15"/>
  <c r="H30" i="15"/>
  <c r="I30" i="15"/>
  <c r="J30" i="15"/>
  <c r="K30" i="15"/>
  <c r="L30" i="15"/>
  <c r="M30" i="15"/>
  <c r="N30" i="15"/>
  <c r="D31" i="15"/>
  <c r="E31" i="15"/>
  <c r="F31" i="15"/>
  <c r="G31" i="15"/>
  <c r="H31" i="15"/>
  <c r="I31" i="15"/>
  <c r="J31" i="15"/>
  <c r="K31" i="15"/>
  <c r="L31" i="15"/>
  <c r="M31" i="15"/>
  <c r="N31" i="15"/>
  <c r="D32" i="15"/>
  <c r="E32" i="15"/>
  <c r="F32" i="15"/>
  <c r="G32" i="15"/>
  <c r="H32" i="15"/>
  <c r="I32" i="15"/>
  <c r="J32" i="15"/>
  <c r="K32" i="15"/>
  <c r="L32" i="15"/>
  <c r="M32" i="15"/>
  <c r="N32" i="15"/>
  <c r="D33" i="15"/>
  <c r="E33" i="15"/>
  <c r="F33" i="15"/>
  <c r="G33" i="15"/>
  <c r="H33" i="15"/>
  <c r="I33" i="15"/>
  <c r="J33" i="15"/>
  <c r="K33" i="15"/>
  <c r="L33" i="15"/>
  <c r="M33" i="15"/>
  <c r="N33" i="15"/>
  <c r="D34" i="15"/>
  <c r="E34" i="15"/>
  <c r="F34" i="15"/>
  <c r="G34" i="15"/>
  <c r="H34" i="15"/>
  <c r="I34" i="15"/>
  <c r="J34" i="15"/>
  <c r="K34" i="15"/>
  <c r="L34" i="15"/>
  <c r="M34" i="15"/>
  <c r="N34" i="15"/>
  <c r="D35" i="15"/>
  <c r="E35" i="15"/>
  <c r="F35" i="15"/>
  <c r="G35" i="15"/>
  <c r="H35" i="15"/>
  <c r="I35" i="15"/>
  <c r="J35" i="15"/>
  <c r="K35" i="15"/>
  <c r="L35" i="15"/>
  <c r="M35" i="15"/>
  <c r="N35" i="15"/>
  <c r="D36" i="15"/>
  <c r="E36" i="15"/>
  <c r="F36" i="15"/>
  <c r="G36" i="15"/>
  <c r="H36" i="15"/>
  <c r="I36" i="15"/>
  <c r="J36" i="15"/>
  <c r="K36" i="15"/>
  <c r="L36" i="15"/>
  <c r="M36" i="15"/>
  <c r="N36" i="15"/>
  <c r="D37" i="15"/>
  <c r="E37" i="15"/>
  <c r="F37" i="15"/>
  <c r="G37" i="15"/>
  <c r="H37" i="15"/>
  <c r="I37" i="15"/>
  <c r="J37" i="15"/>
  <c r="K37" i="15"/>
  <c r="L37" i="15"/>
  <c r="M37" i="15"/>
  <c r="N37" i="15"/>
  <c r="D38" i="15"/>
  <c r="E38" i="15"/>
  <c r="F38" i="15"/>
  <c r="G38" i="15"/>
  <c r="H38" i="15"/>
  <c r="I38" i="15"/>
  <c r="J38" i="15"/>
  <c r="K38" i="15"/>
  <c r="L38" i="15"/>
  <c r="M38" i="15"/>
  <c r="N38" i="15"/>
  <c r="D39" i="15"/>
  <c r="E39" i="15"/>
  <c r="F39" i="15"/>
  <c r="G39" i="15"/>
  <c r="H39" i="15"/>
  <c r="I39" i="15"/>
  <c r="J39" i="15"/>
  <c r="K39" i="15"/>
  <c r="L39" i="15"/>
  <c r="M39" i="15"/>
  <c r="N39" i="15"/>
  <c r="D40" i="15"/>
  <c r="E40" i="15"/>
  <c r="F40" i="15"/>
  <c r="G40" i="15"/>
  <c r="H40" i="15"/>
  <c r="I40" i="15"/>
  <c r="J40" i="15"/>
  <c r="K40" i="15"/>
  <c r="L40" i="15"/>
  <c r="M40" i="15"/>
  <c r="N40" i="15"/>
  <c r="D41" i="15"/>
  <c r="E41" i="15"/>
  <c r="F41" i="15"/>
  <c r="G41" i="15"/>
  <c r="H41" i="15"/>
  <c r="I41" i="15"/>
  <c r="J41" i="15"/>
  <c r="K41" i="15"/>
  <c r="L41" i="15"/>
  <c r="M41" i="15"/>
  <c r="N41" i="15"/>
  <c r="D42" i="15"/>
  <c r="E42" i="15"/>
  <c r="F42" i="15"/>
  <c r="G42" i="15"/>
  <c r="H42" i="15"/>
  <c r="I42" i="15"/>
  <c r="J42" i="15"/>
  <c r="K42" i="15"/>
  <c r="L42" i="15"/>
  <c r="M42" i="15"/>
  <c r="N42" i="15"/>
  <c r="D43" i="15"/>
  <c r="E43" i="15"/>
  <c r="F43" i="15"/>
  <c r="G43" i="15"/>
  <c r="H43" i="15"/>
  <c r="I43" i="15"/>
  <c r="J43" i="15"/>
  <c r="K43" i="15"/>
  <c r="L43" i="15"/>
  <c r="M43" i="15"/>
  <c r="N43" i="15"/>
  <c r="D44" i="15"/>
  <c r="E44" i="15"/>
  <c r="F44" i="15"/>
  <c r="G44" i="15"/>
  <c r="H44" i="15"/>
  <c r="I44" i="15"/>
  <c r="J44" i="15"/>
  <c r="K44" i="15"/>
  <c r="L44" i="15"/>
  <c r="M44" i="15"/>
  <c r="N44" i="15"/>
  <c r="D45" i="15"/>
  <c r="E45" i="15"/>
  <c r="F45" i="15"/>
  <c r="G45" i="15"/>
  <c r="H45" i="15"/>
  <c r="I45" i="15"/>
  <c r="J45" i="15"/>
  <c r="K45" i="15"/>
  <c r="L45" i="15"/>
  <c r="M45" i="15"/>
  <c r="N45" i="15"/>
  <c r="E16" i="15"/>
  <c r="F16" i="15"/>
  <c r="G16" i="15"/>
  <c r="H16" i="15"/>
  <c r="I16" i="15"/>
  <c r="J16" i="15"/>
  <c r="K16" i="15"/>
  <c r="L16" i="15"/>
  <c r="M16" i="15"/>
  <c r="N16" i="15"/>
  <c r="D16" i="15"/>
  <c r="A3" i="15"/>
  <c r="E3" i="15" s="1"/>
  <c r="A2" i="15"/>
  <c r="D2" i="15" s="1"/>
  <c r="C15" i="16" l="1"/>
  <c r="C2" i="16"/>
  <c r="E10" i="16"/>
  <c r="V9" i="16"/>
  <c r="V1" i="16"/>
  <c r="C12" i="9"/>
  <c r="C2" i="9"/>
  <c r="K15" i="15"/>
  <c r="L15" i="15"/>
  <c r="J15" i="15"/>
  <c r="I15" i="15"/>
  <c r="H15" i="15"/>
  <c r="G15" i="15"/>
  <c r="F15" i="15"/>
  <c r="E15" i="15"/>
  <c r="D15" i="15"/>
  <c r="M15" i="15"/>
  <c r="C8" i="16"/>
  <c r="C6" i="16"/>
  <c r="C3" i="16"/>
  <c r="C10" i="16"/>
  <c r="C7" i="16"/>
  <c r="C4" i="16"/>
  <c r="C5" i="16"/>
  <c r="C9" i="16"/>
  <c r="C14" i="16"/>
  <c r="C16" i="16"/>
  <c r="C13" i="16"/>
  <c r="C12" i="16"/>
  <c r="C11" i="16"/>
  <c r="E7" i="16"/>
  <c r="E4" i="16"/>
  <c r="E6" i="16"/>
  <c r="E10" i="9"/>
  <c r="E16" i="16"/>
  <c r="E5" i="16"/>
  <c r="L9" i="16"/>
  <c r="E9" i="9"/>
  <c r="E15" i="16"/>
  <c r="E3" i="16"/>
  <c r="E2" i="16"/>
  <c r="E8" i="9"/>
  <c r="E14" i="16"/>
  <c r="E8" i="16"/>
  <c r="E13" i="16"/>
  <c r="E9" i="16"/>
  <c r="E12" i="16"/>
  <c r="E11" i="16"/>
  <c r="L1" i="16"/>
  <c r="E7" i="9"/>
  <c r="E11" i="9"/>
  <c r="F3" i="15"/>
  <c r="E4" i="9"/>
  <c r="E5" i="9"/>
  <c r="G3" i="15"/>
  <c r="E3" i="9"/>
  <c r="N3" i="15"/>
  <c r="E2" i="9"/>
  <c r="E18" i="9"/>
  <c r="H3" i="15"/>
  <c r="I3" i="15"/>
  <c r="M3" i="15"/>
  <c r="E19" i="9"/>
  <c r="K3" i="15"/>
  <c r="E17" i="9"/>
  <c r="L3" i="15"/>
  <c r="J3" i="15"/>
  <c r="E16" i="9"/>
  <c r="E15" i="9"/>
  <c r="E14" i="9"/>
  <c r="E13" i="9"/>
  <c r="E12" i="9"/>
  <c r="J1" i="9"/>
  <c r="C11" i="9"/>
  <c r="C9" i="9"/>
  <c r="C8" i="9"/>
  <c r="C4" i="9"/>
  <c r="C5" i="9"/>
  <c r="C3" i="9"/>
  <c r="C19" i="9"/>
  <c r="C6" i="9"/>
  <c r="C16" i="9"/>
  <c r="C10" i="9"/>
  <c r="C7" i="9"/>
  <c r="C17" i="9"/>
  <c r="C14" i="9"/>
  <c r="C18" i="9"/>
  <c r="C15" i="9"/>
  <c r="C13" i="9"/>
  <c r="H1" i="9"/>
  <c r="E2" i="15"/>
  <c r="N15" i="15"/>
  <c r="B2" i="15"/>
  <c r="G2" i="15"/>
  <c r="F2" i="15"/>
  <c r="H2" i="15"/>
  <c r="J2" i="15"/>
  <c r="L2" i="15"/>
  <c r="N2" i="15"/>
  <c r="I2" i="15"/>
  <c r="K2" i="15"/>
  <c r="M2" i="15"/>
  <c r="B3" i="15"/>
  <c r="C3" i="15"/>
  <c r="D3" i="15"/>
  <c r="C2" i="15"/>
  <c r="X13" i="16" l="1"/>
  <c r="X10" i="16"/>
  <c r="X12" i="16"/>
  <c r="X11" i="16"/>
  <c r="X3" i="16"/>
  <c r="X4" i="16"/>
  <c r="X5" i="16"/>
  <c r="X2" i="16"/>
  <c r="N2" i="16"/>
  <c r="D4" i="9"/>
  <c r="H6" i="9"/>
  <c r="D2" i="9"/>
  <c r="H5" i="9"/>
  <c r="H4" i="9"/>
  <c r="H3" i="9"/>
  <c r="H2" i="9"/>
  <c r="D3" i="9"/>
  <c r="D9" i="16"/>
  <c r="Q5" i="16"/>
  <c r="D3" i="16"/>
  <c r="N7" i="16"/>
  <c r="D4" i="16"/>
  <c r="Q3" i="16"/>
  <c r="D8" i="16"/>
  <c r="N6" i="16"/>
  <c r="N3" i="16"/>
  <c r="Q7" i="16"/>
  <c r="N5" i="16"/>
  <c r="D6" i="16"/>
  <c r="F2" i="16"/>
  <c r="F8" i="16"/>
  <c r="F9" i="16"/>
  <c r="F13" i="16"/>
  <c r="F6" i="16"/>
  <c r="F5" i="16"/>
  <c r="F3" i="16"/>
  <c r="F10" i="16"/>
  <c r="D7" i="16"/>
  <c r="Q2" i="16"/>
  <c r="D2" i="16"/>
  <c r="D13" i="16"/>
  <c r="D11" i="16"/>
  <c r="Q4" i="16"/>
  <c r="D5" i="16"/>
  <c r="D12" i="16"/>
  <c r="D10" i="16"/>
  <c r="Q6" i="16"/>
  <c r="N4" i="16"/>
  <c r="F11" i="16"/>
  <c r="Q10" i="16"/>
  <c r="Q15" i="16"/>
  <c r="Q14" i="16"/>
  <c r="N12" i="16"/>
  <c r="Q13" i="16"/>
  <c r="N15" i="16"/>
  <c r="N11" i="16"/>
  <c r="Q12" i="16"/>
  <c r="N14" i="16"/>
  <c r="Q11" i="16"/>
  <c r="N13" i="16"/>
  <c r="N10" i="16"/>
  <c r="F4" i="16"/>
  <c r="F7" i="16"/>
  <c r="F12" i="16"/>
  <c r="F17" i="9"/>
  <c r="F9" i="9"/>
  <c r="F5" i="9"/>
  <c r="F11" i="9"/>
  <c r="F12" i="9"/>
  <c r="F14" i="9"/>
  <c r="F8" i="9"/>
  <c r="F3" i="9"/>
  <c r="F4" i="9"/>
  <c r="F13" i="9"/>
  <c r="F15" i="9"/>
  <c r="F2" i="9"/>
  <c r="F7" i="9"/>
  <c r="F6" i="9"/>
  <c r="F16" i="9"/>
  <c r="F10" i="9"/>
  <c r="D15" i="9"/>
  <c r="D14" i="9"/>
  <c r="D5" i="9"/>
  <c r="D16" i="9"/>
  <c r="D10" i="9"/>
  <c r="D8" i="9"/>
  <c r="D6" i="9"/>
  <c r="D9" i="9"/>
  <c r="D7" i="9"/>
  <c r="D12" i="9"/>
  <c r="J6" i="9"/>
  <c r="J5" i="9"/>
  <c r="J4" i="9"/>
  <c r="J2" i="9"/>
  <c r="J3" i="9"/>
  <c r="D11" i="9"/>
  <c r="D13" i="9"/>
  <c r="D17" i="9"/>
  <c r="P7" i="16" l="1"/>
  <c r="W5" i="16"/>
  <c r="W4" i="16"/>
  <c r="W11" i="16"/>
  <c r="W12" i="16"/>
  <c r="W10" i="16"/>
  <c r="W13" i="16"/>
  <c r="X14" i="16"/>
  <c r="W2" i="16"/>
  <c r="W3" i="16"/>
  <c r="X6" i="16"/>
  <c r="P11" i="16"/>
  <c r="H7" i="9"/>
  <c r="G2" i="9"/>
  <c r="G3" i="9"/>
  <c r="G4" i="9"/>
  <c r="P5" i="16"/>
  <c r="M2" i="16"/>
  <c r="P14" i="16"/>
  <c r="P15" i="16"/>
  <c r="P2" i="16"/>
  <c r="M12" i="16"/>
  <c r="P6" i="16"/>
  <c r="M4" i="16"/>
  <c r="P10" i="16"/>
  <c r="P13" i="16"/>
  <c r="N16" i="16"/>
  <c r="M13" i="16"/>
  <c r="M14" i="16"/>
  <c r="P12" i="16"/>
  <c r="M15" i="16"/>
  <c r="M3" i="16"/>
  <c r="M6" i="16"/>
  <c r="M5" i="16"/>
  <c r="M7" i="16"/>
  <c r="P4" i="16"/>
  <c r="P3" i="16"/>
  <c r="N8" i="16"/>
  <c r="M10" i="16"/>
  <c r="M11" i="16"/>
  <c r="J7" i="9"/>
  <c r="I4" i="9"/>
  <c r="I6" i="9"/>
  <c r="I2" i="9"/>
  <c r="I5" i="9"/>
  <c r="I3" i="9"/>
  <c r="G5" i="9"/>
  <c r="G6" i="9"/>
  <c r="A3" i="14" l="1"/>
  <c r="A2" i="14"/>
  <c r="A3" i="13"/>
  <c r="A2" i="13"/>
  <c r="N15" i="12"/>
  <c r="A3" i="12"/>
  <c r="E3" i="12" s="1"/>
  <c r="A2" i="12"/>
  <c r="K2" i="13" l="1"/>
  <c r="C2" i="13"/>
  <c r="J2" i="13"/>
  <c r="I2" i="13"/>
  <c r="H2" i="13"/>
  <c r="G2" i="13"/>
  <c r="D2" i="13"/>
  <c r="L2" i="13"/>
  <c r="F2" i="13"/>
  <c r="M2" i="13"/>
  <c r="E2" i="13"/>
  <c r="B2" i="13"/>
  <c r="K2" i="14"/>
  <c r="C2" i="14"/>
  <c r="J2" i="14"/>
  <c r="B2" i="14"/>
  <c r="I2" i="14"/>
  <c r="H2" i="14"/>
  <c r="G2" i="14"/>
  <c r="F2" i="14"/>
  <c r="D2" i="14"/>
  <c r="M2" i="14"/>
  <c r="E2" i="14"/>
  <c r="L2" i="14"/>
  <c r="N2" i="12"/>
  <c r="B2" i="12"/>
  <c r="F3" i="12"/>
  <c r="G3" i="12"/>
  <c r="H3" i="12"/>
  <c r="I3" i="12"/>
  <c r="J3" i="12"/>
  <c r="K3" i="12"/>
  <c r="L3" i="12"/>
  <c r="M3" i="12"/>
  <c r="N3" i="12"/>
  <c r="C2" i="12"/>
  <c r="F2" i="12"/>
  <c r="I2" i="12"/>
  <c r="D2" i="12"/>
  <c r="E2" i="12"/>
  <c r="M2" i="12"/>
  <c r="G2" i="12"/>
  <c r="C3" i="12"/>
  <c r="D3" i="12"/>
  <c r="H2" i="12"/>
  <c r="J2" i="12"/>
  <c r="K2" i="12"/>
  <c r="L2" i="12"/>
  <c r="B3" i="12"/>
  <c r="N15" i="7" l="1"/>
  <c r="C120" i="9" l="1"/>
  <c r="D120" i="9"/>
  <c r="E120" i="9"/>
  <c r="F120" i="9"/>
  <c r="G120" i="9"/>
  <c r="H120" i="9"/>
  <c r="I120" i="9"/>
  <c r="J120" i="9"/>
  <c r="K120" i="9"/>
  <c r="L120" i="9"/>
  <c r="C121" i="9"/>
  <c r="D121" i="9"/>
  <c r="E121" i="9"/>
  <c r="F121" i="9"/>
  <c r="G121" i="9"/>
  <c r="H121" i="9"/>
  <c r="I121" i="9"/>
  <c r="J121" i="9"/>
  <c r="K121" i="9"/>
  <c r="L121" i="9"/>
  <c r="C122" i="9"/>
  <c r="D122" i="9"/>
  <c r="E122" i="9"/>
  <c r="F122" i="9"/>
  <c r="G122" i="9"/>
  <c r="H122" i="9"/>
  <c r="I122" i="9"/>
  <c r="J122" i="9"/>
  <c r="K122" i="9"/>
  <c r="L122" i="9"/>
  <c r="C123" i="9"/>
  <c r="D123" i="9"/>
  <c r="E123" i="9"/>
  <c r="F123" i="9"/>
  <c r="G123" i="9"/>
  <c r="H123" i="9"/>
  <c r="I123" i="9"/>
  <c r="J123" i="9"/>
  <c r="K123" i="9"/>
  <c r="L123" i="9"/>
  <c r="C124" i="9"/>
  <c r="D124" i="9"/>
  <c r="E124" i="9"/>
  <c r="F124" i="9"/>
  <c r="G124" i="9"/>
  <c r="H124" i="9"/>
  <c r="I124" i="9"/>
  <c r="J124" i="9"/>
  <c r="K124" i="9"/>
  <c r="L124" i="9"/>
  <c r="C125" i="9"/>
  <c r="D125" i="9"/>
  <c r="E125" i="9"/>
  <c r="F125" i="9"/>
  <c r="G125" i="9"/>
  <c r="H125" i="9"/>
  <c r="I125" i="9"/>
  <c r="J125" i="9"/>
  <c r="K125" i="9"/>
  <c r="L125" i="9"/>
  <c r="C126" i="9"/>
  <c r="D126" i="9"/>
  <c r="E126" i="9"/>
  <c r="F126" i="9"/>
  <c r="G126" i="9"/>
  <c r="H126" i="9"/>
  <c r="I126" i="9"/>
  <c r="J126" i="9"/>
  <c r="K126" i="9"/>
  <c r="L126" i="9"/>
  <c r="C127" i="9"/>
  <c r="D127" i="9"/>
  <c r="E127" i="9"/>
  <c r="F127" i="9"/>
  <c r="G127" i="9"/>
  <c r="H127" i="9"/>
  <c r="I127" i="9"/>
  <c r="J127" i="9"/>
  <c r="K127" i="9"/>
  <c r="L127" i="9"/>
  <c r="C128" i="9"/>
  <c r="D128" i="9"/>
  <c r="E128" i="9"/>
  <c r="F128" i="9"/>
  <c r="G128" i="9"/>
  <c r="H128" i="9"/>
  <c r="I128" i="9"/>
  <c r="J128" i="9"/>
  <c r="K128" i="9"/>
  <c r="L128" i="9"/>
  <c r="D119" i="9"/>
  <c r="E119" i="9"/>
  <c r="F119" i="9"/>
  <c r="G119" i="9"/>
  <c r="H119" i="9"/>
  <c r="I119" i="9"/>
  <c r="J119" i="9"/>
  <c r="K119" i="9"/>
  <c r="L119" i="9"/>
  <c r="C119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C111" i="9"/>
  <c r="D111" i="9"/>
  <c r="E111" i="9"/>
  <c r="F111" i="9"/>
  <c r="G111" i="9"/>
  <c r="H111" i="9"/>
  <c r="I111" i="9"/>
  <c r="J111" i="9"/>
  <c r="K111" i="9"/>
  <c r="L111" i="9"/>
  <c r="M111" i="9"/>
  <c r="N111" i="9"/>
  <c r="C112" i="9"/>
  <c r="D112" i="9"/>
  <c r="E112" i="9"/>
  <c r="F112" i="9"/>
  <c r="G112" i="9"/>
  <c r="H112" i="9"/>
  <c r="I112" i="9"/>
  <c r="J112" i="9"/>
  <c r="K112" i="9"/>
  <c r="L112" i="9"/>
  <c r="M112" i="9"/>
  <c r="N112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C114" i="9"/>
  <c r="D114" i="9"/>
  <c r="E114" i="9"/>
  <c r="F114" i="9"/>
  <c r="G114" i="9"/>
  <c r="H114" i="9"/>
  <c r="I114" i="9"/>
  <c r="J114" i="9"/>
  <c r="K114" i="9"/>
  <c r="L114" i="9"/>
  <c r="M114" i="9"/>
  <c r="N114" i="9"/>
  <c r="C115" i="9"/>
  <c r="D115" i="9"/>
  <c r="E115" i="9"/>
  <c r="F115" i="9"/>
  <c r="G115" i="9"/>
  <c r="H115" i="9"/>
  <c r="I115" i="9"/>
  <c r="J115" i="9"/>
  <c r="K115" i="9"/>
  <c r="L115" i="9"/>
  <c r="M115" i="9"/>
  <c r="N115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D107" i="9"/>
  <c r="E107" i="9"/>
  <c r="F107" i="9"/>
  <c r="G107" i="9"/>
  <c r="H107" i="9"/>
  <c r="I107" i="9"/>
  <c r="J107" i="9"/>
  <c r="K107" i="9"/>
  <c r="L107" i="9"/>
  <c r="M107" i="9"/>
  <c r="N107" i="9"/>
  <c r="C107" i="9"/>
  <c r="D96" i="9"/>
  <c r="E96" i="9"/>
  <c r="F96" i="9"/>
  <c r="G96" i="9"/>
  <c r="H96" i="9"/>
  <c r="I96" i="9"/>
  <c r="J96" i="9"/>
  <c r="K96" i="9"/>
  <c r="L96" i="9"/>
  <c r="M96" i="9"/>
  <c r="N96" i="9"/>
  <c r="C97" i="9"/>
  <c r="D97" i="9"/>
  <c r="E97" i="9"/>
  <c r="F97" i="9"/>
  <c r="G97" i="9"/>
  <c r="H97" i="9"/>
  <c r="I97" i="9"/>
  <c r="J97" i="9"/>
  <c r="K97" i="9"/>
  <c r="L97" i="9"/>
  <c r="M97" i="9"/>
  <c r="N97" i="9"/>
  <c r="D98" i="9"/>
  <c r="E98" i="9"/>
  <c r="F98" i="9"/>
  <c r="G98" i="9"/>
  <c r="H98" i="9"/>
  <c r="I98" i="9"/>
  <c r="J98" i="9"/>
  <c r="K98" i="9"/>
  <c r="L98" i="9"/>
  <c r="M98" i="9"/>
  <c r="N98" i="9"/>
  <c r="C99" i="9"/>
  <c r="D99" i="9"/>
  <c r="E99" i="9"/>
  <c r="F99" i="9"/>
  <c r="G99" i="9"/>
  <c r="H99" i="9"/>
  <c r="I99" i="9"/>
  <c r="J99" i="9"/>
  <c r="K99" i="9"/>
  <c r="L99" i="9"/>
  <c r="M99" i="9"/>
  <c r="N99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F95" i="9"/>
  <c r="G95" i="9"/>
  <c r="H95" i="9"/>
  <c r="I95" i="9"/>
  <c r="J95" i="9"/>
  <c r="K95" i="9"/>
  <c r="L95" i="9"/>
  <c r="M95" i="9"/>
  <c r="N95" i="9"/>
  <c r="C95" i="9"/>
  <c r="A3" i="7" l="1"/>
  <c r="C3" i="7" l="1"/>
  <c r="D3" i="7"/>
  <c r="E3" i="7"/>
  <c r="F3" i="7"/>
  <c r="H3" i="7"/>
  <c r="I3" i="7"/>
  <c r="J3" i="7"/>
  <c r="K3" i="7"/>
  <c r="L3" i="7"/>
  <c r="M3" i="7"/>
  <c r="N3" i="7"/>
  <c r="B3" i="7"/>
  <c r="G3" i="7"/>
  <c r="A2" i="7" l="1"/>
  <c r="J2" i="7" l="1"/>
  <c r="L2" i="7"/>
  <c r="M2" i="7"/>
  <c r="E2" i="7"/>
  <c r="G2" i="7"/>
  <c r="H2" i="7"/>
  <c r="K2" i="7"/>
  <c r="B2" i="7"/>
  <c r="N2" i="7"/>
  <c r="D2" i="7"/>
  <c r="F2" i="7"/>
  <c r="I2" i="7"/>
  <c r="C2" i="7"/>
</calcChain>
</file>

<file path=xl/sharedStrings.xml><?xml version="1.0" encoding="utf-8"?>
<sst xmlns="http://schemas.openxmlformats.org/spreadsheetml/2006/main" count="1185" uniqueCount="209">
  <si>
    <t>和歌山市</t>
  </si>
  <si>
    <t>海南市</t>
  </si>
  <si>
    <t>橋本市</t>
  </si>
  <si>
    <t>有田市</t>
  </si>
  <si>
    <t>御坊市</t>
  </si>
  <si>
    <t>田辺市</t>
  </si>
  <si>
    <t>新宮市</t>
  </si>
  <si>
    <t>かつらぎ町</t>
  </si>
  <si>
    <t>九度山町</t>
  </si>
  <si>
    <t>高野町</t>
  </si>
  <si>
    <t>湯浅町</t>
  </si>
  <si>
    <t>広川町</t>
  </si>
  <si>
    <t>美浜町</t>
  </si>
  <si>
    <t>日高町</t>
  </si>
  <si>
    <t>由良町</t>
  </si>
  <si>
    <t>印南町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</si>
  <si>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</si>
  <si>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</si>
  <si>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</si>
  <si>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</si>
  <si>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</si>
  <si>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</si>
  <si>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</si>
  <si>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</si>
  <si>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5位</t>
    <rPh sb="1" eb="2">
      <t>イ</t>
    </rPh>
    <phoneticPr fontId="3"/>
  </si>
  <si>
    <t>4位</t>
    <rPh sb="1" eb="2">
      <t>イ</t>
    </rPh>
    <phoneticPr fontId="3"/>
  </si>
  <si>
    <t>3位</t>
    <rPh sb="1" eb="2">
      <t>イ</t>
    </rPh>
    <phoneticPr fontId="3"/>
  </si>
  <si>
    <t>2位</t>
    <rPh sb="1" eb="2">
      <t>イ</t>
    </rPh>
    <phoneticPr fontId="3"/>
  </si>
  <si>
    <t>1位</t>
    <rPh sb="1" eb="2">
      <t>イ</t>
    </rPh>
    <phoneticPr fontId="3"/>
  </si>
  <si>
    <t>紀の川市</t>
    <rPh sb="0" eb="1">
      <t>キ</t>
    </rPh>
    <rPh sb="2" eb="3">
      <t>カワ</t>
    </rPh>
    <rPh sb="3" eb="4">
      <t>シ</t>
    </rPh>
    <phoneticPr fontId="11"/>
  </si>
  <si>
    <t>岩出市</t>
    <rPh sb="2" eb="3">
      <t>シ</t>
    </rPh>
    <phoneticPr fontId="11"/>
  </si>
  <si>
    <t>紀美野町</t>
    <rPh sb="0" eb="1">
      <t>オサム</t>
    </rPh>
    <rPh sb="1" eb="2">
      <t>ビ</t>
    </rPh>
    <rPh sb="2" eb="3">
      <t>ノ</t>
    </rPh>
    <rPh sb="3" eb="4">
      <t>マチ</t>
    </rPh>
    <phoneticPr fontId="11"/>
  </si>
  <si>
    <t>みなべ町</t>
    <rPh sb="3" eb="4">
      <t>チョウ</t>
    </rPh>
    <phoneticPr fontId="11"/>
  </si>
  <si>
    <t>日高川町</t>
    <rPh sb="0" eb="1">
      <t>ヒ</t>
    </rPh>
    <rPh sb="1" eb="2">
      <t>タカ</t>
    </rPh>
    <rPh sb="2" eb="3">
      <t>ガワ</t>
    </rPh>
    <rPh sb="3" eb="4">
      <t>チョウ</t>
    </rPh>
    <phoneticPr fontId="11"/>
  </si>
  <si>
    <t>http://www.pref.wakayama.lg.jp/prefg/062400/doutai2.html</t>
    <phoneticPr fontId="11"/>
  </si>
  <si>
    <t>58.年間観光客数（宿泊客）</t>
  </si>
  <si>
    <t>人</t>
  </si>
  <si>
    <t>和歌山県</t>
    <rPh sb="0" eb="4">
      <t>ワカヤマケン</t>
    </rPh>
    <phoneticPr fontId="11"/>
  </si>
  <si>
    <t>有田川町</t>
    <rPh sb="0" eb="2">
      <t>アリダ</t>
    </rPh>
    <rPh sb="2" eb="3">
      <t>ガワ</t>
    </rPh>
    <rPh sb="3" eb="4">
      <t>チョウ</t>
    </rPh>
    <phoneticPr fontId="11"/>
  </si>
  <si>
    <t>　</t>
    <phoneticPr fontId="11"/>
  </si>
  <si>
    <t>　</t>
    <phoneticPr fontId="11"/>
  </si>
  <si>
    <t>　</t>
    <phoneticPr fontId="11"/>
  </si>
  <si>
    <t>　</t>
    <phoneticPr fontId="11"/>
  </si>
  <si>
    <t>と</t>
    <phoneticPr fontId="3"/>
  </si>
  <si>
    <t>統計グラフで</t>
    <rPh sb="0" eb="2">
      <t>トウケイ</t>
    </rPh>
    <phoneticPr fontId="3"/>
  </si>
  <si>
    <t>を比べよう！</t>
    <rPh sb="1" eb="2">
      <t>クラ</t>
    </rPh>
    <phoneticPr fontId="3"/>
  </si>
  <si>
    <t>計</t>
    <rPh sb="0" eb="1">
      <t>ケイ</t>
    </rPh>
    <phoneticPr fontId="24"/>
  </si>
  <si>
    <t>不明</t>
    <rPh sb="0" eb="1">
      <t>フ</t>
    </rPh>
    <rPh sb="1" eb="2">
      <t>メイ</t>
    </rPh>
    <phoneticPr fontId="24"/>
  </si>
  <si>
    <t>外国人</t>
    <rPh sb="0" eb="2">
      <t>ガイコク</t>
    </rPh>
    <rPh sb="2" eb="3">
      <t>ジン</t>
    </rPh>
    <phoneticPr fontId="24"/>
  </si>
  <si>
    <t>九州・沖縄</t>
    <rPh sb="0" eb="2">
      <t>キュウシュウ</t>
    </rPh>
    <rPh sb="3" eb="5">
      <t>オキナワ</t>
    </rPh>
    <phoneticPr fontId="24"/>
  </si>
  <si>
    <t>北海道</t>
    <rPh sb="0" eb="3">
      <t>ホッカイドウ</t>
    </rPh>
    <phoneticPr fontId="24"/>
  </si>
  <si>
    <t>東北</t>
    <rPh sb="0" eb="1">
      <t>ヒガシ</t>
    </rPh>
    <rPh sb="1" eb="2">
      <t>キタ</t>
    </rPh>
    <phoneticPr fontId="24"/>
  </si>
  <si>
    <t>関東</t>
    <rPh sb="0" eb="1">
      <t>セキ</t>
    </rPh>
    <rPh sb="1" eb="2">
      <t>ヒガシ</t>
    </rPh>
    <phoneticPr fontId="24"/>
  </si>
  <si>
    <t>北陸</t>
    <rPh sb="0" eb="1">
      <t>キタ</t>
    </rPh>
    <rPh sb="1" eb="2">
      <t>リク</t>
    </rPh>
    <phoneticPr fontId="24"/>
  </si>
  <si>
    <t>東海</t>
    <rPh sb="0" eb="1">
      <t>ヒガシ</t>
    </rPh>
    <rPh sb="1" eb="2">
      <t>ウミ</t>
    </rPh>
    <phoneticPr fontId="24"/>
  </si>
  <si>
    <t>中国</t>
    <rPh sb="0" eb="1">
      <t>ナカ</t>
    </rPh>
    <rPh sb="1" eb="2">
      <t>コク</t>
    </rPh>
    <phoneticPr fontId="24"/>
  </si>
  <si>
    <t>四国</t>
    <rPh sb="0" eb="1">
      <t>ヨン</t>
    </rPh>
    <rPh sb="1" eb="2">
      <t>コク</t>
    </rPh>
    <phoneticPr fontId="24"/>
  </si>
  <si>
    <t>三重</t>
    <rPh sb="0" eb="1">
      <t>サン</t>
    </rPh>
    <rPh sb="1" eb="2">
      <t>ジュウ</t>
    </rPh>
    <phoneticPr fontId="24"/>
  </si>
  <si>
    <t>滋賀</t>
    <rPh sb="0" eb="1">
      <t>シゲル</t>
    </rPh>
    <rPh sb="1" eb="2">
      <t>ガ</t>
    </rPh>
    <phoneticPr fontId="24"/>
  </si>
  <si>
    <t>奈良</t>
    <rPh sb="0" eb="1">
      <t>ナ</t>
    </rPh>
    <rPh sb="1" eb="2">
      <t>リョウ</t>
    </rPh>
    <phoneticPr fontId="24"/>
  </si>
  <si>
    <t>兵庫</t>
    <rPh sb="0" eb="1">
      <t>ヘイ</t>
    </rPh>
    <rPh sb="1" eb="2">
      <t>コ</t>
    </rPh>
    <phoneticPr fontId="24"/>
  </si>
  <si>
    <t>京都</t>
    <rPh sb="0" eb="1">
      <t>キョウ</t>
    </rPh>
    <rPh sb="1" eb="2">
      <t>ミヤコ</t>
    </rPh>
    <phoneticPr fontId="24"/>
  </si>
  <si>
    <t>大阪</t>
    <rPh sb="0" eb="1">
      <t>ダイ</t>
    </rPh>
    <rPh sb="1" eb="2">
      <t>サカ</t>
    </rPh>
    <phoneticPr fontId="24"/>
  </si>
  <si>
    <t>和歌山</t>
    <rPh sb="0" eb="3">
      <t>ワカヤマ</t>
    </rPh>
    <phoneticPr fontId="24"/>
  </si>
  <si>
    <t>市町村名</t>
    <rPh sb="0" eb="3">
      <t>シチョウソン</t>
    </rPh>
    <rPh sb="3" eb="4">
      <t>メイ</t>
    </rPh>
    <phoneticPr fontId="25"/>
  </si>
  <si>
    <t>合計</t>
    <rPh sb="0" eb="2">
      <t>ゴウケイ</t>
    </rPh>
    <phoneticPr fontId="25"/>
  </si>
  <si>
    <t>市町村</t>
    <rPh sb="0" eb="3">
      <t>シチョウソン</t>
    </rPh>
    <phoneticPr fontId="25"/>
  </si>
  <si>
    <t>三重</t>
    <rPh sb="0" eb="2">
      <t>ミエ</t>
    </rPh>
    <phoneticPr fontId="3"/>
  </si>
  <si>
    <t>計</t>
    <rPh sb="0" eb="1">
      <t>ケイ</t>
    </rPh>
    <phoneticPr fontId="25"/>
  </si>
  <si>
    <t>九州・沖縄</t>
    <rPh sb="0" eb="2">
      <t>キュウシュウ</t>
    </rPh>
    <rPh sb="3" eb="5">
      <t>オキナワ</t>
    </rPh>
    <phoneticPr fontId="25"/>
  </si>
  <si>
    <t>外国人</t>
    <rPh sb="0" eb="3">
      <t>ガイコクジン</t>
    </rPh>
    <phoneticPr fontId="25"/>
  </si>
  <si>
    <t>6位</t>
    <rPh sb="1" eb="2">
      <t>イ</t>
    </rPh>
    <phoneticPr fontId="3"/>
  </si>
  <si>
    <t>7位</t>
    <rPh sb="1" eb="2">
      <t>イ</t>
    </rPh>
    <phoneticPr fontId="3"/>
  </si>
  <si>
    <t>8位</t>
    <rPh sb="1" eb="2">
      <t>イ</t>
    </rPh>
    <phoneticPr fontId="3"/>
  </si>
  <si>
    <t>9位</t>
    <rPh sb="1" eb="2">
      <t>イ</t>
    </rPh>
    <phoneticPr fontId="3"/>
  </si>
  <si>
    <t>10位</t>
    <rPh sb="2" eb="3">
      <t>イ</t>
    </rPh>
    <phoneticPr fontId="3"/>
  </si>
  <si>
    <t>順位</t>
    <rPh sb="0" eb="2">
      <t>ジュンイ</t>
    </rPh>
    <phoneticPr fontId="3"/>
  </si>
  <si>
    <t>初期設定では、シートの編集をロックしています。グラフの表示がおかしい場合は、「校閲」タブ＞「シート保護解除」をクリックし、保護を解除してから、調整してください。</t>
    <rPh sb="0" eb="2">
      <t>ショキ</t>
    </rPh>
    <rPh sb="2" eb="4">
      <t>セッテイ</t>
    </rPh>
    <rPh sb="11" eb="13">
      <t>ヘンシュウ</t>
    </rPh>
    <rPh sb="27" eb="29">
      <t>ヒョウジ</t>
    </rPh>
    <rPh sb="34" eb="36">
      <t>バアイ</t>
    </rPh>
    <rPh sb="39" eb="41">
      <t>コウエツ</t>
    </rPh>
    <rPh sb="49" eb="51">
      <t>ホゴ</t>
    </rPh>
    <rPh sb="51" eb="53">
      <t>カイジョ</t>
    </rPh>
    <rPh sb="61" eb="63">
      <t>ホゴ</t>
    </rPh>
    <rPh sb="64" eb="66">
      <t>カイジョ</t>
    </rPh>
    <rPh sb="71" eb="73">
      <t>チョウセイ</t>
    </rPh>
    <phoneticPr fontId="4"/>
  </si>
  <si>
    <t>▼▼市町村を選んで下さい▼▼</t>
    <rPh sb="2" eb="5">
      <t>シチョウソン</t>
    </rPh>
    <rPh sb="6" eb="7">
      <t>エラ</t>
    </rPh>
    <rPh sb="9" eb="10">
      <t>クダ</t>
    </rPh>
    <phoneticPr fontId="4"/>
  </si>
  <si>
    <t>市町村名</t>
    <rPh sb="0" eb="3">
      <t>シチョウソン</t>
    </rPh>
    <rPh sb="3" eb="4">
      <t>メイ</t>
    </rPh>
    <phoneticPr fontId="5"/>
  </si>
  <si>
    <t>和歌山</t>
    <rPh sb="0" eb="3">
      <t>ワカヤマ</t>
    </rPh>
    <phoneticPr fontId="10"/>
  </si>
  <si>
    <t>大　阪</t>
    <rPh sb="0" eb="1">
      <t>ダイ</t>
    </rPh>
    <rPh sb="2" eb="3">
      <t>サカ</t>
    </rPh>
    <phoneticPr fontId="10"/>
  </si>
  <si>
    <t>京　都</t>
    <rPh sb="0" eb="1">
      <t>キョウ</t>
    </rPh>
    <rPh sb="2" eb="3">
      <t>ミヤコ</t>
    </rPh>
    <phoneticPr fontId="10"/>
  </si>
  <si>
    <t>兵　庫</t>
    <rPh sb="0" eb="1">
      <t>ヘイ</t>
    </rPh>
    <rPh sb="2" eb="3">
      <t>コ</t>
    </rPh>
    <phoneticPr fontId="10"/>
  </si>
  <si>
    <t>奈　良</t>
    <rPh sb="0" eb="1">
      <t>ナ</t>
    </rPh>
    <rPh sb="2" eb="3">
      <t>リョウ</t>
    </rPh>
    <phoneticPr fontId="10"/>
  </si>
  <si>
    <t>滋　賀</t>
    <rPh sb="0" eb="1">
      <t>シゲル</t>
    </rPh>
    <rPh sb="2" eb="3">
      <t>ガ</t>
    </rPh>
    <phoneticPr fontId="10"/>
  </si>
  <si>
    <t>三　重</t>
    <rPh sb="0" eb="1">
      <t>サン</t>
    </rPh>
    <rPh sb="2" eb="3">
      <t>ジュウ</t>
    </rPh>
    <phoneticPr fontId="10"/>
  </si>
  <si>
    <t>四　国</t>
    <rPh sb="0" eb="1">
      <t>ヨン</t>
    </rPh>
    <rPh sb="2" eb="3">
      <t>コク</t>
    </rPh>
    <phoneticPr fontId="10"/>
  </si>
  <si>
    <t>中　国</t>
    <rPh sb="0" eb="1">
      <t>ナカ</t>
    </rPh>
    <rPh sb="2" eb="3">
      <t>コク</t>
    </rPh>
    <phoneticPr fontId="10"/>
  </si>
  <si>
    <t>東　 海</t>
    <rPh sb="0" eb="1">
      <t>ヒガシ</t>
    </rPh>
    <rPh sb="3" eb="4">
      <t>ウミ</t>
    </rPh>
    <phoneticPr fontId="10"/>
  </si>
  <si>
    <t>北　陸</t>
    <rPh sb="0" eb="1">
      <t>キタ</t>
    </rPh>
    <rPh sb="2" eb="3">
      <t>リク</t>
    </rPh>
    <phoneticPr fontId="10"/>
  </si>
  <si>
    <t>関　東</t>
    <rPh sb="0" eb="1">
      <t>セキ</t>
    </rPh>
    <rPh sb="2" eb="3">
      <t>ヒガシ</t>
    </rPh>
    <phoneticPr fontId="10"/>
  </si>
  <si>
    <t>東　北</t>
    <rPh sb="0" eb="1">
      <t>ヒガシ</t>
    </rPh>
    <rPh sb="2" eb="3">
      <t>キタ</t>
    </rPh>
    <phoneticPr fontId="10"/>
  </si>
  <si>
    <t>北海道</t>
    <rPh sb="0" eb="3">
      <t>ホッカイドウ</t>
    </rPh>
    <phoneticPr fontId="10"/>
  </si>
  <si>
    <t>九州・沖縄</t>
    <rPh sb="0" eb="2">
      <t>キュウシュウ</t>
    </rPh>
    <rPh sb="3" eb="5">
      <t>オキナワ</t>
    </rPh>
    <phoneticPr fontId="10"/>
  </si>
  <si>
    <t>外国人</t>
    <rPh sb="0" eb="2">
      <t>ガイコク</t>
    </rPh>
    <rPh sb="2" eb="3">
      <t>ジン</t>
    </rPh>
    <phoneticPr fontId="10"/>
  </si>
  <si>
    <t>不　明</t>
    <rPh sb="0" eb="1">
      <t>フ</t>
    </rPh>
    <rPh sb="2" eb="3">
      <t>メイ</t>
    </rPh>
    <phoneticPr fontId="10"/>
  </si>
  <si>
    <t>計</t>
    <rPh sb="0" eb="1">
      <t>ケイ</t>
    </rPh>
    <phoneticPr fontId="10"/>
  </si>
  <si>
    <t>和歌山市</t>
    <rPh sb="0" eb="4">
      <t>ワカヤマシ</t>
    </rPh>
    <phoneticPr fontId="6"/>
  </si>
  <si>
    <t>紀美野町</t>
    <rPh sb="0" eb="2">
      <t>キミ</t>
    </rPh>
    <rPh sb="2" eb="3">
      <t>ノ</t>
    </rPh>
    <rPh sb="3" eb="4">
      <t>チョウ</t>
    </rPh>
    <phoneticPr fontId="6"/>
  </si>
  <si>
    <t>紀の川市</t>
    <rPh sb="0" eb="1">
      <t>キノ</t>
    </rPh>
    <rPh sb="2" eb="3">
      <t>カワ</t>
    </rPh>
    <rPh sb="3" eb="4">
      <t>シ</t>
    </rPh>
    <phoneticPr fontId="6"/>
  </si>
  <si>
    <t>九度山町</t>
    <rPh sb="0" eb="4">
      <t>クドヤマチョウ</t>
    </rPh>
    <phoneticPr fontId="6"/>
  </si>
  <si>
    <t>かつらぎ町</t>
    <rPh sb="4" eb="5">
      <t>チョウ</t>
    </rPh>
    <phoneticPr fontId="6"/>
  </si>
  <si>
    <t>有田川町</t>
    <rPh sb="0" eb="1">
      <t>ユウ</t>
    </rPh>
    <rPh sb="1" eb="4">
      <t>タガワチョウ</t>
    </rPh>
    <phoneticPr fontId="6"/>
  </si>
  <si>
    <t>みなべ町</t>
    <rPh sb="3" eb="4">
      <t>チョウ</t>
    </rPh>
    <phoneticPr fontId="6"/>
  </si>
  <si>
    <t>日高川町</t>
    <rPh sb="0" eb="2">
      <t>ヒダカ</t>
    </rPh>
    <rPh sb="2" eb="3">
      <t>ガワ</t>
    </rPh>
    <rPh sb="3" eb="4">
      <t>マチ</t>
    </rPh>
    <phoneticPr fontId="6"/>
  </si>
  <si>
    <t>上富田町</t>
    <rPh sb="0" eb="3">
      <t>カミトンダ</t>
    </rPh>
    <rPh sb="3" eb="4">
      <t>チョウ</t>
    </rPh>
    <phoneticPr fontId="6"/>
  </si>
  <si>
    <t>すさみ町</t>
    <rPh sb="3" eb="4">
      <t>チョウ</t>
    </rPh>
    <phoneticPr fontId="6"/>
  </si>
  <si>
    <t>那智勝浦町</t>
    <rPh sb="0" eb="5">
      <t>ナチカツウラチョウ</t>
    </rPh>
    <phoneticPr fontId="6"/>
  </si>
  <si>
    <t>古座川町</t>
    <rPh sb="0" eb="4">
      <t>コザガワチョウ</t>
    </rPh>
    <phoneticPr fontId="6"/>
  </si>
  <si>
    <t>海南市</t>
    <rPh sb="0" eb="1">
      <t>ウミ</t>
    </rPh>
    <rPh sb="1" eb="2">
      <t>ミナミ</t>
    </rPh>
    <rPh sb="2" eb="3">
      <t>シ</t>
    </rPh>
    <phoneticPr fontId="6"/>
  </si>
  <si>
    <t>岩出市</t>
    <rPh sb="0" eb="1">
      <t>イワ</t>
    </rPh>
    <rPh sb="1" eb="2">
      <t>デ</t>
    </rPh>
    <rPh sb="2" eb="3">
      <t>シ</t>
    </rPh>
    <phoneticPr fontId="6"/>
  </si>
  <si>
    <t>橋本市</t>
    <rPh sb="0" eb="1">
      <t>ハシ</t>
    </rPh>
    <rPh sb="1" eb="2">
      <t>ホン</t>
    </rPh>
    <rPh sb="2" eb="3">
      <t>シ</t>
    </rPh>
    <phoneticPr fontId="6"/>
  </si>
  <si>
    <t>高野町</t>
    <rPh sb="0" eb="1">
      <t>タカ</t>
    </rPh>
    <rPh sb="1" eb="2">
      <t>ノ</t>
    </rPh>
    <rPh sb="2" eb="3">
      <t>マチ</t>
    </rPh>
    <phoneticPr fontId="6"/>
  </si>
  <si>
    <t>有田市</t>
    <rPh sb="0" eb="1">
      <t>ユウ</t>
    </rPh>
    <rPh sb="1" eb="2">
      <t>タ</t>
    </rPh>
    <rPh sb="2" eb="3">
      <t>シ</t>
    </rPh>
    <phoneticPr fontId="6"/>
  </si>
  <si>
    <t>湯浅町</t>
    <rPh sb="0" eb="1">
      <t>ユ</t>
    </rPh>
    <rPh sb="1" eb="2">
      <t>アサ</t>
    </rPh>
    <rPh sb="2" eb="3">
      <t>マチ</t>
    </rPh>
    <phoneticPr fontId="6"/>
  </si>
  <si>
    <t>広川町</t>
    <rPh sb="0" eb="1">
      <t>ヒロ</t>
    </rPh>
    <rPh sb="1" eb="2">
      <t>カワ</t>
    </rPh>
    <rPh sb="2" eb="3">
      <t>チョウ</t>
    </rPh>
    <phoneticPr fontId="6"/>
  </si>
  <si>
    <t>御坊市</t>
    <rPh sb="0" eb="1">
      <t>オ</t>
    </rPh>
    <rPh sb="1" eb="2">
      <t>ボウ</t>
    </rPh>
    <rPh sb="2" eb="3">
      <t>シ</t>
    </rPh>
    <phoneticPr fontId="6"/>
  </si>
  <si>
    <t>美浜町</t>
    <rPh sb="0" eb="1">
      <t>ビ</t>
    </rPh>
    <rPh sb="1" eb="2">
      <t>ハマ</t>
    </rPh>
    <rPh sb="2" eb="3">
      <t>チョウ</t>
    </rPh>
    <phoneticPr fontId="6"/>
  </si>
  <si>
    <t>日高町</t>
    <rPh sb="0" eb="1">
      <t>ヒ</t>
    </rPh>
    <rPh sb="1" eb="2">
      <t>タカ</t>
    </rPh>
    <rPh sb="2" eb="3">
      <t>マチ</t>
    </rPh>
    <phoneticPr fontId="6"/>
  </si>
  <si>
    <t>由良町</t>
    <rPh sb="0" eb="1">
      <t>ヨシ</t>
    </rPh>
    <rPh sb="1" eb="2">
      <t>リョウ</t>
    </rPh>
    <rPh sb="2" eb="3">
      <t>マチ</t>
    </rPh>
    <phoneticPr fontId="6"/>
  </si>
  <si>
    <t>印南町</t>
    <rPh sb="0" eb="1">
      <t>イン</t>
    </rPh>
    <rPh sb="1" eb="2">
      <t>ミナミ</t>
    </rPh>
    <rPh sb="2" eb="3">
      <t>チョウ</t>
    </rPh>
    <phoneticPr fontId="6"/>
  </si>
  <si>
    <t>田辺市</t>
    <rPh sb="0" eb="1">
      <t>タ</t>
    </rPh>
    <rPh sb="1" eb="2">
      <t>ヘン</t>
    </rPh>
    <rPh sb="2" eb="3">
      <t>シ</t>
    </rPh>
    <phoneticPr fontId="6"/>
  </si>
  <si>
    <t>白浜町</t>
    <rPh sb="0" eb="1">
      <t>シロ</t>
    </rPh>
    <rPh sb="1" eb="2">
      <t>ハマ</t>
    </rPh>
    <rPh sb="2" eb="3">
      <t>マチ</t>
    </rPh>
    <phoneticPr fontId="6"/>
  </si>
  <si>
    <t>新宮市</t>
    <rPh sb="0" eb="1">
      <t>シン</t>
    </rPh>
    <rPh sb="1" eb="2">
      <t>ミヤ</t>
    </rPh>
    <rPh sb="2" eb="3">
      <t>シ</t>
    </rPh>
    <phoneticPr fontId="6"/>
  </si>
  <si>
    <t>太地町</t>
    <rPh sb="0" eb="1">
      <t>フトシ</t>
    </rPh>
    <rPh sb="1" eb="2">
      <t>チ</t>
    </rPh>
    <rPh sb="2" eb="3">
      <t>チョウ</t>
    </rPh>
    <phoneticPr fontId="6"/>
  </si>
  <si>
    <t>北山村</t>
    <rPh sb="0" eb="1">
      <t>キタ</t>
    </rPh>
    <rPh sb="1" eb="2">
      <t>ヤマ</t>
    </rPh>
    <rPh sb="2" eb="3">
      <t>ムラ</t>
    </rPh>
    <phoneticPr fontId="6"/>
  </si>
  <si>
    <t>串本町</t>
    <rPh sb="0" eb="1">
      <t>クシ</t>
    </rPh>
    <rPh sb="1" eb="2">
      <t>ホン</t>
    </rPh>
    <rPh sb="2" eb="3">
      <t>チョウ</t>
    </rPh>
    <phoneticPr fontId="6"/>
  </si>
  <si>
    <t>（観光編）</t>
    <rPh sb="1" eb="3">
      <t>カンコウ</t>
    </rPh>
    <rPh sb="3" eb="4">
      <t>ヘン</t>
    </rPh>
    <phoneticPr fontId="3"/>
  </si>
  <si>
    <t>和歌山県の観光にまつわる統計データを、</t>
    <rPh sb="0" eb="4">
      <t>ワカヤマケン</t>
    </rPh>
    <rPh sb="5" eb="7">
      <t>カンコウ</t>
    </rPh>
    <rPh sb="12" eb="14">
      <t>トウケイ</t>
    </rPh>
    <phoneticPr fontId="4"/>
  </si>
  <si>
    <t>増えている？減っている？</t>
    <rPh sb="0" eb="1">
      <t>フ</t>
    </rPh>
    <rPh sb="6" eb="7">
      <t>ヘ</t>
    </rPh>
    <phoneticPr fontId="3"/>
  </si>
  <si>
    <t>データが増減した理由も考えてみよう！</t>
    <rPh sb="4" eb="6">
      <t>ゾウゲン</t>
    </rPh>
    <rPh sb="8" eb="10">
      <t>リユウ</t>
    </rPh>
    <rPh sb="11" eb="12">
      <t>カンガ</t>
    </rPh>
    <phoneticPr fontId="3"/>
  </si>
  <si>
    <t>また、他の市町村のグラフと比べてみることで、</t>
    <rPh sb="3" eb="4">
      <t>ホカ</t>
    </rPh>
    <rPh sb="5" eb="8">
      <t>シチョウソン</t>
    </rPh>
    <rPh sb="13" eb="14">
      <t>クラ</t>
    </rPh>
    <phoneticPr fontId="3"/>
  </si>
  <si>
    <t>きいちゃんのひとことメモ</t>
    <phoneticPr fontId="3"/>
  </si>
  <si>
    <t>みんなが暮らしているまちにやってくる観光客は、</t>
    <rPh sb="4" eb="5">
      <t>ク</t>
    </rPh>
    <rPh sb="18" eb="21">
      <t>カンコウキャク</t>
    </rPh>
    <phoneticPr fontId="3"/>
  </si>
  <si>
    <t>出典資料：和歌山県観光振興課「和歌山県の観光客動態」</t>
    <rPh sb="0" eb="2">
      <t>シュッテン</t>
    </rPh>
    <rPh sb="2" eb="4">
      <t>シリョウ</t>
    </rPh>
    <rPh sb="15" eb="19">
      <t>ワカヤマケン</t>
    </rPh>
    <phoneticPr fontId="3"/>
  </si>
  <si>
    <t>年間観光客数（日帰り）</t>
    <rPh sb="7" eb="9">
      <t>ヒガエ</t>
    </rPh>
    <phoneticPr fontId="3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</si>
  <si>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</si>
  <si>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</si>
  <si>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</si>
  <si>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</si>
  <si>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</si>
  <si>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</si>
  <si>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</si>
  <si>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</si>
  <si>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</si>
  <si>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</si>
  <si>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</si>
  <si>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</si>
  <si>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総数</t>
    <rPh sb="0" eb="1">
      <t>フサ</t>
    </rPh>
    <rPh sb="1" eb="2">
      <t>スウ</t>
    </rPh>
    <phoneticPr fontId="5"/>
  </si>
  <si>
    <t>６．市町村別「宿泊客数」月別推移表　</t>
    <rPh sb="2" eb="5">
      <t>シチョウソン</t>
    </rPh>
    <rPh sb="5" eb="6">
      <t>ベツ</t>
    </rPh>
    <rPh sb="7" eb="10">
      <t>シュクハクキャク</t>
    </rPh>
    <rPh sb="10" eb="11">
      <t>スウ</t>
    </rPh>
    <rPh sb="12" eb="14">
      <t>ツキベツ</t>
    </rPh>
    <rPh sb="14" eb="16">
      <t>スイイ</t>
    </rPh>
    <rPh sb="16" eb="17">
      <t>オモテ</t>
    </rPh>
    <phoneticPr fontId="6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</si>
  <si>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</si>
  <si>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</si>
  <si>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</si>
  <si>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</si>
  <si>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</si>
  <si>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</si>
  <si>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</si>
  <si>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</si>
  <si>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</si>
  <si>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</si>
  <si>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</si>
  <si>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</si>
  <si>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日高川町</t>
    <rPh sb="0" eb="4">
      <t>ヒダカガワチョウ</t>
    </rPh>
    <phoneticPr fontId="6"/>
  </si>
  <si>
    <t>印南町</t>
    <rPh sb="0" eb="3">
      <t>イナミチョウ</t>
    </rPh>
    <phoneticPr fontId="6"/>
  </si>
  <si>
    <t>田辺市</t>
    <rPh sb="0" eb="3">
      <t>タナベシ</t>
    </rPh>
    <phoneticPr fontId="3"/>
  </si>
  <si>
    <t>その他</t>
  </si>
  <si>
    <t>その他</t>
    <rPh sb="2" eb="3">
      <t>タ</t>
    </rPh>
    <phoneticPr fontId="3"/>
  </si>
  <si>
    <t>順位</t>
    <rPh sb="0" eb="2">
      <t>ジュンイ</t>
    </rPh>
    <phoneticPr fontId="3"/>
  </si>
  <si>
    <t>&lt;単位：人&gt;</t>
    <rPh sb="1" eb="3">
      <t>タンイ</t>
    </rPh>
    <rPh sb="4" eb="5">
      <t>ヒト</t>
    </rPh>
    <phoneticPr fontId="5"/>
  </si>
  <si>
    <t>海水浴・
川泳ぎ</t>
    <rPh sb="5" eb="6">
      <t>カワ</t>
    </rPh>
    <rPh sb="6" eb="7">
      <t>オヨ</t>
    </rPh>
    <phoneticPr fontId="5"/>
  </si>
  <si>
    <t>キャンプ</t>
  </si>
  <si>
    <t>スポーツ･
ゴルフ・
ハイキング</t>
  </si>
  <si>
    <t>観光農園</t>
  </si>
  <si>
    <t>温泉・休養</t>
  </si>
  <si>
    <t>祭</t>
  </si>
  <si>
    <t>社寺参詣</t>
  </si>
  <si>
    <t>潮干狩り</t>
  </si>
  <si>
    <t>風景・
自然鑑賞</t>
  </si>
  <si>
    <t>観光施設</t>
  </si>
  <si>
    <t>合計</t>
    <rPh sb="0" eb="2">
      <t>ゴウケイ</t>
    </rPh>
    <phoneticPr fontId="12"/>
  </si>
  <si>
    <t>構成比率</t>
    <rPh sb="0" eb="2">
      <t>コウセイ</t>
    </rPh>
    <rPh sb="2" eb="4">
      <t>ヒリツ</t>
    </rPh>
    <phoneticPr fontId="12"/>
  </si>
  <si>
    <t>釣り</t>
  </si>
  <si>
    <t>花見</t>
  </si>
  <si>
    <t>11位</t>
    <rPh sb="2" eb="3">
      <t>イ</t>
    </rPh>
    <phoneticPr fontId="3"/>
  </si>
  <si>
    <t>12位</t>
    <rPh sb="2" eb="3">
      <t>イ</t>
    </rPh>
    <phoneticPr fontId="3"/>
  </si>
  <si>
    <t>観光客の目的別推計</t>
    <rPh sb="0" eb="3">
      <t>カンコウキャク</t>
    </rPh>
    <rPh sb="4" eb="7">
      <t>モクテキベツ</t>
    </rPh>
    <rPh sb="7" eb="9">
      <t>スイケイ</t>
    </rPh>
    <phoneticPr fontId="4"/>
  </si>
  <si>
    <t>その他</t>
    <rPh sb="2" eb="3">
      <t>タ</t>
    </rPh>
    <phoneticPr fontId="3"/>
  </si>
  <si>
    <t>＜留意事項＞</t>
    <rPh sb="1" eb="3">
      <t>リュウイ</t>
    </rPh>
    <rPh sb="3" eb="5">
      <t>ジコウ</t>
    </rPh>
    <phoneticPr fontId="3"/>
  </si>
  <si>
    <t>・「高野町」については、ランキングが2位までしかないため、円グラフの表示が崩れます。印刷する際には、適宜調整してください。</t>
    <rPh sb="2" eb="5">
      <t>コウヤチョウ</t>
    </rPh>
    <rPh sb="19" eb="20">
      <t>イ</t>
    </rPh>
    <rPh sb="29" eb="30">
      <t>エン</t>
    </rPh>
    <rPh sb="34" eb="36">
      <t>ヒョウジ</t>
    </rPh>
    <rPh sb="37" eb="38">
      <t>クズ</t>
    </rPh>
    <rPh sb="42" eb="44">
      <t>インサツ</t>
    </rPh>
    <rPh sb="46" eb="47">
      <t>サイ</t>
    </rPh>
    <rPh sb="50" eb="52">
      <t>テキギ</t>
    </rPh>
    <rPh sb="52" eb="54">
      <t>チョウセイ</t>
    </rPh>
    <phoneticPr fontId="3"/>
  </si>
  <si>
    <t>２つの市町村同士でグラフにして比べることができるよ。</t>
    <rPh sb="3" eb="6">
      <t>シチョウソン</t>
    </rPh>
    <rPh sb="6" eb="8">
      <t>ドウシ</t>
    </rPh>
    <rPh sb="15" eb="16">
      <t>クラ</t>
    </rPh>
    <phoneticPr fontId="3"/>
  </si>
  <si>
    <t>自分が暮らす市町村の特ちょうが分かるよ！！</t>
    <rPh sb="3" eb="4">
      <t>ク</t>
    </rPh>
    <rPh sb="10" eb="11">
      <t>トク</t>
    </rPh>
    <rPh sb="15" eb="16">
      <t>ワ</t>
    </rPh>
    <phoneticPr fontId="3"/>
  </si>
  <si>
    <t>※たてじくの最大値が違うことに気を付けてください。</t>
    <rPh sb="6" eb="9">
      <t>サイダイチ</t>
    </rPh>
    <rPh sb="10" eb="11">
      <t>チガ</t>
    </rPh>
    <rPh sb="15" eb="16">
      <t>キ</t>
    </rPh>
    <rPh sb="17" eb="18">
      <t>ツ</t>
    </rPh>
    <phoneticPr fontId="4"/>
  </si>
  <si>
    <t>７．市町村別「日帰り客数」月別推移表</t>
    <rPh sb="7" eb="9">
      <t>ヒガエ</t>
    </rPh>
    <rPh sb="10" eb="12">
      <t>キャクスウ</t>
    </rPh>
    <phoneticPr fontId="5"/>
  </si>
  <si>
    <t>1位</t>
  </si>
  <si>
    <t>2位</t>
  </si>
  <si>
    <t>3位</t>
  </si>
  <si>
    <t>4位</t>
  </si>
  <si>
    <t>15．宿泊客の発地別推計表（市町村別）</t>
    <rPh sb="3" eb="5">
      <t>シュクハク</t>
    </rPh>
    <rPh sb="7" eb="8">
      <t>ハツ</t>
    </rPh>
    <rPh sb="8" eb="9">
      <t>チ</t>
    </rPh>
    <rPh sb="9" eb="10">
      <t>ベツ</t>
    </rPh>
    <rPh sb="10" eb="12">
      <t>スイケイ</t>
    </rPh>
    <rPh sb="12" eb="13">
      <t>ヒョウ</t>
    </rPh>
    <rPh sb="14" eb="17">
      <t>シチョウソン</t>
    </rPh>
    <rPh sb="17" eb="18">
      <t>ベツ</t>
    </rPh>
    <phoneticPr fontId="10"/>
  </si>
  <si>
    <t>10．市町村別観光客の目的別推計表</t>
    <rPh sb="3" eb="6">
      <t>シチョウソン</t>
    </rPh>
    <rPh sb="6" eb="7">
      <t>ベツ</t>
    </rPh>
    <rPh sb="11" eb="13">
      <t>モクテキ</t>
    </rPh>
    <rPh sb="13" eb="14">
      <t>ベツ</t>
    </rPh>
    <phoneticPr fontId="12"/>
  </si>
  <si>
    <t>年別観光客数（日帰り+宿泊）の推移（2014～2024年）</t>
    <rPh sb="0" eb="2">
      <t>ネンベツ</t>
    </rPh>
    <rPh sb="2" eb="5">
      <t>カンコウキャク</t>
    </rPh>
    <rPh sb="5" eb="6">
      <t>カズ</t>
    </rPh>
    <rPh sb="15" eb="17">
      <t>スイイ</t>
    </rPh>
    <phoneticPr fontId="4"/>
  </si>
  <si>
    <t>年別観光客数（日帰り）の推移（2014～2024年）</t>
    <rPh sb="0" eb="2">
      <t>ネンベツ</t>
    </rPh>
    <rPh sb="2" eb="5">
      <t>カンコウキャク</t>
    </rPh>
    <rPh sb="5" eb="6">
      <t>カズ</t>
    </rPh>
    <rPh sb="7" eb="9">
      <t>ヒガエ</t>
    </rPh>
    <rPh sb="12" eb="14">
      <t>スイイ</t>
    </rPh>
    <phoneticPr fontId="4"/>
  </si>
  <si>
    <t>年別観光客数（宿泊）の推移（2014～2024年）</t>
    <rPh sb="0" eb="2">
      <t>ネンベツ</t>
    </rPh>
    <rPh sb="2" eb="5">
      <t>カンコウキャク</t>
    </rPh>
    <rPh sb="5" eb="6">
      <t>カズ</t>
    </rPh>
    <rPh sb="7" eb="9">
      <t>シュクハク</t>
    </rPh>
    <rPh sb="11" eb="13">
      <t>スイイ</t>
    </rPh>
    <rPh sb="23" eb="24">
      <t>ネン</t>
    </rPh>
    <phoneticPr fontId="4"/>
  </si>
  <si>
    <t>月別観光客数（日帰り）の推移（2024年）</t>
    <rPh sb="0" eb="2">
      <t>ツキベツ</t>
    </rPh>
    <rPh sb="2" eb="5">
      <t>カンコウキャク</t>
    </rPh>
    <rPh sb="5" eb="6">
      <t>スウ</t>
    </rPh>
    <rPh sb="7" eb="9">
      <t>ヒガエ</t>
    </rPh>
    <rPh sb="12" eb="14">
      <t>スイイ</t>
    </rPh>
    <rPh sb="19" eb="20">
      <t>ネン</t>
    </rPh>
    <phoneticPr fontId="4"/>
  </si>
  <si>
    <t>月別観光客数（宿泊）の推移（2024年）</t>
    <rPh sb="0" eb="2">
      <t>ツキベツ</t>
    </rPh>
    <rPh sb="2" eb="5">
      <t>カンコウキャク</t>
    </rPh>
    <rPh sb="5" eb="6">
      <t>スウ</t>
    </rPh>
    <rPh sb="7" eb="9">
      <t>シュクハク</t>
    </rPh>
    <rPh sb="11" eb="13">
      <t>スイイ</t>
    </rPh>
    <rPh sb="18" eb="19">
      <t>ネン</t>
    </rPh>
    <phoneticPr fontId="4"/>
  </si>
  <si>
    <r>
      <t>発地別観光客数（宿泊）と構成比（2024年）　</t>
    </r>
    <r>
      <rPr>
        <sz val="11"/>
        <rFont val="Meiryo UI"/>
        <family val="3"/>
        <charset val="128"/>
      </rPr>
      <t>※発地とは観光客が出発する地域のことです。</t>
    </r>
    <rPh sb="0" eb="2">
      <t>ハッチ</t>
    </rPh>
    <rPh sb="2" eb="3">
      <t>ベツ</t>
    </rPh>
    <rPh sb="3" eb="6">
      <t>カンコウキャク</t>
    </rPh>
    <rPh sb="6" eb="7">
      <t>スウ</t>
    </rPh>
    <rPh sb="8" eb="10">
      <t>シュクハク</t>
    </rPh>
    <rPh sb="11" eb="12">
      <t>キャクスウ</t>
    </rPh>
    <rPh sb="12" eb="15">
      <t>コウセイヒ</t>
    </rPh>
    <rPh sb="20" eb="21">
      <t>ネン</t>
    </rPh>
    <rPh sb="24" eb="26">
      <t>ハッチ</t>
    </rPh>
    <rPh sb="28" eb="31">
      <t>カンコウキャク</t>
    </rPh>
    <rPh sb="32" eb="34">
      <t>シュッパツ</t>
    </rPh>
    <rPh sb="36" eb="38">
      <t>チイキ</t>
    </rPh>
    <phoneticPr fontId="4"/>
  </si>
  <si>
    <t>発地・市町村別観光客数（宿泊）ランキングトップ10（2024年）</t>
    <rPh sb="0" eb="2">
      <t>ハッチ</t>
    </rPh>
    <rPh sb="3" eb="6">
      <t>シチョウソン</t>
    </rPh>
    <rPh sb="6" eb="7">
      <t>ベツ</t>
    </rPh>
    <rPh sb="7" eb="10">
      <t>カンコウキャク</t>
    </rPh>
    <rPh sb="10" eb="11">
      <t>スウ</t>
    </rPh>
    <rPh sb="12" eb="14">
      <t>シュクハク</t>
    </rPh>
    <rPh sb="30" eb="31">
      <t>ネン</t>
    </rPh>
    <phoneticPr fontId="4"/>
  </si>
  <si>
    <t>和歌山県</t>
    <rPh sb="0" eb="4">
      <t>ワカヤマケン</t>
    </rPh>
    <phoneticPr fontId="3"/>
  </si>
  <si>
    <t>和歌山県</t>
    <rPh sb="0" eb="4">
      <t>ワカヤマケン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</si>
</sst>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&quot;人&quot;"/>
  </numFmts>
  <fonts count="58" x14ac:knownFonts="1"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Meiryo UI"/>
      <family val="2"/>
      <scheme val="minor"/>
    </font>
    <font>
      <sz val="11"/>
      <color theme="1"/>
      <name val="Meiryo UI"/>
      <family val="3"/>
      <charset val="128"/>
      <scheme val="minor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name val="ＭＳ 明朝"/>
      <family val="1"/>
      <charset val="128"/>
    </font>
    <font>
      <b/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sz val="8"/>
      <name val="ＭＳ 明朝"/>
      <family val="1"/>
      <charset val="128"/>
    </font>
    <font>
      <u/>
      <sz val="14"/>
      <color indexed="12"/>
      <name val="ＭＳ 明朝"/>
      <family val="1"/>
      <charset val="128"/>
    </font>
    <font>
      <u/>
      <sz val="8"/>
      <color indexed="12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0.5"/>
      <name val="ＭＳ ゴシック"/>
      <family val="3"/>
      <charset val="128"/>
    </font>
    <font>
      <sz val="17.25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5" tint="0.79998168889431442"/>
      <name val="Meiryo UI"/>
      <family val="3"/>
      <charset val="128"/>
    </font>
    <font>
      <b/>
      <u/>
      <sz val="11"/>
      <name val="Meiryo UI"/>
      <family val="3"/>
      <charset val="128"/>
    </font>
    <font>
      <sz val="14"/>
      <name val="HGS創英角ﾎﾟｯﾌﾟ体"/>
      <family val="3"/>
      <charset val="128"/>
    </font>
    <font>
      <sz val="11"/>
      <name val="Meiryo UI"/>
      <family val="2"/>
      <charset val="128"/>
      <scheme val="minor"/>
    </font>
    <font>
      <sz val="10"/>
      <color theme="1"/>
      <name val="Meiryo UI"/>
      <family val="2"/>
      <charset val="128"/>
      <scheme val="minor"/>
    </font>
    <font>
      <sz val="10"/>
      <color theme="1"/>
      <name val="Meiryo UI"/>
      <family val="3"/>
      <charset val="128"/>
      <scheme val="minor"/>
    </font>
    <font>
      <sz val="11"/>
      <color rgb="FFFF0000"/>
      <name val="Meiryo UI"/>
      <family val="2"/>
      <charset val="128"/>
      <scheme val="minor"/>
    </font>
    <font>
      <sz val="10.5"/>
      <color rgb="FFFF0000"/>
      <name val="Meiryo UI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Meiryo UI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22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37" fontId="5" fillId="0" borderId="0"/>
    <xf numFmtId="0" fontId="8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3" borderId="37" applyNumberFormat="0" applyAlignment="0" applyProtection="0">
      <alignment vertical="center"/>
    </xf>
    <xf numFmtId="0" fontId="29" fillId="23" borderId="37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6" fillId="25" borderId="38" applyNumberFormat="0" applyFont="0" applyAlignment="0" applyProtection="0">
      <alignment vertical="center"/>
    </xf>
    <xf numFmtId="0" fontId="6" fillId="25" borderId="38" applyNumberFormat="0" applyFont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26" borderId="40" applyNumberFormat="0" applyAlignment="0" applyProtection="0">
      <alignment vertical="center"/>
    </xf>
    <xf numFmtId="0" fontId="36" fillId="26" borderId="4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38" fillId="0" borderId="41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2" fillId="26" borderId="45" applyNumberFormat="0" applyAlignment="0" applyProtection="0">
      <alignment vertical="center"/>
    </xf>
    <xf numFmtId="0" fontId="42" fillId="26" borderId="4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40" applyNumberFormat="0" applyAlignment="0" applyProtection="0">
      <alignment vertical="center"/>
    </xf>
    <xf numFmtId="0" fontId="44" fillId="10" borderId="40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" fontId="31" fillId="0" borderId="0"/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37" fontId="5" fillId="0" borderId="0"/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/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19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7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46" fillId="0" borderId="0" xfId="14" applyFont="1">
      <alignment vertical="center"/>
    </xf>
    <xf numFmtId="38" fontId="46" fillId="0" borderId="47" xfId="16" applyFont="1" applyFill="1" applyBorder="1" applyAlignment="1">
      <alignment horizontal="left" vertical="center"/>
    </xf>
    <xf numFmtId="38" fontId="46" fillId="0" borderId="47" xfId="16" applyFont="1" applyFill="1" applyBorder="1" applyAlignment="1">
      <alignment vertical="center"/>
    </xf>
    <xf numFmtId="38" fontId="46" fillId="0" borderId="50" xfId="16" applyFont="1" applyFill="1" applyBorder="1" applyAlignment="1">
      <alignment horizontal="left" vertical="center"/>
    </xf>
    <xf numFmtId="3" fontId="46" fillId="0" borderId="51" xfId="14" applyNumberFormat="1" applyFont="1" applyBorder="1" applyAlignment="1">
      <alignment vertical="center" shrinkToFit="1"/>
    </xf>
    <xf numFmtId="3" fontId="46" fillId="0" borderId="51" xfId="14" applyNumberFormat="1" applyFont="1" applyBorder="1">
      <alignment vertical="center"/>
    </xf>
    <xf numFmtId="38" fontId="46" fillId="0" borderId="50" xfId="16" applyFont="1" applyFill="1" applyBorder="1" applyAlignment="1">
      <alignment vertical="center"/>
    </xf>
    <xf numFmtId="38" fontId="46" fillId="0" borderId="52" xfId="16" applyFont="1" applyFill="1" applyBorder="1" applyAlignment="1">
      <alignment vertical="center"/>
    </xf>
    <xf numFmtId="3" fontId="46" fillId="0" borderId="53" xfId="14" applyNumberFormat="1" applyFont="1" applyBorder="1">
      <alignment vertical="center"/>
    </xf>
    <xf numFmtId="38" fontId="46" fillId="0" borderId="55" xfId="16" applyFont="1" applyFill="1" applyBorder="1" applyAlignment="1">
      <alignment vertical="center"/>
    </xf>
    <xf numFmtId="38" fontId="46" fillId="0" borderId="55" xfId="16" applyFont="1" applyFill="1" applyBorder="1" applyAlignment="1">
      <alignment horizontal="left" vertical="center"/>
    </xf>
    <xf numFmtId="0" fontId="46" fillId="27" borderId="56" xfId="14" applyFont="1" applyFill="1" applyBorder="1" applyAlignment="1">
      <alignment horizontal="center" vertical="center"/>
    </xf>
    <xf numFmtId="0" fontId="46" fillId="27" borderId="57" xfId="14" applyFont="1" applyFill="1" applyBorder="1" applyAlignment="1">
      <alignment horizontal="right" vertical="center"/>
    </xf>
    <xf numFmtId="0" fontId="46" fillId="27" borderId="58" xfId="14" applyFont="1" applyFill="1" applyBorder="1" applyAlignment="1">
      <alignment horizontal="right" vertical="center"/>
    </xf>
    <xf numFmtId="0" fontId="47" fillId="0" borderId="0" xfId="0" applyFont="1" applyAlignment="1"/>
    <xf numFmtId="0" fontId="48" fillId="0" borderId="0" xfId="0" applyFont="1" applyAlignment="1"/>
    <xf numFmtId="37" fontId="13" fillId="0" borderId="0" xfId="9" applyFont="1" applyProtection="1">
      <protection locked="0"/>
    </xf>
    <xf numFmtId="37" fontId="9" fillId="0" borderId="0" xfId="9" applyFont="1"/>
    <xf numFmtId="37" fontId="13" fillId="0" borderId="0" xfId="9" quotePrefix="1" applyFont="1" applyAlignment="1" applyProtection="1">
      <alignment horizontal="right"/>
      <protection locked="0"/>
    </xf>
    <xf numFmtId="0" fontId="49" fillId="0" borderId="0" xfId="0" applyFont="1" applyAlignment="1">
      <alignment horizontal="left" indent="1"/>
    </xf>
    <xf numFmtId="0" fontId="50" fillId="0" borderId="0" xfId="0" applyFont="1" applyAlignment="1"/>
    <xf numFmtId="38" fontId="46" fillId="0" borderId="0" xfId="14" applyNumberFormat="1" applyFont="1">
      <alignment vertical="center"/>
    </xf>
    <xf numFmtId="0" fontId="20" fillId="0" borderId="36" xfId="14" applyFont="1" applyBorder="1" applyAlignment="1">
      <alignment horizontal="left" vertical="center" indent="1"/>
    </xf>
    <xf numFmtId="0" fontId="46" fillId="0" borderId="35" xfId="14" applyFont="1" applyBorder="1" applyAlignment="1">
      <alignment horizontal="center" vertical="distributed"/>
    </xf>
    <xf numFmtId="0" fontId="46" fillId="0" borderId="34" xfId="14" applyFont="1" applyBorder="1" applyAlignment="1">
      <alignment horizontal="center" vertical="distributed"/>
    </xf>
    <xf numFmtId="0" fontId="46" fillId="0" borderId="34" xfId="14" applyFont="1" applyBorder="1" applyAlignment="1">
      <alignment horizontal="center" vertical="distributed" wrapText="1"/>
    </xf>
    <xf numFmtId="0" fontId="46" fillId="0" borderId="34" xfId="14" applyFont="1" applyBorder="1" applyAlignment="1">
      <alignment horizontal="center" vertical="center" shrinkToFit="1"/>
    </xf>
    <xf numFmtId="0" fontId="46" fillId="0" borderId="33" xfId="14" applyFont="1" applyBorder="1" applyAlignment="1">
      <alignment horizontal="center" vertical="distributed"/>
    </xf>
    <xf numFmtId="0" fontId="46" fillId="0" borderId="32" xfId="14" applyFont="1" applyBorder="1" applyAlignment="1">
      <alignment horizontal="center" vertical="distributed"/>
    </xf>
    <xf numFmtId="38" fontId="46" fillId="0" borderId="21" xfId="16" applyFont="1" applyFill="1" applyBorder="1" applyAlignment="1">
      <alignment horizontal="left" vertical="center"/>
    </xf>
    <xf numFmtId="38" fontId="46" fillId="0" borderId="16" xfId="16" applyFont="1" applyFill="1" applyBorder="1" applyAlignment="1">
      <alignment horizontal="left" vertical="center"/>
    </xf>
    <xf numFmtId="38" fontId="46" fillId="0" borderId="20" xfId="16" applyFont="1" applyFill="1" applyBorder="1" applyAlignment="1">
      <alignment vertical="center"/>
    </xf>
    <xf numFmtId="38" fontId="46" fillId="0" borderId="16" xfId="16" applyFont="1" applyFill="1" applyBorder="1" applyAlignment="1">
      <alignment vertical="center"/>
    </xf>
    <xf numFmtId="38" fontId="46" fillId="0" borderId="30" xfId="16" applyFont="1" applyFill="1" applyBorder="1" applyAlignment="1">
      <alignment vertical="center"/>
    </xf>
    <xf numFmtId="38" fontId="46" fillId="0" borderId="25" xfId="16" applyFont="1" applyFill="1" applyBorder="1" applyAlignment="1">
      <alignment vertical="center"/>
    </xf>
    <xf numFmtId="38" fontId="46" fillId="0" borderId="21" xfId="16" applyFont="1" applyFill="1" applyBorder="1" applyAlignment="1">
      <alignment vertical="center"/>
    </xf>
    <xf numFmtId="0" fontId="20" fillId="0" borderId="46" xfId="14" applyFont="1" applyBorder="1" applyAlignment="1">
      <alignment horizontal="left" vertical="center" indent="1"/>
    </xf>
    <xf numFmtId="0" fontId="46" fillId="0" borderId="46" xfId="14" applyFont="1" applyBorder="1" applyAlignment="1">
      <alignment horizontal="center" vertical="distributed"/>
    </xf>
    <xf numFmtId="0" fontId="46" fillId="0" borderId="46" xfId="14" applyFont="1" applyBorder="1" applyAlignment="1">
      <alignment horizontal="center" vertical="distributed" wrapText="1"/>
    </xf>
    <xf numFmtId="0" fontId="46" fillId="0" borderId="46" xfId="14" applyFont="1" applyBorder="1" applyAlignment="1">
      <alignment horizontal="center" vertical="center" shrinkToFit="1"/>
    </xf>
    <xf numFmtId="38" fontId="46" fillId="0" borderId="46" xfId="16" applyFont="1" applyFill="1" applyBorder="1" applyAlignment="1">
      <alignment vertical="center"/>
    </xf>
    <xf numFmtId="3" fontId="46" fillId="0" borderId="46" xfId="14" applyNumberFormat="1" applyFont="1" applyBorder="1">
      <alignment vertical="center"/>
    </xf>
    <xf numFmtId="38" fontId="46" fillId="0" borderId="46" xfId="16" applyFont="1" applyFill="1" applyBorder="1" applyAlignment="1">
      <alignment horizontal="left" vertical="center"/>
    </xf>
    <xf numFmtId="0" fontId="46" fillId="28" borderId="1" xfId="14" applyFont="1" applyFill="1" applyBorder="1">
      <alignment vertical="center"/>
    </xf>
    <xf numFmtId="38" fontId="2" fillId="28" borderId="1" xfId="13" applyFont="1" applyFill="1" applyBorder="1">
      <alignment vertical="center"/>
    </xf>
    <xf numFmtId="38" fontId="46" fillId="28" borderId="1" xfId="14" applyNumberFormat="1" applyFont="1" applyFill="1" applyBorder="1">
      <alignment vertical="center"/>
    </xf>
    <xf numFmtId="0" fontId="46" fillId="28" borderId="1" xfId="14" applyFont="1" applyFill="1" applyBorder="1" applyAlignment="1">
      <alignment horizontal="right" vertical="center"/>
    </xf>
    <xf numFmtId="0" fontId="46" fillId="28" borderId="0" xfId="14" applyFont="1" applyFill="1">
      <alignment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52" fillId="29" borderId="59" xfId="0" applyFont="1" applyFill="1" applyBorder="1" applyAlignment="1">
      <alignment horizontal="center" vertical="center"/>
    </xf>
    <xf numFmtId="0" fontId="53" fillId="29" borderId="61" xfId="0" applyFont="1" applyFill="1" applyBorder="1" applyAlignment="1">
      <alignment horizontal="center" vertical="center"/>
    </xf>
    <xf numFmtId="0" fontId="53" fillId="29" borderId="62" xfId="0" applyFont="1" applyFill="1" applyBorder="1" applyAlignment="1">
      <alignment horizontal="center" vertical="center"/>
    </xf>
    <xf numFmtId="177" fontId="53" fillId="0" borderId="0" xfId="0" applyNumberFormat="1" applyFont="1" applyAlignment="1">
      <alignment horizontal="center" vertical="center"/>
    </xf>
    <xf numFmtId="0" fontId="53" fillId="0" borderId="60" xfId="0" applyFont="1" applyBorder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53" fillId="0" borderId="63" xfId="0" applyFont="1" applyBorder="1" applyAlignment="1">
      <alignment vertical="center" shrinkToFit="1"/>
    </xf>
    <xf numFmtId="0" fontId="52" fillId="0" borderId="0" xfId="0" applyFont="1" applyAlignment="1">
      <alignment vertical="center" shrinkToFit="1"/>
    </xf>
    <xf numFmtId="177" fontId="53" fillId="0" borderId="65" xfId="0" applyNumberFormat="1" applyFont="1" applyBorder="1" applyAlignment="1">
      <alignment vertical="center" shrinkToFit="1"/>
    </xf>
    <xf numFmtId="177" fontId="53" fillId="0" borderId="64" xfId="0" applyNumberFormat="1" applyFont="1" applyBorder="1" applyAlignment="1">
      <alignment vertical="center" shrinkToFit="1"/>
    </xf>
    <xf numFmtId="177" fontId="53" fillId="0" borderId="66" xfId="0" applyNumberFormat="1" applyFont="1" applyBorder="1" applyAlignment="1">
      <alignment vertical="center" shrinkToFit="1"/>
    </xf>
    <xf numFmtId="177" fontId="53" fillId="0" borderId="0" xfId="0" applyNumberFormat="1" applyFont="1" applyAlignment="1">
      <alignment horizontal="center" vertical="center" shrinkToFit="1"/>
    </xf>
    <xf numFmtId="177" fontId="53" fillId="0" borderId="0" xfId="0" applyNumberFormat="1" applyFont="1" applyAlignment="1">
      <alignment vertical="center" shrinkToFit="1"/>
    </xf>
    <xf numFmtId="0" fontId="19" fillId="0" borderId="0" xfId="0" applyFont="1">
      <alignment vertical="center"/>
    </xf>
    <xf numFmtId="176" fontId="14" fillId="28" borderId="1" xfId="9" applyNumberFormat="1" applyFont="1" applyFill="1" applyBorder="1"/>
    <xf numFmtId="176" fontId="14" fillId="28" borderId="0" xfId="9" applyNumberFormat="1" applyFont="1" applyFill="1"/>
    <xf numFmtId="37" fontId="14" fillId="28" borderId="1" xfId="9" applyFont="1" applyFill="1" applyBorder="1"/>
    <xf numFmtId="37" fontId="14" fillId="28" borderId="0" xfId="9" applyFont="1" applyFill="1"/>
    <xf numFmtId="37" fontId="16" fillId="28" borderId="0" xfId="12" applyNumberFormat="1" applyFont="1" applyFill="1" applyAlignment="1" applyProtection="1"/>
    <xf numFmtId="37" fontId="9" fillId="28" borderId="0" xfId="9" applyFont="1" applyFill="1"/>
    <xf numFmtId="37" fontId="12" fillId="28" borderId="0" xfId="9" applyFont="1" applyFill="1" applyAlignment="1">
      <alignment horizontal="left"/>
    </xf>
    <xf numFmtId="37" fontId="12" fillId="28" borderId="0" xfId="9" applyFont="1" applyFill="1"/>
    <xf numFmtId="37" fontId="9" fillId="28" borderId="0" xfId="9" applyFont="1" applyFill="1" applyAlignment="1">
      <alignment horizontal="left"/>
    </xf>
    <xf numFmtId="37" fontId="14" fillId="28" borderId="3" xfId="9" applyFont="1" applyFill="1" applyBorder="1"/>
    <xf numFmtId="37" fontId="14" fillId="28" borderId="0" xfId="9" applyFont="1" applyFill="1" applyAlignment="1">
      <alignment horizontal="left"/>
    </xf>
    <xf numFmtId="10" fontId="14" fillId="28" borderId="0" xfId="9" applyNumberFormat="1" applyFont="1" applyFill="1"/>
    <xf numFmtId="176" fontId="14" fillId="0" borderId="1" xfId="9" applyNumberFormat="1" applyFont="1" applyBorder="1"/>
    <xf numFmtId="37" fontId="12" fillId="0" borderId="0" xfId="9" applyFont="1" applyAlignment="1">
      <alignment horizontal="left"/>
    </xf>
    <xf numFmtId="176" fontId="9" fillId="0" borderId="0" xfId="9" applyNumberFormat="1" applyFont="1" applyAlignment="1">
      <alignment horizontal="center"/>
    </xf>
    <xf numFmtId="176" fontId="9" fillId="0" borderId="0" xfId="9" applyNumberFormat="1" applyFont="1"/>
    <xf numFmtId="37" fontId="9" fillId="0" borderId="0" xfId="9" applyFont="1" applyAlignment="1">
      <alignment horizontal="right"/>
    </xf>
    <xf numFmtId="37" fontId="12" fillId="0" borderId="0" xfId="9" applyFont="1" applyProtection="1">
      <protection locked="0"/>
    </xf>
    <xf numFmtId="37" fontId="12" fillId="0" borderId="0" xfId="9" applyFont="1"/>
    <xf numFmtId="0" fontId="51" fillId="28" borderId="1" xfId="0" applyFont="1" applyFill="1" applyBorder="1">
      <alignment vertical="center"/>
    </xf>
    <xf numFmtId="0" fontId="51" fillId="28" borderId="1" xfId="0" applyFont="1" applyFill="1" applyBorder="1" applyAlignment="1">
      <alignment horizontal="center" vertical="center"/>
    </xf>
    <xf numFmtId="0" fontId="0" fillId="28" borderId="0" xfId="0" applyFill="1">
      <alignment vertical="center"/>
    </xf>
    <xf numFmtId="0" fontId="51" fillId="28" borderId="0" xfId="0" applyFont="1" applyFill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61" xfId="0" applyBorder="1">
      <alignment vertical="center"/>
    </xf>
    <xf numFmtId="0" fontId="0" fillId="0" borderId="64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>
      <alignment vertical="center"/>
    </xf>
    <xf numFmtId="0" fontId="53" fillId="0" borderId="0" xfId="0" applyFont="1" applyAlignment="1">
      <alignment horizontal="center" vertical="center"/>
    </xf>
    <xf numFmtId="38" fontId="0" fillId="0" borderId="0" xfId="13" applyFont="1" applyFill="1">
      <alignment vertical="center"/>
    </xf>
    <xf numFmtId="3" fontId="46" fillId="0" borderId="68" xfId="14" applyNumberFormat="1" applyFont="1" applyBorder="1">
      <alignment vertical="center"/>
    </xf>
    <xf numFmtId="3" fontId="46" fillId="0" borderId="69" xfId="14" applyNumberFormat="1" applyFont="1" applyBorder="1">
      <alignment vertical="center"/>
    </xf>
    <xf numFmtId="3" fontId="46" fillId="0" borderId="70" xfId="14" applyNumberFormat="1" applyFont="1" applyBorder="1">
      <alignment vertical="center"/>
    </xf>
    <xf numFmtId="3" fontId="46" fillId="0" borderId="71" xfId="14" applyNumberFormat="1" applyFont="1" applyBorder="1">
      <alignment vertical="center"/>
    </xf>
    <xf numFmtId="3" fontId="55" fillId="0" borderId="46" xfId="14" applyNumberFormat="1" applyFont="1" applyBorder="1">
      <alignment vertical="center"/>
    </xf>
    <xf numFmtId="37" fontId="13" fillId="30" borderId="0" xfId="9" applyFont="1" applyFill="1" applyProtection="1">
      <protection locked="0"/>
    </xf>
    <xf numFmtId="37" fontId="9" fillId="30" borderId="0" xfId="9" applyFont="1" applyFill="1"/>
    <xf numFmtId="37" fontId="13" fillId="30" borderId="0" xfId="9" quotePrefix="1" applyFont="1" applyFill="1" applyAlignment="1" applyProtection="1">
      <alignment horizontal="right"/>
      <protection locked="0"/>
    </xf>
    <xf numFmtId="37" fontId="13" fillId="30" borderId="0" xfId="9" applyFont="1" applyFill="1" applyAlignment="1" applyProtection="1">
      <alignment horizontal="right"/>
      <protection locked="0"/>
    </xf>
    <xf numFmtId="38" fontId="54" fillId="30" borderId="0" xfId="13" applyFont="1" applyFill="1">
      <alignment vertical="center"/>
    </xf>
    <xf numFmtId="3" fontId="55" fillId="30" borderId="31" xfId="14" applyNumberFormat="1" applyFont="1" applyFill="1" applyBorder="1">
      <alignment vertical="center"/>
    </xf>
    <xf numFmtId="3" fontId="55" fillId="30" borderId="11" xfId="14" applyNumberFormat="1" applyFont="1" applyFill="1" applyBorder="1">
      <alignment vertical="center"/>
    </xf>
    <xf numFmtId="3" fontId="55" fillId="30" borderId="10" xfId="14" applyNumberFormat="1" applyFont="1" applyFill="1" applyBorder="1">
      <alignment vertical="center"/>
    </xf>
    <xf numFmtId="3" fontId="55" fillId="30" borderId="15" xfId="14" applyNumberFormat="1" applyFont="1" applyFill="1" applyBorder="1">
      <alignment vertical="center"/>
    </xf>
    <xf numFmtId="3" fontId="55" fillId="30" borderId="14" xfId="14" applyNumberFormat="1" applyFont="1" applyFill="1" applyBorder="1">
      <alignment vertical="center"/>
    </xf>
    <xf numFmtId="3" fontId="55" fillId="30" borderId="13" xfId="14" applyNumberFormat="1" applyFont="1" applyFill="1" applyBorder="1">
      <alignment vertical="center"/>
    </xf>
    <xf numFmtId="3" fontId="55" fillId="30" borderId="19" xfId="14" applyNumberFormat="1" applyFont="1" applyFill="1" applyBorder="1">
      <alignment vertical="center"/>
    </xf>
    <xf numFmtId="3" fontId="55" fillId="30" borderId="1" xfId="14" applyNumberFormat="1" applyFont="1" applyFill="1" applyBorder="1">
      <alignment vertical="center"/>
    </xf>
    <xf numFmtId="3" fontId="55" fillId="30" borderId="18" xfId="14" applyNumberFormat="1" applyFont="1" applyFill="1" applyBorder="1">
      <alignment vertical="center"/>
    </xf>
    <xf numFmtId="3" fontId="55" fillId="30" borderId="29" xfId="14" applyNumberFormat="1" applyFont="1" applyFill="1" applyBorder="1">
      <alignment vertical="center"/>
    </xf>
    <xf numFmtId="3" fontId="55" fillId="30" borderId="28" xfId="14" applyNumberFormat="1" applyFont="1" applyFill="1" applyBorder="1">
      <alignment vertical="center"/>
    </xf>
    <xf numFmtId="3" fontId="55" fillId="30" borderId="27" xfId="14" applyNumberFormat="1" applyFont="1" applyFill="1" applyBorder="1">
      <alignment vertical="center"/>
    </xf>
    <xf numFmtId="3" fontId="55" fillId="30" borderId="24" xfId="14" applyNumberFormat="1" applyFont="1" applyFill="1" applyBorder="1">
      <alignment vertical="center"/>
    </xf>
    <xf numFmtId="3" fontId="55" fillId="30" borderId="2" xfId="14" applyNumberFormat="1" applyFont="1" applyFill="1" applyBorder="1">
      <alignment vertical="center"/>
    </xf>
    <xf numFmtId="3" fontId="55" fillId="30" borderId="23" xfId="14" applyNumberFormat="1" applyFont="1" applyFill="1" applyBorder="1">
      <alignment vertical="center"/>
    </xf>
    <xf numFmtId="0" fontId="54" fillId="30" borderId="0" xfId="0" applyFont="1" applyFill="1">
      <alignment vertical="center"/>
    </xf>
    <xf numFmtId="0" fontId="54" fillId="30" borderId="0" xfId="0" applyFont="1" applyFill="1" applyAlignment="1">
      <alignment horizontal="center" vertical="center"/>
    </xf>
    <xf numFmtId="1" fontId="54" fillId="30" borderId="0" xfId="0" applyNumberFormat="1" applyFont="1" applyFill="1" applyAlignment="1">
      <alignment horizontal="center" vertical="center"/>
    </xf>
    <xf numFmtId="176" fontId="56" fillId="0" borderId="1" xfId="9" applyNumberFormat="1" applyFont="1" applyBorder="1"/>
    <xf numFmtId="176" fontId="57" fillId="0" borderId="0" xfId="9" applyNumberFormat="1" applyFont="1"/>
    <xf numFmtId="37" fontId="57" fillId="30" borderId="0" xfId="9" applyFont="1" applyFill="1"/>
    <xf numFmtId="3" fontId="55" fillId="30" borderId="9" xfId="14" applyNumberFormat="1" applyFont="1" applyFill="1" applyBorder="1">
      <alignment vertical="center"/>
    </xf>
    <xf numFmtId="3" fontId="55" fillId="30" borderId="12" xfId="14" applyNumberFormat="1" applyFont="1" applyFill="1" applyBorder="1">
      <alignment vertical="center"/>
    </xf>
    <xf numFmtId="3" fontId="55" fillId="30" borderId="17" xfId="14" applyNumberFormat="1" applyFont="1" applyFill="1" applyBorder="1">
      <alignment vertical="center"/>
    </xf>
    <xf numFmtId="3" fontId="55" fillId="30" borderId="26" xfId="14" applyNumberFormat="1" applyFont="1" applyFill="1" applyBorder="1">
      <alignment vertical="center"/>
    </xf>
    <xf numFmtId="3" fontId="55" fillId="30" borderId="22" xfId="14" applyNumberFormat="1" applyFont="1" applyFill="1" applyBorder="1">
      <alignment vertical="center"/>
    </xf>
    <xf numFmtId="38" fontId="2" fillId="0" borderId="67" xfId="16" applyFont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/>
    </xf>
    <xf numFmtId="0" fontId="17" fillId="0" borderId="60" xfId="0" applyFont="1" applyBorder="1" applyAlignment="1">
      <alignment horizontal="right" vertical="center" indent="1"/>
    </xf>
    <xf numFmtId="0" fontId="17" fillId="0" borderId="0" xfId="0" applyFont="1" applyAlignment="1">
      <alignment horizontal="right" vertical="center" indent="1"/>
    </xf>
    <xf numFmtId="0" fontId="46" fillId="27" borderId="54" xfId="14" applyFont="1" applyFill="1" applyBorder="1" applyAlignment="1">
      <alignment horizontal="center" vertical="distributed"/>
    </xf>
    <xf numFmtId="0" fontId="46" fillId="27" borderId="49" xfId="14" applyFont="1" applyFill="1" applyBorder="1" applyAlignment="1">
      <alignment horizontal="center" vertical="distributed"/>
    </xf>
    <xf numFmtId="0" fontId="20" fillId="27" borderId="48" xfId="14" applyFont="1" applyFill="1" applyBorder="1" applyAlignment="1">
      <alignment horizontal="center" vertical="center"/>
    </xf>
    <xf numFmtId="0" fontId="20" fillId="27" borderId="49" xfId="14" applyFont="1" applyFill="1" applyBorder="1" applyAlignment="1">
      <alignment horizontal="center" vertical="center"/>
    </xf>
    <xf numFmtId="0" fontId="20" fillId="27" borderId="54" xfId="14" applyFont="1" applyFill="1" applyBorder="1" applyAlignment="1">
      <alignment horizontal="center" vertical="center"/>
    </xf>
    <xf numFmtId="0" fontId="46" fillId="27" borderId="54" xfId="14" applyFont="1" applyFill="1" applyBorder="1" applyAlignment="1">
      <alignment horizontal="center" vertical="distributed" wrapText="1"/>
    </xf>
    <xf numFmtId="0" fontId="46" fillId="27" borderId="49" xfId="14" applyFont="1" applyFill="1" applyBorder="1" applyAlignment="1">
      <alignment horizontal="center" vertical="distributed" wrapText="1"/>
    </xf>
  </cellXfs>
  <cellStyles count="122">
    <cellStyle name="20% - アクセント 1 2" xfId="17" xr:uid="{00000000-0005-0000-0000-000000000000}"/>
    <cellStyle name="20% - アクセント 1 3" xfId="18" xr:uid="{00000000-0005-0000-0000-000001000000}"/>
    <cellStyle name="20% - アクセント 2 2" xfId="19" xr:uid="{00000000-0005-0000-0000-000002000000}"/>
    <cellStyle name="20% - アクセント 2 3" xfId="20" xr:uid="{00000000-0005-0000-0000-000003000000}"/>
    <cellStyle name="20% - アクセント 3 2" xfId="21" xr:uid="{00000000-0005-0000-0000-000004000000}"/>
    <cellStyle name="20% - アクセント 3 3" xfId="22" xr:uid="{00000000-0005-0000-0000-000005000000}"/>
    <cellStyle name="20% - アクセント 4 2" xfId="23" xr:uid="{00000000-0005-0000-0000-000006000000}"/>
    <cellStyle name="20% - アクセント 4 3" xfId="24" xr:uid="{00000000-0005-0000-0000-000007000000}"/>
    <cellStyle name="20% - アクセント 5 2" xfId="25" xr:uid="{00000000-0005-0000-0000-000008000000}"/>
    <cellStyle name="20% - アクセント 5 3" xfId="26" xr:uid="{00000000-0005-0000-0000-000009000000}"/>
    <cellStyle name="20% - アクセント 6 2" xfId="27" xr:uid="{00000000-0005-0000-0000-00000A000000}"/>
    <cellStyle name="20% - アクセント 6 3" xfId="28" xr:uid="{00000000-0005-0000-0000-00000B000000}"/>
    <cellStyle name="40% - アクセント 1 2" xfId="29" xr:uid="{00000000-0005-0000-0000-00000C000000}"/>
    <cellStyle name="40% - アクセント 1 3" xfId="30" xr:uid="{00000000-0005-0000-0000-00000D000000}"/>
    <cellStyle name="40% - アクセント 2 2" xfId="31" xr:uid="{00000000-0005-0000-0000-00000E000000}"/>
    <cellStyle name="40% - アクセント 2 3" xfId="32" xr:uid="{00000000-0005-0000-0000-00000F000000}"/>
    <cellStyle name="40% - アクセント 3 2" xfId="33" xr:uid="{00000000-0005-0000-0000-000010000000}"/>
    <cellStyle name="40% - アクセント 3 3" xfId="34" xr:uid="{00000000-0005-0000-0000-000011000000}"/>
    <cellStyle name="40% - アクセント 4 2" xfId="35" xr:uid="{00000000-0005-0000-0000-000012000000}"/>
    <cellStyle name="40% - アクセント 4 3" xfId="36" xr:uid="{00000000-0005-0000-0000-000013000000}"/>
    <cellStyle name="40% - アクセント 5 2" xfId="37" xr:uid="{00000000-0005-0000-0000-000014000000}"/>
    <cellStyle name="40% - アクセント 5 3" xfId="38" xr:uid="{00000000-0005-0000-0000-000015000000}"/>
    <cellStyle name="40% - アクセント 6 2" xfId="39" xr:uid="{00000000-0005-0000-0000-000016000000}"/>
    <cellStyle name="40% - アクセント 6 3" xfId="40" xr:uid="{00000000-0005-0000-0000-000017000000}"/>
    <cellStyle name="60% - アクセント 1 2" xfId="41" xr:uid="{00000000-0005-0000-0000-000018000000}"/>
    <cellStyle name="60% - アクセント 1 3" xfId="42" xr:uid="{00000000-0005-0000-0000-000019000000}"/>
    <cellStyle name="60% - アクセント 2 2" xfId="43" xr:uid="{00000000-0005-0000-0000-00001A000000}"/>
    <cellStyle name="60% - アクセント 2 3" xfId="44" xr:uid="{00000000-0005-0000-0000-00001B000000}"/>
    <cellStyle name="60% - アクセント 3 2" xfId="45" xr:uid="{00000000-0005-0000-0000-00001C000000}"/>
    <cellStyle name="60% - アクセント 3 3" xfId="46" xr:uid="{00000000-0005-0000-0000-00001D000000}"/>
    <cellStyle name="60% - アクセント 4 2" xfId="47" xr:uid="{00000000-0005-0000-0000-00001E000000}"/>
    <cellStyle name="60% - アクセント 4 3" xfId="48" xr:uid="{00000000-0005-0000-0000-00001F000000}"/>
    <cellStyle name="60% - アクセント 5 2" xfId="49" xr:uid="{00000000-0005-0000-0000-000020000000}"/>
    <cellStyle name="60% - アクセント 5 3" xfId="50" xr:uid="{00000000-0005-0000-0000-000021000000}"/>
    <cellStyle name="60% - アクセント 6 2" xfId="51" xr:uid="{00000000-0005-0000-0000-000022000000}"/>
    <cellStyle name="60% - アクセント 6 3" xfId="52" xr:uid="{00000000-0005-0000-0000-000023000000}"/>
    <cellStyle name="アクセント 1 2" xfId="53" xr:uid="{00000000-0005-0000-0000-000024000000}"/>
    <cellStyle name="アクセント 1 3" xfId="54" xr:uid="{00000000-0005-0000-0000-000025000000}"/>
    <cellStyle name="アクセント 2 2" xfId="55" xr:uid="{00000000-0005-0000-0000-000026000000}"/>
    <cellStyle name="アクセント 2 3" xfId="56" xr:uid="{00000000-0005-0000-0000-000027000000}"/>
    <cellStyle name="アクセント 3 2" xfId="57" xr:uid="{00000000-0005-0000-0000-000028000000}"/>
    <cellStyle name="アクセント 3 3" xfId="58" xr:uid="{00000000-0005-0000-0000-000029000000}"/>
    <cellStyle name="アクセント 4 2" xfId="59" xr:uid="{00000000-0005-0000-0000-00002A000000}"/>
    <cellStyle name="アクセント 4 3" xfId="60" xr:uid="{00000000-0005-0000-0000-00002B000000}"/>
    <cellStyle name="アクセント 5 2" xfId="61" xr:uid="{00000000-0005-0000-0000-00002C000000}"/>
    <cellStyle name="アクセント 5 3" xfId="62" xr:uid="{00000000-0005-0000-0000-00002D000000}"/>
    <cellStyle name="アクセント 6 2" xfId="63" xr:uid="{00000000-0005-0000-0000-00002E000000}"/>
    <cellStyle name="アクセント 6 3" xfId="64" xr:uid="{00000000-0005-0000-0000-00002F000000}"/>
    <cellStyle name="タイトル 2" xfId="65" xr:uid="{00000000-0005-0000-0000-000030000000}"/>
    <cellStyle name="タイトル 3" xfId="66" xr:uid="{00000000-0005-0000-0000-000031000000}"/>
    <cellStyle name="チェック セル 2" xfId="67" xr:uid="{00000000-0005-0000-0000-000032000000}"/>
    <cellStyle name="チェック セル 3" xfId="68" xr:uid="{00000000-0005-0000-0000-000033000000}"/>
    <cellStyle name="どちらでもない 2" xfId="69" xr:uid="{00000000-0005-0000-0000-000034000000}"/>
    <cellStyle name="どちらでもない 3" xfId="70" xr:uid="{00000000-0005-0000-0000-000035000000}"/>
    <cellStyle name="パーセント 2" xfId="3" xr:uid="{00000000-0005-0000-0000-000036000000}"/>
    <cellStyle name="パーセント 2 2" xfId="15" xr:uid="{00000000-0005-0000-0000-000037000000}"/>
    <cellStyle name="パーセント 2 3" xfId="71" xr:uid="{00000000-0005-0000-0000-000038000000}"/>
    <cellStyle name="パーセント 2 4" xfId="72" xr:uid="{00000000-0005-0000-0000-000039000000}"/>
    <cellStyle name="パーセント 3" xfId="73" xr:uid="{00000000-0005-0000-0000-00003A000000}"/>
    <cellStyle name="パーセント 3 2" xfId="74" xr:uid="{00000000-0005-0000-0000-00003B000000}"/>
    <cellStyle name="パーセント 4" xfId="75" xr:uid="{00000000-0005-0000-0000-00003C000000}"/>
    <cellStyle name="ハイパーリンク" xfId="12" builtinId="8"/>
    <cellStyle name="ハイパーリンク 2" xfId="76" xr:uid="{00000000-0005-0000-0000-00003E000000}"/>
    <cellStyle name="メモ 2" xfId="77" xr:uid="{00000000-0005-0000-0000-00003F000000}"/>
    <cellStyle name="メモ 3" xfId="78" xr:uid="{00000000-0005-0000-0000-000040000000}"/>
    <cellStyle name="リンク セル 2" xfId="79" xr:uid="{00000000-0005-0000-0000-000041000000}"/>
    <cellStyle name="リンク セル 3" xfId="80" xr:uid="{00000000-0005-0000-0000-000042000000}"/>
    <cellStyle name="悪い 2" xfId="81" xr:uid="{00000000-0005-0000-0000-000043000000}"/>
    <cellStyle name="悪い 3" xfId="82" xr:uid="{00000000-0005-0000-0000-000044000000}"/>
    <cellStyle name="計算 2" xfId="83" xr:uid="{00000000-0005-0000-0000-000045000000}"/>
    <cellStyle name="計算 3" xfId="84" xr:uid="{00000000-0005-0000-0000-000046000000}"/>
    <cellStyle name="警告文 2" xfId="85" xr:uid="{00000000-0005-0000-0000-000047000000}"/>
    <cellStyle name="警告文 3" xfId="86" xr:uid="{00000000-0005-0000-0000-000048000000}"/>
    <cellStyle name="桁区切り" xfId="13" builtinId="6"/>
    <cellStyle name="桁区切り 2" xfId="4" xr:uid="{00000000-0005-0000-0000-00004A000000}"/>
    <cellStyle name="桁区切り 2 2" xfId="16" xr:uid="{00000000-0005-0000-0000-00004B000000}"/>
    <cellStyle name="桁区切り 2 2 2" xfId="87" xr:uid="{00000000-0005-0000-0000-00004C000000}"/>
    <cellStyle name="桁区切り 2 3" xfId="88" xr:uid="{00000000-0005-0000-0000-00004D000000}"/>
    <cellStyle name="桁区切り 2 3 2" xfId="89" xr:uid="{00000000-0005-0000-0000-00004E000000}"/>
    <cellStyle name="桁区切り 2 4" xfId="90" xr:uid="{00000000-0005-0000-0000-00004F000000}"/>
    <cellStyle name="桁区切り 3" xfId="2" xr:uid="{00000000-0005-0000-0000-000050000000}"/>
    <cellStyle name="桁区切り 3 2" xfId="91" xr:uid="{00000000-0005-0000-0000-000051000000}"/>
    <cellStyle name="桁区切り 4" xfId="5" xr:uid="{00000000-0005-0000-0000-000052000000}"/>
    <cellStyle name="桁区切り 4 2" xfId="92" xr:uid="{00000000-0005-0000-0000-000053000000}"/>
    <cellStyle name="桁区切り 4 3" xfId="93" xr:uid="{00000000-0005-0000-0000-000054000000}"/>
    <cellStyle name="桁区切り 5" xfId="94" xr:uid="{00000000-0005-0000-0000-000055000000}"/>
    <cellStyle name="見出し 1 2" xfId="95" xr:uid="{00000000-0005-0000-0000-000056000000}"/>
    <cellStyle name="見出し 1 3" xfId="96" xr:uid="{00000000-0005-0000-0000-000057000000}"/>
    <cellStyle name="見出し 2 2" xfId="97" xr:uid="{00000000-0005-0000-0000-000058000000}"/>
    <cellStyle name="見出し 2 3" xfId="98" xr:uid="{00000000-0005-0000-0000-000059000000}"/>
    <cellStyle name="見出し 3 2" xfId="99" xr:uid="{00000000-0005-0000-0000-00005A000000}"/>
    <cellStyle name="見出し 3 3" xfId="100" xr:uid="{00000000-0005-0000-0000-00005B000000}"/>
    <cellStyle name="見出し 4 2" xfId="101" xr:uid="{00000000-0005-0000-0000-00005C000000}"/>
    <cellStyle name="見出し 4 3" xfId="102" xr:uid="{00000000-0005-0000-0000-00005D000000}"/>
    <cellStyle name="集計 2" xfId="103" xr:uid="{00000000-0005-0000-0000-00005E000000}"/>
    <cellStyle name="集計 3" xfId="104" xr:uid="{00000000-0005-0000-0000-00005F000000}"/>
    <cellStyle name="出力 2" xfId="105" xr:uid="{00000000-0005-0000-0000-000060000000}"/>
    <cellStyle name="出力 3" xfId="106" xr:uid="{00000000-0005-0000-0000-000061000000}"/>
    <cellStyle name="説明文 2" xfId="107" xr:uid="{00000000-0005-0000-0000-000062000000}"/>
    <cellStyle name="説明文 3" xfId="108" xr:uid="{00000000-0005-0000-0000-000063000000}"/>
    <cellStyle name="入力 2" xfId="109" xr:uid="{00000000-0005-0000-0000-000064000000}"/>
    <cellStyle name="入力 3" xfId="110" xr:uid="{00000000-0005-0000-0000-000065000000}"/>
    <cellStyle name="標準" xfId="0" builtinId="0"/>
    <cellStyle name="標準 2" xfId="6" xr:uid="{00000000-0005-0000-0000-000067000000}"/>
    <cellStyle name="標準 2 2" xfId="111" xr:uid="{00000000-0005-0000-0000-000068000000}"/>
    <cellStyle name="標準 2 3" xfId="112" xr:uid="{00000000-0005-0000-0000-000069000000}"/>
    <cellStyle name="標準 2 4" xfId="113" xr:uid="{00000000-0005-0000-0000-00006A000000}"/>
    <cellStyle name="標準 2 5" xfId="121" xr:uid="{00000000-0005-0000-0000-00006B000000}"/>
    <cellStyle name="標準 3" xfId="7" xr:uid="{00000000-0005-0000-0000-00006C000000}"/>
    <cellStyle name="標準 3 2" xfId="114" xr:uid="{00000000-0005-0000-0000-00006D000000}"/>
    <cellStyle name="標準 3 3" xfId="115" xr:uid="{00000000-0005-0000-0000-00006E000000}"/>
    <cellStyle name="標準 4" xfId="8" xr:uid="{00000000-0005-0000-0000-00006F000000}"/>
    <cellStyle name="標準 4 2" xfId="116" xr:uid="{00000000-0005-0000-0000-000070000000}"/>
    <cellStyle name="標準 5" xfId="1" xr:uid="{00000000-0005-0000-0000-000071000000}"/>
    <cellStyle name="標準 5 2" xfId="117" xr:uid="{00000000-0005-0000-0000-000072000000}"/>
    <cellStyle name="標準 6" xfId="9" xr:uid="{00000000-0005-0000-0000-000073000000}"/>
    <cellStyle name="標準 7" xfId="10" xr:uid="{00000000-0005-0000-0000-000074000000}"/>
    <cellStyle name="標準 7 2" xfId="118" xr:uid="{00000000-0005-0000-0000-000075000000}"/>
    <cellStyle name="標準 8" xfId="11" xr:uid="{00000000-0005-0000-0000-000076000000}"/>
    <cellStyle name="標準 9" xfId="14" xr:uid="{00000000-0005-0000-0000-000077000000}"/>
    <cellStyle name="良い 2" xfId="119" xr:uid="{00000000-0005-0000-0000-000078000000}"/>
    <cellStyle name="良い 3" xfId="120" xr:uid="{00000000-0005-0000-0000-000079000000}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125">
          <fgColor theme="9"/>
          <bgColor rgb="FFFFFF99"/>
        </patternFill>
      </fill>
    </dxf>
  </dxfs>
  <tableStyles count="0" defaultTableStyle="TableStyleMedium2" defaultPivotStyle="PivotStyleLight16"/>
  <colors>
    <mruColors>
      <color rgb="FFFFFF99"/>
      <color rgb="FF9C0006"/>
      <color rgb="FFFFC7CE"/>
      <color rgb="FFFFFFBD"/>
      <color rgb="FFFFFF89"/>
      <color rgb="FF4FF3B5"/>
      <color rgb="FF00CC00"/>
      <color rgb="FF99CCFF"/>
      <color rgb="FFFF9999"/>
      <color rgb="FFFC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9868349789609"/>
          <c:y val="0.13268775166845423"/>
          <c:w val="0.76925160950625848"/>
          <c:h val="0.68279946601166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'年別観光客（宿泊）'!$A$2</c:f>
              <c:strCache>
                <c:ptCount val="1"/>
                <c:pt idx="0">
                  <c:v>和歌山市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'年別観光客（宿泊）'!$D$1:$N$1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'年別観光客（宿泊）'!$D$2:$N$2</c:f>
              <c:numCache>
                <c:formatCode>#,##0_);\(#,##0\)</c:formatCode>
                <c:ptCount val="11"/>
                <c:pt idx="0">
                  <c:v>752471</c:v>
                </c:pt>
                <c:pt idx="1">
                  <c:v>838654</c:v>
                </c:pt>
                <c:pt idx="2">
                  <c:v>901924</c:v>
                </c:pt>
                <c:pt idx="3">
                  <c:v>938691</c:v>
                </c:pt>
                <c:pt idx="4">
                  <c:v>959215</c:v>
                </c:pt>
                <c:pt idx="5">
                  <c:v>1016405</c:v>
                </c:pt>
                <c:pt idx="6">
                  <c:v>649634</c:v>
                </c:pt>
                <c:pt idx="7">
                  <c:v>744117</c:v>
                </c:pt>
                <c:pt idx="8">
                  <c:v>873262</c:v>
                </c:pt>
                <c:pt idx="9">
                  <c:v>993429</c:v>
                </c:pt>
                <c:pt idx="10">
                  <c:v>1013136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8-4442-B672-DBF18044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9390976"/>
        <c:axId val="229409152"/>
      </c:barChart>
      <c:catAx>
        <c:axId val="229390976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09152"/>
        <c:crosses val="autoZero"/>
        <c:auto val="1"/>
        <c:lblAlgn val="ctr"/>
        <c:lblOffset val="100"/>
        <c:noMultiLvlLbl val="0"/>
      </c:catAx>
      <c:valAx>
        <c:axId val="22940915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9097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5497532040311"/>
          <c:y val="9.939017876115129E-2"/>
          <c:w val="0.8279340848331157"/>
          <c:h val="0.75633049558786258"/>
        </c:manualLayout>
      </c:layout>
      <c:lineChart>
        <c:grouping val="standard"/>
        <c:varyColors val="0"/>
        <c:ser>
          <c:idx val="0"/>
          <c:order val="0"/>
          <c:tx>
            <c:strRef>
              <c:f>'年別観光客（宿泊＋日帰り）'!$A$2</c:f>
              <c:strCache>
                <c:ptCount val="1"/>
                <c:pt idx="0">
                  <c:v>和歌山市</c:v>
                </c:pt>
              </c:strCache>
            </c:strRef>
          </c:tx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'年別観光客（宿泊＋日帰り）'!$D$1:$N$1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'年別観光客（宿泊＋日帰り）'!$D$2:$N$2</c:f>
              <c:numCache>
                <c:formatCode>#,##0_);\(#,##0\)</c:formatCode>
                <c:ptCount val="11"/>
                <c:pt idx="0">
                  <c:v>6182881</c:v>
                </c:pt>
                <c:pt idx="1">
                  <c:v>6424720</c:v>
                </c:pt>
                <c:pt idx="2">
                  <c:v>6491599</c:v>
                </c:pt>
                <c:pt idx="3">
                  <c:v>6510967</c:v>
                </c:pt>
                <c:pt idx="4">
                  <c:v>6685722</c:v>
                </c:pt>
                <c:pt idx="5">
                  <c:v>6903606</c:v>
                </c:pt>
                <c:pt idx="6">
                  <c:v>4468299</c:v>
                </c:pt>
                <c:pt idx="7">
                  <c:v>4652524</c:v>
                </c:pt>
                <c:pt idx="8">
                  <c:v>5629460</c:v>
                </c:pt>
                <c:pt idx="9">
                  <c:v>6279065</c:v>
                </c:pt>
                <c:pt idx="10">
                  <c:v>6151510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7-4DAD-A984-2D15DF7C0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64928"/>
        <c:axId val="230766464"/>
      </c:lineChart>
      <c:catAx>
        <c:axId val="230764928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crossAx val="230766464"/>
        <c:crosses val="autoZero"/>
        <c:auto val="1"/>
        <c:lblAlgn val="ctr"/>
        <c:lblOffset val="100"/>
        <c:noMultiLvlLbl val="0"/>
      </c:catAx>
      <c:valAx>
        <c:axId val="230766464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230764928"/>
        <c:crosses val="autoZero"/>
        <c:crossBetween val="between"/>
        <c:dispUnits>
          <c:builtInUnit val="tenThousands"/>
        </c:dispUnits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観光客の発地別構成比（上位</a:t>
            </a:r>
            <a:r>
              <a:rPr lang="en-US" altLang="ja-JP" sz="1200"/>
              <a:t>5</a:t>
            </a:r>
            <a:r>
              <a:rPr lang="ja-JP" altLang="en-US" sz="1200"/>
              <a:t>地域）</a:t>
            </a:r>
          </a:p>
        </c:rich>
      </c:tx>
      <c:layout>
        <c:manualLayout>
          <c:xMode val="edge"/>
          <c:yMode val="edge"/>
          <c:x val="0.27973884105608299"/>
          <c:y val="2.038836907942177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32397936239277"/>
          <c:y val="0.10865064393776773"/>
          <c:w val="0.48629348901480773"/>
          <c:h val="0.86848698792147572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bubble3D val="0"/>
            <c:spPr>
              <a:solidFill>
                <a:srgbClr val="FC8484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75-454A-8DB4-E4DE4EF013E9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75-454A-8DB4-E4DE4EF013E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D75-454A-8DB4-E4DE4EF013E9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D75-454A-8DB4-E4DE4EF013E9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D75-454A-8DB4-E4DE4EF013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'発地・市町村別観光客（宿泊）'!$G$2:$G$7</c:f>
              <c:strCache>
                <c:ptCount val="6"/>
                <c:pt idx="0">
                  <c:v>大阪</c:v>
                </c:pt>
                <c:pt idx="1">
                  <c:v>関東</c:v>
                </c:pt>
                <c:pt idx="2">
                  <c:v>外国人</c:v>
                </c:pt>
                <c:pt idx="3">
                  <c:v>和歌山</c:v>
                </c:pt>
                <c:pt idx="4">
                  <c:v>兵庫</c:v>
                </c:pt>
                <c:pt idx="5">
                  <c:v>その他</c:v>
                </c:pt>
              </c:strCache>
            </c:strRef>
          </c:cat>
          <c:val>
            <c:numRef>
              <c:f>'発地・市町村別観光客（宿泊）'!$H$2:$H$7</c:f>
              <c:numCache>
                <c:formatCode>General</c:formatCode>
                <c:ptCount val="6"/>
                <c:pt idx="0">
                  <c:v>168228</c:v>
                </c:pt>
                <c:pt idx="1">
                  <c:v>114360</c:v>
                </c:pt>
                <c:pt idx="2">
                  <c:v>95158</c:v>
                </c:pt>
                <c:pt idx="3">
                  <c:v>74826</c:v>
                </c:pt>
                <c:pt idx="4">
                  <c:v>55072</c:v>
                </c:pt>
                <c:pt idx="5" formatCode="#,##0_);[Red]\(#,##0\)">
                  <c:v>505492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75-454A-8DB4-E4DE4EF013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1698147558142E-2"/>
          <c:y val="0.10371898576625545"/>
          <c:w val="0.92064169435467968"/>
          <c:h val="0.720817613323439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'発地・市町村別観光客（宿泊）'!$B$2:$B$18</c:f>
              <c:strCache>
                <c:ptCount val="17"/>
                <c:pt idx="0">
                  <c:v>和歌山</c:v>
                </c:pt>
                <c:pt idx="1">
                  <c:v>大阪</c:v>
                </c:pt>
                <c:pt idx="2">
                  <c:v>京都</c:v>
                </c:pt>
                <c:pt idx="3">
                  <c:v>兵庫</c:v>
                </c:pt>
                <c:pt idx="4">
                  <c:v>奈良</c:v>
                </c:pt>
                <c:pt idx="5">
                  <c:v>滋賀</c:v>
                </c:pt>
                <c:pt idx="6">
                  <c:v>三重</c:v>
                </c:pt>
                <c:pt idx="7">
                  <c:v>四国</c:v>
                </c:pt>
                <c:pt idx="8">
                  <c:v>中国</c:v>
                </c:pt>
                <c:pt idx="9">
                  <c:v>東海</c:v>
                </c:pt>
                <c:pt idx="10">
                  <c:v>北陸</c:v>
                </c:pt>
                <c:pt idx="11">
                  <c:v>関東</c:v>
                </c:pt>
                <c:pt idx="12">
                  <c:v>東北</c:v>
                </c:pt>
                <c:pt idx="13">
                  <c:v>北海道</c:v>
                </c:pt>
                <c:pt idx="14">
                  <c:v>九州・沖縄</c:v>
                </c:pt>
                <c:pt idx="15">
                  <c:v>外国人</c:v>
                </c:pt>
                <c:pt idx="16">
                  <c:v>不明</c:v>
                </c:pt>
              </c:strCache>
            </c:strRef>
          </c:cat>
          <c:val>
            <c:numRef>
              <c:f>'発地・市町村別観光客（宿泊）'!$C$2:$C$18</c:f>
              <c:numCache>
                <c:formatCode>#,##0_);[Red]\(#,##0\)</c:formatCode>
                <c:ptCount val="17"/>
                <c:pt idx="0">
                  <c:v>74826</c:v>
                </c:pt>
                <c:pt idx="1">
                  <c:v>168228</c:v>
                </c:pt>
                <c:pt idx="2">
                  <c:v>31278</c:v>
                </c:pt>
                <c:pt idx="3">
                  <c:v>55072</c:v>
                </c:pt>
                <c:pt idx="4">
                  <c:v>21991</c:v>
                </c:pt>
                <c:pt idx="5">
                  <c:v>13310</c:v>
                </c:pt>
                <c:pt idx="6">
                  <c:v>8954</c:v>
                </c:pt>
                <c:pt idx="7">
                  <c:v>15659</c:v>
                </c:pt>
                <c:pt idx="8">
                  <c:v>19933</c:v>
                </c:pt>
                <c:pt idx="9">
                  <c:v>40847</c:v>
                </c:pt>
                <c:pt idx="10">
                  <c:v>9496</c:v>
                </c:pt>
                <c:pt idx="11">
                  <c:v>114360</c:v>
                </c:pt>
                <c:pt idx="12">
                  <c:v>7929</c:v>
                </c:pt>
                <c:pt idx="13">
                  <c:v>6733</c:v>
                </c:pt>
                <c:pt idx="14">
                  <c:v>21459</c:v>
                </c:pt>
                <c:pt idx="15">
                  <c:v>95158</c:v>
                </c:pt>
                <c:pt idx="16">
                  <c:v>307903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A-45DE-9299-AD7DD5CE0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591104"/>
        <c:axId val="230596992"/>
      </c:barChart>
      <c:catAx>
        <c:axId val="23059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230596992"/>
        <c:crosses val="autoZero"/>
        <c:auto val="1"/>
        <c:lblAlgn val="ctr"/>
        <c:lblOffset val="100"/>
        <c:noMultiLvlLbl val="0"/>
      </c:catAx>
      <c:valAx>
        <c:axId val="230596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1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4.0077097638236622E-2"/>
              <c:y val="1.8154461575292605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23059110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91698147558142E-2"/>
          <c:y val="0.10371898576625545"/>
          <c:w val="0.92064169435467968"/>
          <c:h val="0.720817613323439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'発地・市町村別観光客（宿泊）'!$B$2:$B$18</c:f>
              <c:strCache>
                <c:ptCount val="17"/>
                <c:pt idx="0">
                  <c:v>和歌山</c:v>
                </c:pt>
                <c:pt idx="1">
                  <c:v>大阪</c:v>
                </c:pt>
                <c:pt idx="2">
                  <c:v>京都</c:v>
                </c:pt>
                <c:pt idx="3">
                  <c:v>兵庫</c:v>
                </c:pt>
                <c:pt idx="4">
                  <c:v>奈良</c:v>
                </c:pt>
                <c:pt idx="5">
                  <c:v>滋賀</c:v>
                </c:pt>
                <c:pt idx="6">
                  <c:v>三重</c:v>
                </c:pt>
                <c:pt idx="7">
                  <c:v>四国</c:v>
                </c:pt>
                <c:pt idx="8">
                  <c:v>中国</c:v>
                </c:pt>
                <c:pt idx="9">
                  <c:v>東海</c:v>
                </c:pt>
                <c:pt idx="10">
                  <c:v>北陸</c:v>
                </c:pt>
                <c:pt idx="11">
                  <c:v>関東</c:v>
                </c:pt>
                <c:pt idx="12">
                  <c:v>東北</c:v>
                </c:pt>
                <c:pt idx="13">
                  <c:v>北海道</c:v>
                </c:pt>
                <c:pt idx="14">
                  <c:v>九州・沖縄</c:v>
                </c:pt>
                <c:pt idx="15">
                  <c:v>外国人</c:v>
                </c:pt>
                <c:pt idx="16">
                  <c:v>不明</c:v>
                </c:pt>
              </c:strCache>
            </c:strRef>
          </c:cat>
          <c:val>
            <c:numRef>
              <c:f>'発地・市町村別観光客（宿泊）'!$E$2:$E$18</c:f>
              <c:numCache>
                <c:formatCode>#,##0_);[Red]\(#,##0\)</c:formatCode>
                <c:ptCount val="17"/>
                <c:pt idx="0">
                  <c:v>182554</c:v>
                </c:pt>
                <c:pt idx="1">
                  <c:v>672413</c:v>
                </c:pt>
                <c:pt idx="2">
                  <c:v>82208</c:v>
                </c:pt>
                <c:pt idx="3">
                  <c:v>140150</c:v>
                </c:pt>
                <c:pt idx="4">
                  <c:v>71392</c:v>
                </c:pt>
                <c:pt idx="5">
                  <c:v>38810</c:v>
                </c:pt>
                <c:pt idx="6">
                  <c:v>23336</c:v>
                </c:pt>
                <c:pt idx="7">
                  <c:v>26730</c:v>
                </c:pt>
                <c:pt idx="8">
                  <c:v>30019</c:v>
                </c:pt>
                <c:pt idx="9">
                  <c:v>114215</c:v>
                </c:pt>
                <c:pt idx="10">
                  <c:v>10782</c:v>
                </c:pt>
                <c:pt idx="11">
                  <c:v>204560</c:v>
                </c:pt>
                <c:pt idx="12">
                  <c:v>5697</c:v>
                </c:pt>
                <c:pt idx="13">
                  <c:v>7319</c:v>
                </c:pt>
                <c:pt idx="14">
                  <c:v>14240</c:v>
                </c:pt>
                <c:pt idx="15">
                  <c:v>108531</c:v>
                </c:pt>
                <c:pt idx="1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862-A820-B21A4684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08896"/>
        <c:axId val="230610432"/>
      </c:barChart>
      <c:catAx>
        <c:axId val="23060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230610432"/>
        <c:crosses val="autoZero"/>
        <c:auto val="1"/>
        <c:lblAlgn val="ctr"/>
        <c:lblOffset val="100"/>
        <c:noMultiLvlLbl val="0"/>
      </c:catAx>
      <c:valAx>
        <c:axId val="230610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1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4.0077097638236622E-2"/>
              <c:y val="1.1083753098654477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230608896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観光客の発地別構成比（上位</a:t>
            </a:r>
            <a:r>
              <a:rPr lang="en-US" altLang="ja-JP" sz="1200"/>
              <a:t>5</a:t>
            </a:r>
            <a:r>
              <a:rPr lang="ja-JP" altLang="en-US" sz="1200"/>
              <a:t>地域）</a:t>
            </a:r>
          </a:p>
        </c:rich>
      </c:tx>
      <c:layout>
        <c:manualLayout>
          <c:xMode val="edge"/>
          <c:yMode val="edge"/>
          <c:x val="0.27973884105608299"/>
          <c:y val="2.038836907942177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32397936239277"/>
          <c:y val="0.10865064393776773"/>
          <c:w val="0.48629348901480773"/>
          <c:h val="0.86848698792147572"/>
        </c:manualLayout>
      </c:layout>
      <c:pie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bubble3D val="0"/>
            <c:spPr>
              <a:solidFill>
                <a:srgbClr val="FC8484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C4F-48BB-AE1F-6C4D8B104039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C4F-48BB-AE1F-6C4D8B104039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C4F-48BB-AE1F-6C4D8B104039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C4F-48BB-AE1F-6C4D8B104039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C4F-48BB-AE1F-6C4D8B1040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'発地・市町村別観光客（宿泊）'!$I$2:$I$7</c:f>
              <c:strCache>
                <c:ptCount val="6"/>
                <c:pt idx="0">
                  <c:v>大阪</c:v>
                </c:pt>
                <c:pt idx="1">
                  <c:v>関東</c:v>
                </c:pt>
                <c:pt idx="2">
                  <c:v>和歌山</c:v>
                </c:pt>
                <c:pt idx="3">
                  <c:v>兵庫</c:v>
                </c:pt>
                <c:pt idx="4">
                  <c:v>東海</c:v>
                </c:pt>
                <c:pt idx="5">
                  <c:v>その他</c:v>
                </c:pt>
              </c:strCache>
            </c:strRef>
          </c:cat>
          <c:val>
            <c:numRef>
              <c:f>'発地・市町村別観光客（宿泊）'!$J$2:$J$7</c:f>
              <c:numCache>
                <c:formatCode>General</c:formatCode>
                <c:ptCount val="6"/>
                <c:pt idx="0">
                  <c:v>672413</c:v>
                </c:pt>
                <c:pt idx="1">
                  <c:v>204560</c:v>
                </c:pt>
                <c:pt idx="2">
                  <c:v>182554</c:v>
                </c:pt>
                <c:pt idx="3">
                  <c:v>140150</c:v>
                </c:pt>
                <c:pt idx="4">
                  <c:v>114215</c:v>
                </c:pt>
                <c:pt idx="5" formatCode="#,##0_);[Red]\(#,##0\)">
                  <c:v>419157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4F-48BB-AE1F-6C4D8B10403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観光客の目的別推計　構成比（上位</a:t>
            </a:r>
            <a:r>
              <a:rPr lang="en-US" sz="1200"/>
              <a:t>6</a:t>
            </a:r>
            <a:r>
              <a:rPr lang="ja-JP" sz="1200"/>
              <a:t>つ）</a:t>
            </a:r>
            <a:endParaRPr lang="en-US" sz="1200"/>
          </a:p>
        </c:rich>
      </c:tx>
      <c:layout>
        <c:manualLayout>
          <c:xMode val="edge"/>
          <c:yMode val="edge"/>
          <c:x val="0.28454311757755468"/>
          <c:y val="0.928079520671646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240734020122019"/>
          <c:y val="0.16533604267208538"/>
          <c:w val="0.62560301981628297"/>
          <c:h val="0.75106743387845742"/>
        </c:manualLayout>
      </c:layout>
      <c:pieChart>
        <c:varyColors val="1"/>
        <c:ser>
          <c:idx val="0"/>
          <c:order val="0"/>
          <c:tx>
            <c:strRef>
              <c:f>目的別推計!$L$9</c:f>
              <c:strCache>
                <c:ptCount val="1"/>
                <c:pt idx="0">
                  <c:v>白浜町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1-5A2A-4885-B741-543033AD724C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3-5A2A-4885-B741-543033AD724C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A2A-4885-B741-543033AD724C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A2A-4885-B741-543033AD724C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A2A-4885-B741-543033AD724C}"/>
              </c:ext>
            </c:extLst>
          </c:dPt>
          <c:dPt>
            <c:idx val="5"/>
            <c:bubble3D val="0"/>
            <c:spPr>
              <a:solidFill>
                <a:srgbClr val="FFFFBD"/>
              </a:solidFill>
            </c:spPr>
            <c:extLst>
              <c:ext xmlns:c16="http://schemas.microsoft.com/office/drawing/2014/chart" uri="{C3380CC4-5D6E-409C-BE32-E72D297353CC}">
                <c16:uniqueId val="{0000000B-5A2A-4885-B741-543033AD724C}"/>
              </c:ext>
            </c:extLst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A2A-4885-B741-543033AD7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目的別推計!$M$10:$M$16</c:f>
              <c:strCache>
                <c:ptCount val="7"/>
                <c:pt idx="0">
                  <c:v>温泉・休養</c:v>
                </c:pt>
                <c:pt idx="1">
                  <c:v>観光施設</c:v>
                </c:pt>
                <c:pt idx="2">
                  <c:v>風景・
自然鑑賞</c:v>
                </c:pt>
                <c:pt idx="3">
                  <c:v>海水浴・
川泳ぎ</c:v>
                </c:pt>
                <c:pt idx="4">
                  <c:v>釣り</c:v>
                </c:pt>
                <c:pt idx="5">
                  <c:v>スポーツ･
ゴルフ・
ハイキング</c:v>
                </c:pt>
                <c:pt idx="6">
                  <c:v>その他</c:v>
                </c:pt>
              </c:strCache>
            </c:strRef>
          </c:cat>
          <c:val>
            <c:numRef>
              <c:f>目的別推計!$N$10:$N$16</c:f>
              <c:numCache>
                <c:formatCode>#,##0"人"</c:formatCode>
                <c:ptCount val="7"/>
                <c:pt idx="0">
                  <c:v>2107550</c:v>
                </c:pt>
                <c:pt idx="1">
                  <c:v>352052</c:v>
                </c:pt>
                <c:pt idx="2">
                  <c:v>308822</c:v>
                </c:pt>
                <c:pt idx="3">
                  <c:v>172883</c:v>
                </c:pt>
                <c:pt idx="4">
                  <c:v>69611</c:v>
                </c:pt>
                <c:pt idx="5">
                  <c:v>43193</c:v>
                </c:pt>
                <c:pt idx="6">
                  <c:v>130417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2A-4885-B741-543033AD724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観光客の目的別推計　構成比（上位</a:t>
            </a:r>
            <a:r>
              <a:rPr lang="en-US" sz="1200"/>
              <a:t>6</a:t>
            </a:r>
            <a:r>
              <a:rPr lang="ja-JP" sz="1200"/>
              <a:t>つ）</a:t>
            </a:r>
            <a:endParaRPr lang="en-US" sz="1200"/>
          </a:p>
        </c:rich>
      </c:tx>
      <c:layout>
        <c:manualLayout>
          <c:xMode val="edge"/>
          <c:yMode val="edge"/>
          <c:x val="0.26318537744844628"/>
          <c:y val="0.9404772914622335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26646118390494"/>
          <c:y val="0.18055250282152696"/>
          <c:w val="0.62560301981628297"/>
          <c:h val="0.75106743387845742"/>
        </c:manualLayout>
      </c:layout>
      <c:pieChart>
        <c:varyColors val="1"/>
        <c:ser>
          <c:idx val="0"/>
          <c:order val="0"/>
          <c:tx>
            <c:strRef>
              <c:f>目的別推計!$L$1</c:f>
              <c:strCache>
                <c:ptCount val="1"/>
                <c:pt idx="0">
                  <c:v>和歌山市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1-DFBD-43CB-9E97-EC2D33E0BA2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3-DFBD-43CB-9E97-EC2D33E0BA2D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FBD-43CB-9E97-EC2D33E0BA2D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FBD-43CB-9E97-EC2D33E0BA2D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FBD-43CB-9E97-EC2D33E0BA2D}"/>
              </c:ext>
            </c:extLst>
          </c:dPt>
          <c:dPt>
            <c:idx val="5"/>
            <c:bubble3D val="0"/>
            <c:spPr>
              <a:solidFill>
                <a:srgbClr val="FFFFBD"/>
              </a:solidFill>
            </c:spPr>
            <c:extLst>
              <c:ext xmlns:c16="http://schemas.microsoft.com/office/drawing/2014/chart" uri="{C3380CC4-5D6E-409C-BE32-E72D297353CC}">
                <c16:uniqueId val="{0000000B-DFBD-43CB-9E97-EC2D33E0BA2D}"/>
              </c:ext>
            </c:extLst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FBD-43CB-9E97-EC2D33E0BA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目的別推計!$M$2:$M$8</c:f>
              <c:strCache>
                <c:ptCount val="7"/>
                <c:pt idx="0">
                  <c:v>観光施設</c:v>
                </c:pt>
                <c:pt idx="1">
                  <c:v>社寺参詣</c:v>
                </c:pt>
                <c:pt idx="2">
                  <c:v>海水浴・
川泳ぎ</c:v>
                </c:pt>
                <c:pt idx="3">
                  <c:v>祭</c:v>
                </c:pt>
                <c:pt idx="4">
                  <c:v>風景・
自然鑑賞</c:v>
                </c:pt>
                <c:pt idx="5">
                  <c:v>花見</c:v>
                </c:pt>
                <c:pt idx="6">
                  <c:v>その他</c:v>
                </c:pt>
              </c:strCache>
            </c:strRef>
          </c:cat>
          <c:val>
            <c:numRef>
              <c:f>目的別推計!$N$2:$N$8</c:f>
              <c:numCache>
                <c:formatCode>#,##0"人"</c:formatCode>
                <c:ptCount val="7"/>
                <c:pt idx="0">
                  <c:v>1706458</c:v>
                </c:pt>
                <c:pt idx="1">
                  <c:v>1037662</c:v>
                </c:pt>
                <c:pt idx="2">
                  <c:v>592635</c:v>
                </c:pt>
                <c:pt idx="3">
                  <c:v>400313</c:v>
                </c:pt>
                <c:pt idx="4">
                  <c:v>336523</c:v>
                </c:pt>
                <c:pt idx="5">
                  <c:v>229191</c:v>
                </c:pt>
                <c:pt idx="6">
                  <c:v>1848728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BD-43CB-9E97-EC2D33E0BA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74943845185495"/>
          <c:y val="0.11951442272706658"/>
          <c:w val="0.79257045063724396"/>
          <c:h val="0.68279946601166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'年別観光客（宿泊）'!$A$3</c:f>
              <c:strCache>
                <c:ptCount val="1"/>
                <c:pt idx="0">
                  <c:v>白浜町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'年別観光客（宿泊）'!$D$1:$N$1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'年別観光客（宿泊）'!$D$3:$N$3</c:f>
              <c:numCache>
                <c:formatCode>#,##0_);\(#,##0\)</c:formatCode>
                <c:ptCount val="11"/>
                <c:pt idx="0">
                  <c:v>1960644</c:v>
                </c:pt>
                <c:pt idx="1">
                  <c:v>2092119</c:v>
                </c:pt>
                <c:pt idx="2">
                  <c:v>1963919</c:v>
                </c:pt>
                <c:pt idx="3">
                  <c:v>1947269</c:v>
                </c:pt>
                <c:pt idx="4">
                  <c:v>1945046</c:v>
                </c:pt>
                <c:pt idx="5">
                  <c:v>2027448</c:v>
                </c:pt>
                <c:pt idx="6">
                  <c:v>1221742</c:v>
                </c:pt>
                <c:pt idx="7">
                  <c:v>1225600</c:v>
                </c:pt>
                <c:pt idx="8">
                  <c:v>1586825</c:v>
                </c:pt>
                <c:pt idx="9">
                  <c:v>1677304</c:v>
                </c:pt>
                <c:pt idx="10">
                  <c:v>1733049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B-48F2-934B-03B58B24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9314944"/>
        <c:axId val="229316480"/>
      </c:barChart>
      <c:catAx>
        <c:axId val="229314944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16480"/>
        <c:crosses val="autoZero"/>
        <c:auto val="1"/>
        <c:lblAlgn val="ctr"/>
        <c:lblOffset val="100"/>
        <c:noMultiLvlLbl val="0"/>
      </c:catAx>
      <c:valAx>
        <c:axId val="229316480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1494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9868349789609"/>
          <c:y val="0.10304763806429278"/>
          <c:w val="0.80167312419280923"/>
          <c:h val="0.71243946619348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'月別観光客数（宿泊）'!$A$2</c:f>
              <c:strCache>
                <c:ptCount val="1"/>
                <c:pt idx="0">
                  <c:v>和歌山市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'月別観光客数（宿泊）'!$B$1:$M$1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'月別観光客数（宿泊）'!$B$2:$M$2</c:f>
              <c:numCache>
                <c:formatCode>General</c:formatCode>
                <c:ptCount val="12"/>
                <c:pt idx="0">
                  <c:v>73157</c:v>
                </c:pt>
                <c:pt idx="1">
                  <c:v>72753</c:v>
                </c:pt>
                <c:pt idx="2">
                  <c:v>90415</c:v>
                </c:pt>
                <c:pt idx="3">
                  <c:v>77092</c:v>
                </c:pt>
                <c:pt idx="4">
                  <c:v>83510</c:v>
                </c:pt>
                <c:pt idx="5">
                  <c:v>76096</c:v>
                </c:pt>
                <c:pt idx="6">
                  <c:v>90098</c:v>
                </c:pt>
                <c:pt idx="7">
                  <c:v>99236</c:v>
                </c:pt>
                <c:pt idx="8">
                  <c:v>82632</c:v>
                </c:pt>
                <c:pt idx="9">
                  <c:v>85718</c:v>
                </c:pt>
                <c:pt idx="10">
                  <c:v>94372</c:v>
                </c:pt>
                <c:pt idx="11">
                  <c:v>88057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F-443E-8C9A-88282779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9343616"/>
        <c:axId val="229345152"/>
      </c:barChart>
      <c:catAx>
        <c:axId val="2293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45152"/>
        <c:crosses val="autoZero"/>
        <c:auto val="1"/>
        <c:lblAlgn val="ctr"/>
        <c:lblOffset val="100"/>
        <c:noMultiLvlLbl val="0"/>
      </c:catAx>
      <c:valAx>
        <c:axId val="229345152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4361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9868349789609"/>
          <c:y val="0.10304763806429278"/>
          <c:w val="0.80167312419280923"/>
          <c:h val="0.71243946619348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'月別観光客数（宿泊）'!$A$3</c:f>
              <c:strCache>
                <c:ptCount val="1"/>
                <c:pt idx="0">
                  <c:v>白浜町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'月別観光客数（宿泊）'!$B$1:$M$1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'月別観光客数（宿泊）'!$B$3:$M$3</c:f>
              <c:numCache>
                <c:formatCode>General</c:formatCode>
                <c:ptCount val="12"/>
                <c:pt idx="0">
                  <c:v>122060</c:v>
                </c:pt>
                <c:pt idx="1">
                  <c:v>127392</c:v>
                </c:pt>
                <c:pt idx="2">
                  <c:v>179320</c:v>
                </c:pt>
                <c:pt idx="3">
                  <c:v>133363</c:v>
                </c:pt>
                <c:pt idx="4">
                  <c:v>140426</c:v>
                </c:pt>
                <c:pt idx="5">
                  <c:v>122730</c:v>
                </c:pt>
                <c:pt idx="6">
                  <c:v>192524</c:v>
                </c:pt>
                <c:pt idx="7">
                  <c:v>157699</c:v>
                </c:pt>
                <c:pt idx="8">
                  <c:v>132556</c:v>
                </c:pt>
                <c:pt idx="9">
                  <c:v>134813</c:v>
                </c:pt>
                <c:pt idx="10">
                  <c:v>154596</c:v>
                </c:pt>
                <c:pt idx="11">
                  <c:v>135570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1-47C0-AABB-763CE173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9586816"/>
        <c:axId val="229588352"/>
      </c:barChart>
      <c:catAx>
        <c:axId val="2295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588352"/>
        <c:crosses val="autoZero"/>
        <c:auto val="1"/>
        <c:lblAlgn val="ctr"/>
        <c:lblOffset val="100"/>
        <c:noMultiLvlLbl val="0"/>
      </c:catAx>
      <c:valAx>
        <c:axId val="229588352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58681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9868349789609"/>
          <c:y val="0.10304763806429278"/>
          <c:w val="0.80167312419280923"/>
          <c:h val="0.69780919521692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'月別観光客数（日帰り）'!$A$2</c:f>
              <c:strCache>
                <c:ptCount val="1"/>
                <c:pt idx="0">
                  <c:v>和歌山市</c:v>
                </c:pt>
              </c:strCache>
            </c:strRef>
          </c:tx>
          <c:spPr>
            <a:gradFill>
              <a:gsLst>
                <a:gs pos="0">
                  <a:srgbClr val="FDDC8B"/>
                </a:gs>
                <a:gs pos="33000">
                  <a:srgbClr val="FD9D9D"/>
                </a:gs>
                <a:gs pos="75000">
                  <a:srgbClr val="FF5757"/>
                </a:gs>
                <a:gs pos="100000">
                  <a:srgbClr val="FC043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'月別観光客数（日帰り）'!$B$1:$M$1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'月別観光客数（日帰り）'!$B$2:$M$2</c:f>
              <c:numCache>
                <c:formatCode>General</c:formatCode>
                <c:ptCount val="12"/>
                <c:pt idx="0">
                  <c:v>619270</c:v>
                </c:pt>
                <c:pt idx="1">
                  <c:v>313898</c:v>
                </c:pt>
                <c:pt idx="2">
                  <c:v>433692</c:v>
                </c:pt>
                <c:pt idx="3">
                  <c:v>428224</c:v>
                </c:pt>
                <c:pt idx="4">
                  <c:v>456974</c:v>
                </c:pt>
                <c:pt idx="5">
                  <c:v>347651</c:v>
                </c:pt>
                <c:pt idx="6">
                  <c:v>451926</c:v>
                </c:pt>
                <c:pt idx="7">
                  <c:v>563480</c:v>
                </c:pt>
                <c:pt idx="8">
                  <c:v>368802</c:v>
                </c:pt>
                <c:pt idx="9">
                  <c:v>347646</c:v>
                </c:pt>
                <c:pt idx="10">
                  <c:v>401886</c:v>
                </c:pt>
                <c:pt idx="11">
                  <c:v>404925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D-426D-B01F-38626BF0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9600640"/>
        <c:axId val="229610624"/>
      </c:barChart>
      <c:catAx>
        <c:axId val="229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10624"/>
        <c:crosses val="autoZero"/>
        <c:auto val="1"/>
        <c:lblAlgn val="ctr"/>
        <c:lblOffset val="100"/>
        <c:noMultiLvlLbl val="0"/>
      </c:catAx>
      <c:valAx>
        <c:axId val="229610624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0064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9868349789609"/>
          <c:y val="0.10304763806429278"/>
          <c:w val="0.80167312419280923"/>
          <c:h val="0.69783917065051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'月別観光客数（日帰り）'!$A$3</c:f>
              <c:strCache>
                <c:ptCount val="1"/>
                <c:pt idx="0">
                  <c:v>白浜町</c:v>
                </c:pt>
              </c:strCache>
            </c:strRef>
          </c:tx>
          <c:spPr>
            <a:gradFill>
              <a:gsLst>
                <a:gs pos="0">
                  <a:srgbClr val="FDDC8B"/>
                </a:gs>
                <a:gs pos="33000">
                  <a:srgbClr val="FD9D9D"/>
                </a:gs>
                <a:gs pos="75000">
                  <a:srgbClr val="FF5757"/>
                </a:gs>
                <a:gs pos="100000">
                  <a:srgbClr val="FC043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'月別観光客数（日帰り）'!$B$1:$M$1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'月別観光客数（日帰り）'!$B$3:$M$3</c:f>
              <c:numCache>
                <c:formatCode>General</c:formatCode>
                <c:ptCount val="12"/>
                <c:pt idx="0">
                  <c:v>86857</c:v>
                </c:pt>
                <c:pt idx="1">
                  <c:v>91369</c:v>
                </c:pt>
                <c:pt idx="2">
                  <c:v>151681</c:v>
                </c:pt>
                <c:pt idx="3">
                  <c:v>121773</c:v>
                </c:pt>
                <c:pt idx="4">
                  <c:v>94969</c:v>
                </c:pt>
                <c:pt idx="5">
                  <c:v>97639</c:v>
                </c:pt>
                <c:pt idx="6">
                  <c:v>126760</c:v>
                </c:pt>
                <c:pt idx="7">
                  <c:v>162946</c:v>
                </c:pt>
                <c:pt idx="8">
                  <c:v>115690</c:v>
                </c:pt>
                <c:pt idx="9">
                  <c:v>132656</c:v>
                </c:pt>
                <c:pt idx="10">
                  <c:v>131432</c:v>
                </c:pt>
                <c:pt idx="11">
                  <c:v>137707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E-4FB3-86FB-4C63558AA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0633472"/>
        <c:axId val="230635008"/>
      </c:barChart>
      <c:catAx>
        <c:axId val="2306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35008"/>
        <c:crosses val="autoZero"/>
        <c:auto val="1"/>
        <c:lblAlgn val="ctr"/>
        <c:lblOffset val="100"/>
        <c:noMultiLvlLbl val="0"/>
      </c:catAx>
      <c:valAx>
        <c:axId val="230635008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3347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8389241076405"/>
          <c:y val="0.10312243860965417"/>
          <c:w val="0.7910910787969968"/>
          <c:h val="0.75633049558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'年別観光客（日帰り）'!$A$2</c:f>
              <c:strCache>
                <c:ptCount val="1"/>
                <c:pt idx="0">
                  <c:v>和歌山市</c:v>
                </c:pt>
              </c:strCache>
            </c:strRef>
          </c:tx>
          <c:spPr>
            <a:gradFill>
              <a:gsLst>
                <a:gs pos="0">
                  <a:srgbClr val="FDDC8B"/>
                </a:gs>
                <a:gs pos="33000">
                  <a:srgbClr val="FD9D9D"/>
                </a:gs>
                <a:gs pos="75000">
                  <a:srgbClr val="FF5757"/>
                </a:gs>
                <a:gs pos="100000">
                  <a:srgbClr val="FC043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'年別観光客（日帰り）'!$D$1:$N$1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'年別観光客（日帰り）'!$D$2:$N$2</c:f>
              <c:numCache>
                <c:formatCode>#,##0_);\(#,##0\)</c:formatCode>
                <c:ptCount val="11"/>
                <c:pt idx="0">
                  <c:v>5430410</c:v>
                </c:pt>
                <c:pt idx="1">
                  <c:v>5586066</c:v>
                </c:pt>
                <c:pt idx="2">
                  <c:v>5589675</c:v>
                </c:pt>
                <c:pt idx="3">
                  <c:v>5572276</c:v>
                </c:pt>
                <c:pt idx="4">
                  <c:v>5726507</c:v>
                </c:pt>
                <c:pt idx="5">
                  <c:v>5887201</c:v>
                </c:pt>
                <c:pt idx="6">
                  <c:v>3818665</c:v>
                </c:pt>
                <c:pt idx="7">
                  <c:v>3908407</c:v>
                </c:pt>
                <c:pt idx="8">
                  <c:v>4756198</c:v>
                </c:pt>
                <c:pt idx="9">
                  <c:v>5285636</c:v>
                </c:pt>
                <c:pt idx="10">
                  <c:v>5138374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E-452A-AC7D-72523072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0647680"/>
        <c:axId val="230649216"/>
      </c:barChart>
      <c:catAx>
        <c:axId val="230647680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49216"/>
        <c:crosses val="autoZero"/>
        <c:auto val="1"/>
        <c:lblAlgn val="ctr"/>
        <c:lblOffset val="100"/>
        <c:noMultiLvlLbl val="0"/>
      </c:catAx>
      <c:valAx>
        <c:axId val="230649216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4768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50029487985583"/>
          <c:y val="9.8957208305304065E-2"/>
          <c:w val="0.7910910787969968"/>
          <c:h val="0.75633049558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'年別観光客（日帰り）'!$A$3</c:f>
              <c:strCache>
                <c:ptCount val="1"/>
                <c:pt idx="0">
                  <c:v>白浜町</c:v>
                </c:pt>
              </c:strCache>
            </c:strRef>
          </c:tx>
          <c:spPr>
            <a:gradFill>
              <a:gsLst>
                <a:gs pos="0">
                  <a:srgbClr val="FDDC8B"/>
                </a:gs>
                <a:gs pos="33000">
                  <a:srgbClr val="FD9D9D"/>
                </a:gs>
                <a:gs pos="75000">
                  <a:srgbClr val="FF5757"/>
                </a:gs>
                <a:gs pos="100000">
                  <a:srgbClr val="FC043F"/>
                </a:gs>
              </a:gsLst>
              <a:lin ang="5400000" scaled="0"/>
            </a:gra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numFmt formatCode="#,##0_);[Red]\(#,##0\)" sourceLinked="0"/>
            <c:spPr>
              <a:noFill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'年別観光客（日帰り）'!$D$1:$N$1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'年別観光客（日帰り）'!$D$3:$N$3</c:f>
              <c:numCache>
                <c:formatCode>#,##0_);\(#,##0\)</c:formatCode>
                <c:ptCount val="11"/>
                <c:pt idx="0">
                  <c:v>1313775</c:v>
                </c:pt>
                <c:pt idx="1">
                  <c:v>1503557</c:v>
                </c:pt>
                <c:pt idx="2">
                  <c:v>1504994</c:v>
                </c:pt>
                <c:pt idx="3">
                  <c:v>1517691</c:v>
                </c:pt>
                <c:pt idx="4">
                  <c:v>1576772</c:v>
                </c:pt>
                <c:pt idx="5">
                  <c:v>1603852</c:v>
                </c:pt>
                <c:pt idx="6">
                  <c:v>1300589</c:v>
                </c:pt>
                <c:pt idx="7">
                  <c:v>1396823</c:v>
                </c:pt>
                <c:pt idx="8">
                  <c:v>1454393</c:v>
                </c:pt>
                <c:pt idx="9">
                  <c:v>1468140</c:v>
                </c:pt>
                <c:pt idx="10">
                  <c:v>1451479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B-4E0A-85D0-FEBE2606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30682624"/>
        <c:axId val="230684160"/>
      </c:barChart>
      <c:catAx>
        <c:axId val="230682624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84160"/>
        <c:crosses val="autoZero"/>
        <c:auto val="1"/>
        <c:lblAlgn val="ctr"/>
        <c:lblOffset val="100"/>
        <c:noMultiLvlLbl val="0"/>
      </c:catAx>
      <c:valAx>
        <c:axId val="230684160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6826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1979433730405"/>
          <c:y val="0.10306210575102938"/>
          <c:w val="0.80783415119082203"/>
          <c:h val="0.75633049558786258"/>
        </c:manualLayout>
      </c:layout>
      <c:lineChart>
        <c:grouping val="standard"/>
        <c:varyColors val="0"/>
        <c:ser>
          <c:idx val="0"/>
          <c:order val="0"/>
          <c:tx>
            <c:strRef>
              <c:f>'年別観光客（宿泊＋日帰り）'!$A$3</c:f>
              <c:strCache>
                <c:ptCount val="1"/>
                <c:pt idx="0">
                  <c:v>白浜町</c:v>
                </c:pt>
              </c:strCache>
            </c:strRef>
          </c:tx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'年別観光客（宿泊＋日帰り）'!$D$1:$N$1</c:f>
              <c:numCache>
                <c:formatCode>0_);[Red]\(0\)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'年別観光客（宿泊＋日帰り）'!$D$3:$N$3</c:f>
              <c:numCache>
                <c:formatCode>#,##0_);\(#,##0\)</c:formatCode>
                <c:ptCount val="11"/>
                <c:pt idx="0">
                  <c:v>3274419</c:v>
                </c:pt>
                <c:pt idx="1">
                  <c:v>3595676</c:v>
                </c:pt>
                <c:pt idx="2">
                  <c:v>3468913</c:v>
                </c:pt>
                <c:pt idx="3">
                  <c:v>3464960</c:v>
                </c:pt>
                <c:pt idx="4">
                  <c:v>3521818</c:v>
                </c:pt>
                <c:pt idx="5">
                  <c:v>3631300</c:v>
                </c:pt>
                <c:pt idx="6">
                  <c:v>2522331</c:v>
                </c:pt>
                <c:pt idx="7">
                  <c:v>2622423</c:v>
                </c:pt>
                <c:pt idx="8">
                  <c:v>3041218</c:v>
                </c:pt>
                <c:pt idx="9">
                  <c:v>3145444</c:v>
                </c:pt>
                <c:pt idx="10">
                  <c:v>3184528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8-4096-A20B-0D41DF67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21408"/>
        <c:axId val="230722944"/>
      </c:lineChart>
      <c:catAx>
        <c:axId val="230721408"/>
        <c:scaling>
          <c:orientation val="minMax"/>
        </c:scaling>
        <c:delete val="0"/>
        <c:axPos val="b"/>
        <c:numFmt formatCode="0_);[Red]\(0\)" sourceLinked="1"/>
        <c:majorTickMark val="out"/>
        <c:minorTickMark val="none"/>
        <c:tickLblPos val="nextTo"/>
        <c:crossAx val="230722944"/>
        <c:crosses val="autoZero"/>
        <c:auto val="1"/>
        <c:lblAlgn val="ctr"/>
        <c:lblOffset val="100"/>
        <c:noMultiLvlLbl val="0"/>
      </c:catAx>
      <c:valAx>
        <c:axId val="230722944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230721408"/>
        <c:crosses val="autoZero"/>
        <c:crossBetween val="between"/>
        <c:dispUnits>
          <c:builtInUnit val="tenThousands"/>
        </c:dispUnits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chart" Target="../charts/chart2.xml"/><Relationship Id="rId21" Type="http://schemas.openxmlformats.org/officeDocument/2006/relationships/chart" Target="../charts/chart16.xml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chart" Target="../charts/chart1.xml"/><Relationship Id="rId16" Type="http://schemas.openxmlformats.org/officeDocument/2006/relationships/chart" Target="../charts/chart13.xml"/><Relationship Id="rId20" Type="http://schemas.openxmlformats.org/officeDocument/2006/relationships/image" Target="../media/image5.emf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image" Target="../media/image3.png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image" Target="../media/image4.emf"/><Relationship Id="rId4" Type="http://schemas.openxmlformats.org/officeDocument/2006/relationships/image" Target="../media/image2.emf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232833</xdr:colOff>
      <xdr:row>4</xdr:row>
      <xdr:rowOff>5292</xdr:rowOff>
    </xdr:from>
    <xdr:to>
      <xdr:col>15</xdr:col>
      <xdr:colOff>554302</xdr:colOff>
      <xdr:row>16</xdr:row>
      <xdr:rowOff>182563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566833" y="1255448"/>
          <a:ext cx="6417469" cy="305858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分かったことや、気づいたことはメモしておこう！</a:t>
          </a:r>
        </a:p>
      </xdr:txBody>
    </xdr:sp>
    <xdr:clientData/>
  </xdr:twoCellAnchor>
  <xdr:twoCellAnchor editAs="oneCell">
    <xdr:from>
      <xdr:col>5</xdr:col>
      <xdr:colOff>210870</xdr:colOff>
      <xdr:row>12</xdr:row>
      <xdr:rowOff>36274</xdr:rowOff>
    </xdr:from>
    <xdr:to>
      <xdr:col>7</xdr:col>
      <xdr:colOff>47628</xdr:colOff>
      <xdr:row>18</xdr:row>
      <xdr:rowOff>2207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59"/>
        <a:stretch/>
      </xdr:blipFill>
      <xdr:spPr>
        <a:xfrm>
          <a:off x="4020870" y="3221857"/>
          <a:ext cx="1360758" cy="125489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53</xdr:row>
      <xdr:rowOff>136980</xdr:rowOff>
    </xdr:from>
    <xdr:to>
      <xdr:col>8</xdr:col>
      <xdr:colOff>171450</xdr:colOff>
      <xdr:row>71</xdr:row>
      <xdr:rowOff>2949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730251</xdr:colOff>
      <xdr:row>53</xdr:row>
      <xdr:rowOff>183244</xdr:rowOff>
    </xdr:from>
    <xdr:to>
      <xdr:col>15</xdr:col>
      <xdr:colOff>711201</xdr:colOff>
      <xdr:row>71</xdr:row>
      <xdr:rowOff>39008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473500</xdr:colOff>
      <xdr:row>161</xdr:row>
      <xdr:rowOff>142350</xdr:rowOff>
    </xdr:from>
    <xdr:to>
      <xdr:col>15</xdr:col>
      <xdr:colOff>512884</xdr:colOff>
      <xdr:row>166</xdr:row>
      <xdr:rowOff>146538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42621" y="34285812"/>
          <a:ext cx="2331664" cy="998556"/>
        </a:xfrm>
        <a:prstGeom prst="wedgeRoundRectCallout">
          <a:avLst>
            <a:gd name="adj1" fmla="val -2358"/>
            <a:gd name="adj2" fmla="val 75991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白浜町への宿泊客が多いね。みなさんが暮らしている地域にはどんな観光地があるかな？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190501</xdr:colOff>
          <xdr:row>140</xdr:row>
          <xdr:rowOff>118802</xdr:rowOff>
        </xdr:from>
        <xdr:to>
          <xdr:col>13</xdr:col>
          <xdr:colOff>394608</xdr:colOff>
          <xdr:row>171</xdr:row>
          <xdr:rowOff>162710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発地・市町村別観光客（宿泊）'!$B$94:$N$128" spid="_x0000_s12303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 bwMode="auto">
            <a:xfrm>
              <a:off x="190501" y="16079981"/>
              <a:ext cx="10110107" cy="63712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13</xdr:col>
      <xdr:colOff>653142</xdr:colOff>
      <xdr:row>166</xdr:row>
      <xdr:rowOff>178776</xdr:rowOff>
    </xdr:from>
    <xdr:to>
      <xdr:col>15</xdr:col>
      <xdr:colOff>615319</xdr:colOff>
      <xdr:row>173</xdr:row>
      <xdr:rowOff>61233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9142" y="21443339"/>
          <a:ext cx="1486177" cy="128739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88</xdr:row>
      <xdr:rowOff>136070</xdr:rowOff>
    </xdr:from>
    <xdr:to>
      <xdr:col>7</xdr:col>
      <xdr:colOff>666750</xdr:colOff>
      <xdr:row>104</xdr:row>
      <xdr:rowOff>291191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8</xdr:col>
      <xdr:colOff>54429</xdr:colOff>
      <xdr:row>88</xdr:row>
      <xdr:rowOff>126546</xdr:rowOff>
    </xdr:from>
    <xdr:to>
      <xdr:col>15</xdr:col>
      <xdr:colOff>721179</xdr:colOff>
      <xdr:row>104</xdr:row>
      <xdr:rowOff>272143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0</xdr:colOff>
      <xdr:row>70</xdr:row>
      <xdr:rowOff>361126</xdr:rowOff>
    </xdr:from>
    <xdr:to>
      <xdr:col>7</xdr:col>
      <xdr:colOff>666749</xdr:colOff>
      <xdr:row>87</xdr:row>
      <xdr:rowOff>206526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7</xdr:col>
      <xdr:colOff>667795</xdr:colOff>
      <xdr:row>71</xdr:row>
      <xdr:rowOff>20828</xdr:rowOff>
    </xdr:from>
    <xdr:to>
      <xdr:col>15</xdr:col>
      <xdr:colOff>570451</xdr:colOff>
      <xdr:row>87</xdr:row>
      <xdr:rowOff>236879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0</xdr:colOff>
      <xdr:row>36</xdr:row>
      <xdr:rowOff>285750</xdr:rowOff>
    </xdr:from>
    <xdr:to>
      <xdr:col>7</xdr:col>
      <xdr:colOff>666749</xdr:colOff>
      <xdr:row>53</xdr:row>
      <xdr:rowOff>111276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7</xdr:col>
      <xdr:colOff>622789</xdr:colOff>
      <xdr:row>36</xdr:row>
      <xdr:rowOff>288890</xdr:rowOff>
    </xdr:from>
    <xdr:to>
      <xdr:col>15</xdr:col>
      <xdr:colOff>527538</xdr:colOff>
      <xdr:row>53</xdr:row>
      <xdr:rowOff>114416</xdr:rowOff>
    </xdr:to>
    <xdr:graphicFrame macro="">
      <xdr:nvGraphicFramePr>
        <xdr:cNvPr id="60" name="グラフ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7</xdr:col>
      <xdr:colOff>693963</xdr:colOff>
      <xdr:row>19</xdr:row>
      <xdr:rowOff>81643</xdr:rowOff>
    </xdr:from>
    <xdr:to>
      <xdr:col>15</xdr:col>
      <xdr:colOff>693964</xdr:colOff>
      <xdr:row>36</xdr:row>
      <xdr:rowOff>70454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0</xdr:colOff>
      <xdr:row>19</xdr:row>
      <xdr:rowOff>27215</xdr:rowOff>
    </xdr:from>
    <xdr:to>
      <xdr:col>8</xdr:col>
      <xdr:colOff>136071</xdr:colOff>
      <xdr:row>36</xdr:row>
      <xdr:rowOff>16026</xdr:rowOff>
    </xdr:to>
    <xdr:graphicFrame macro="">
      <xdr:nvGraphicFramePr>
        <xdr:cNvPr id="63" name="グラフ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</xdr:colOff>
      <xdr:row>122</xdr:row>
      <xdr:rowOff>13608</xdr:rowOff>
    </xdr:from>
    <xdr:to>
      <xdr:col>8</xdr:col>
      <xdr:colOff>19051</xdr:colOff>
      <xdr:row>138</xdr:row>
      <xdr:rowOff>171904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105</xdr:row>
      <xdr:rowOff>27214</xdr:rowOff>
    </xdr:from>
    <xdr:to>
      <xdr:col>7</xdr:col>
      <xdr:colOff>721179</xdr:colOff>
      <xdr:row>122</xdr:row>
      <xdr:rowOff>149678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47102</xdr:colOff>
      <xdr:row>105</xdr:row>
      <xdr:rowOff>54429</xdr:rowOff>
    </xdr:from>
    <xdr:to>
      <xdr:col>16</xdr:col>
      <xdr:colOff>6280</xdr:colOff>
      <xdr:row>122</xdr:row>
      <xdr:rowOff>176893</xdr:rowOff>
    </xdr:to>
    <xdr:graphicFrame macro="">
      <xdr:nvGraphicFramePr>
        <xdr:cNvPr id="67" name="グラフ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734786</xdr:colOff>
      <xdr:row>122</xdr:row>
      <xdr:rowOff>0</xdr:rowOff>
    </xdr:from>
    <xdr:to>
      <xdr:col>15</xdr:col>
      <xdr:colOff>753836</xdr:colOff>
      <xdr:row>138</xdr:row>
      <xdr:rowOff>158296</xdr:rowOff>
    </xdr:to>
    <xdr:graphicFrame macro="">
      <xdr:nvGraphicFramePr>
        <xdr:cNvPr id="68" name="グラフ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27214</xdr:colOff>
      <xdr:row>184</xdr:row>
      <xdr:rowOff>13606</xdr:rowOff>
    </xdr:from>
    <xdr:to>
      <xdr:col>15</xdr:col>
      <xdr:colOff>639536</xdr:colOff>
      <xdr:row>208</xdr:row>
      <xdr:rowOff>108856</xdr:rowOff>
    </xdr:to>
    <xdr:graphicFrame macro="">
      <xdr:nvGraphicFramePr>
        <xdr:cNvPr id="74" name="グラフ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175</xdr:row>
          <xdr:rowOff>136071</xdr:rowOff>
        </xdr:from>
        <xdr:to>
          <xdr:col>7</xdr:col>
          <xdr:colOff>485775</xdr:colOff>
          <xdr:row>184</xdr:row>
          <xdr:rowOff>339</xdr:rowOff>
        </xdr:to>
        <xdr:pic>
          <xdr:nvPicPr>
            <xdr:cNvPr id="75" name="図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目的別推計!$L$2:$Q$7" spid="_x0000_s12304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0" y="37977535"/>
              <a:ext cx="5819775" cy="16995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13608</xdr:colOff>
          <xdr:row>175</xdr:row>
          <xdr:rowOff>149680</xdr:rowOff>
        </xdr:from>
        <xdr:to>
          <xdr:col>15</xdr:col>
          <xdr:colOff>499383</xdr:colOff>
          <xdr:row>184</xdr:row>
          <xdr:rowOff>12247</xdr:rowOff>
        </xdr:to>
        <xdr:pic>
          <xdr:nvPicPr>
            <xdr:cNvPr id="76" name="図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目的別推計!$L$10:$Q$15" spid="_x0000_s12305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6109608" y="37991144"/>
              <a:ext cx="5819775" cy="16995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0</xdr:colOff>
      <xdr:row>183</xdr:row>
      <xdr:rowOff>166688</xdr:rowOff>
    </xdr:from>
    <xdr:to>
      <xdr:col>7</xdr:col>
      <xdr:colOff>612322</xdr:colOff>
      <xdr:row>208</xdr:row>
      <xdr:rowOff>59531</xdr:rowOff>
    </xdr:to>
    <xdr:graphicFrame macro="">
      <xdr:nvGraphicFramePr>
        <xdr:cNvPr id="77" name="グラフ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0.07591</cdr:x>
      <cdr:y>0.0169</cdr:y>
    </cdr:from>
    <cdr:to>
      <cdr:x>0.23125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62764" y="57582"/>
          <a:ext cx="946953" cy="374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（万人）</a:t>
          </a:r>
        </a:p>
      </cdr:txBody>
    </cdr:sp>
  </cdr:relSizeAnchor>
  <cdr:relSizeAnchor xmlns:cdr="http://schemas.openxmlformats.org/drawingml/2006/chartDrawing">
    <cdr:from>
      <cdr:x>0.84119</cdr:x>
      <cdr:y>0.87455</cdr:y>
    </cdr:from>
    <cdr:to>
      <cdr:x>0.99653</cdr:x>
      <cdr:y>0.98447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127882" y="2979788"/>
          <a:ext cx="946952" cy="374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0.05867</cdr:x>
      <cdr:y>0.0169</cdr:y>
    </cdr:from>
    <cdr:to>
      <cdr:x>0.21401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5607" y="57582"/>
          <a:ext cx="968090" cy="374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（万人）</a:t>
          </a:r>
        </a:p>
      </cdr:txBody>
    </cdr:sp>
  </cdr:relSizeAnchor>
  <cdr:relSizeAnchor xmlns:cdr="http://schemas.openxmlformats.org/drawingml/2006/chartDrawing">
    <cdr:from>
      <cdr:x>0.83447</cdr:x>
      <cdr:y>0.88167</cdr:y>
    </cdr:from>
    <cdr:to>
      <cdr:x>0.98981</cdr:x>
      <cdr:y>0.99159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200481" y="3004064"/>
          <a:ext cx="968090" cy="374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0.1071</cdr:x>
      <cdr:y>0.05219</cdr:y>
    </cdr:from>
    <cdr:to>
      <cdr:x>0.26244</cdr:x>
      <cdr:y>0.16211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42651" y="201242"/>
          <a:ext cx="932156" cy="423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0.83003</cdr:x>
      <cdr:y>0.82313</cdr:y>
    </cdr:from>
    <cdr:to>
      <cdr:x>0.99135</cdr:x>
      <cdr:y>0.92138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202147" y="3130350"/>
          <a:ext cx="1011116" cy="373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0.09883</cdr:x>
      <cdr:y>0.0416</cdr:y>
    </cdr:from>
    <cdr:to>
      <cdr:x>0.25417</cdr:x>
      <cdr:y>0.15152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00589" y="157779"/>
          <a:ext cx="943994" cy="416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0.84069</cdr:x>
      <cdr:y>0.80591</cdr:y>
    </cdr:from>
    <cdr:to>
      <cdr:x>1</cdr:x>
      <cdr:y>0.90443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108860" y="3056638"/>
          <a:ext cx="968090" cy="373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0.09198</cdr:x>
      <cdr:y>0.0169</cdr:y>
    </cdr:from>
    <cdr:to>
      <cdr:x>0.24732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1937" y="57506"/>
          <a:ext cx="932156" cy="374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0.83867</cdr:x>
      <cdr:y>0.86988</cdr:y>
    </cdr:from>
    <cdr:to>
      <cdr:x>1</cdr:x>
      <cdr:y>0.9798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032659" y="2959946"/>
          <a:ext cx="968090" cy="374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0.10256</cdr:x>
      <cdr:y>0.0169</cdr:y>
    </cdr:from>
    <cdr:to>
      <cdr:x>0.2579</cdr:x>
      <cdr:y>0.12682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0736" y="57150"/>
          <a:ext cx="849298" cy="37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0.83867</cdr:x>
      <cdr:y>0.87921</cdr:y>
    </cdr:from>
    <cdr:to>
      <cdr:x>1</cdr:x>
      <cdr:y>0.98913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032659" y="2991697"/>
          <a:ext cx="968090" cy="374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ユーザー定義 5">
      <a:majorFont>
        <a:latin typeface="Meiryo UI"/>
        <a:ea typeface="Meiryo UI"/>
        <a:cs typeface=""/>
      </a:majorFont>
      <a:minorFont>
        <a:latin typeface="Segoe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ef.wakayama.lg.jp/prefg/062400/doutai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ref.wakayama.lg.jp/prefg/062400/doutai2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ref.wakayama.lg.jp/prefg/062400/doutai2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A177"/>
  <sheetViews>
    <sheetView showGridLines="0" tabSelected="1" view="pageBreakPreview" zoomScale="91" zoomScaleNormal="80" zoomScaleSheetLayoutView="91" workbookViewId="0">
      <pane ySplit="3" topLeftCell="A4" activePane="bottomLeft" state="frozen"/>
      <selection pane="bottomLeft" activeCell="F3" sqref="F3:G3"/>
    </sheetView>
  </sheetViews>
  <sheetFormatPr defaultRowHeight="15.75" x14ac:dyDescent="0.25"/>
  <cols>
    <col min="1" max="26" width="8.88671875" style="1"/>
    <col min="27" max="27" width="8.88671875" style="1" hidden="1" customWidth="1"/>
    <col min="28" max="16384" width="8.88671875" style="1"/>
  </cols>
  <sheetData>
    <row r="1" spans="1:27" s="3" customFormat="1" ht="19.5" x14ac:dyDescent="0.3">
      <c r="A1" s="26" t="s">
        <v>77</v>
      </c>
    </row>
    <row r="2" spans="1:27" s="3" customFormat="1" ht="21.75" customHeight="1" thickBot="1" x14ac:dyDescent="0.35">
      <c r="E2" s="27"/>
      <c r="F2" s="155" t="s">
        <v>78</v>
      </c>
      <c r="G2" s="155"/>
      <c r="H2" s="155"/>
      <c r="I2" s="155"/>
      <c r="J2" s="155"/>
    </row>
    <row r="3" spans="1:27" ht="41.25" customHeight="1" thickBot="1" x14ac:dyDescent="0.3">
      <c r="A3" s="6"/>
      <c r="B3" s="6"/>
      <c r="C3" s="6"/>
      <c r="D3" s="7"/>
      <c r="E3" s="8" t="s">
        <v>44</v>
      </c>
      <c r="F3" s="153" t="s">
        <v>0</v>
      </c>
      <c r="G3" s="154"/>
      <c r="H3" s="9" t="s">
        <v>43</v>
      </c>
      <c r="I3" s="153" t="s">
        <v>16</v>
      </c>
      <c r="J3" s="154"/>
      <c r="K3" s="10" t="s">
        <v>45</v>
      </c>
      <c r="L3" s="10"/>
      <c r="M3" s="10"/>
      <c r="N3" s="10"/>
      <c r="O3" s="7"/>
      <c r="P3" s="11" t="s">
        <v>128</v>
      </c>
      <c r="Q3" s="2"/>
    </row>
    <row r="4" spans="1:27" s="3" customFormat="1" x14ac:dyDescent="0.25">
      <c r="AA4" s="3" t="s">
        <v>207</v>
      </c>
    </row>
    <row r="5" spans="1:27" s="3" customFormat="1" ht="18" x14ac:dyDescent="0.25">
      <c r="A5" s="32" t="s">
        <v>133</v>
      </c>
      <c r="AA5" s="3" t="s">
        <v>0</v>
      </c>
    </row>
    <row r="6" spans="1:27" s="3" customFormat="1" ht="19.5" x14ac:dyDescent="0.3">
      <c r="A6" s="4" t="s">
        <v>129</v>
      </c>
      <c r="AA6" s="3" t="s">
        <v>1</v>
      </c>
    </row>
    <row r="7" spans="1:27" s="3" customFormat="1" ht="19.5" x14ac:dyDescent="0.3">
      <c r="A7" s="4" t="s">
        <v>190</v>
      </c>
      <c r="AA7" s="3" t="s">
        <v>2</v>
      </c>
    </row>
    <row r="8" spans="1:27" s="3" customFormat="1" ht="19.5" x14ac:dyDescent="0.3">
      <c r="A8" s="4" t="s">
        <v>134</v>
      </c>
      <c r="AA8" s="3" t="s">
        <v>3</v>
      </c>
    </row>
    <row r="9" spans="1:27" s="3" customFormat="1" ht="19.5" x14ac:dyDescent="0.3">
      <c r="A9" s="4" t="s">
        <v>130</v>
      </c>
      <c r="AA9" s="3" t="s">
        <v>4</v>
      </c>
    </row>
    <row r="10" spans="1:27" s="3" customFormat="1" ht="19.5" x14ac:dyDescent="0.3">
      <c r="A10" s="4" t="s">
        <v>131</v>
      </c>
      <c r="AA10" s="3" t="s">
        <v>5</v>
      </c>
    </row>
    <row r="11" spans="1:27" s="3" customFormat="1" ht="19.5" x14ac:dyDescent="0.3">
      <c r="A11" s="4" t="s">
        <v>132</v>
      </c>
      <c r="AA11" s="3" t="s">
        <v>6</v>
      </c>
    </row>
    <row r="12" spans="1:27" s="3" customFormat="1" ht="19.5" x14ac:dyDescent="0.3">
      <c r="A12" s="4" t="s">
        <v>191</v>
      </c>
      <c r="AA12" s="3" t="s">
        <v>29</v>
      </c>
    </row>
    <row r="13" spans="1:27" s="3" customFormat="1" ht="19.5" x14ac:dyDescent="0.3">
      <c r="A13" s="4"/>
      <c r="AA13" s="3" t="s">
        <v>30</v>
      </c>
    </row>
    <row r="14" spans="1:27" s="3" customFormat="1" x14ac:dyDescent="0.25">
      <c r="A14" s="31" t="s">
        <v>192</v>
      </c>
      <c r="AA14" s="3" t="s">
        <v>31</v>
      </c>
    </row>
    <row r="15" spans="1:27" s="3" customFormat="1" ht="19.5" x14ac:dyDescent="0.3">
      <c r="A15" s="4"/>
      <c r="AA15" s="3" t="s">
        <v>7</v>
      </c>
    </row>
    <row r="16" spans="1:27" s="3" customFormat="1" x14ac:dyDescent="0.25">
      <c r="A16" s="5" t="s">
        <v>135</v>
      </c>
      <c r="AA16" s="3" t="s">
        <v>8</v>
      </c>
    </row>
    <row r="17" spans="1:27" s="3" customFormat="1" x14ac:dyDescent="0.25">
      <c r="AA17" s="3" t="s">
        <v>9</v>
      </c>
    </row>
    <row r="18" spans="1:27" s="3" customFormat="1" x14ac:dyDescent="0.25">
      <c r="AA18" s="3" t="s">
        <v>10</v>
      </c>
    </row>
    <row r="19" spans="1:27" s="3" customFormat="1" ht="28.5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AA19" s="3" t="s">
        <v>11</v>
      </c>
    </row>
    <row r="20" spans="1:27" x14ac:dyDescent="0.25">
      <c r="D20" s="156"/>
      <c r="E20" s="156"/>
      <c r="L20" s="156"/>
      <c r="M20" s="156"/>
      <c r="AA20" s="3" t="s">
        <v>38</v>
      </c>
    </row>
    <row r="21" spans="1:27" x14ac:dyDescent="0.25">
      <c r="D21" s="157"/>
      <c r="E21" s="157"/>
      <c r="L21" s="157"/>
      <c r="M21" s="157"/>
      <c r="AA21" s="1" t="s">
        <v>12</v>
      </c>
    </row>
    <row r="22" spans="1:27" x14ac:dyDescent="0.25">
      <c r="AA22" s="1" t="s">
        <v>13</v>
      </c>
    </row>
    <row r="23" spans="1:27" x14ac:dyDescent="0.25">
      <c r="AA23" s="1" t="s">
        <v>14</v>
      </c>
    </row>
    <row r="24" spans="1:27" x14ac:dyDescent="0.25">
      <c r="AA24" s="1" t="s">
        <v>15</v>
      </c>
    </row>
    <row r="25" spans="1:27" x14ac:dyDescent="0.25">
      <c r="AA25" s="1" t="s">
        <v>32</v>
      </c>
    </row>
    <row r="26" spans="1:27" x14ac:dyDescent="0.25">
      <c r="AA26" s="1" t="s">
        <v>33</v>
      </c>
    </row>
    <row r="27" spans="1:27" x14ac:dyDescent="0.25">
      <c r="AA27" s="1" t="s">
        <v>16</v>
      </c>
    </row>
    <row r="28" spans="1:27" x14ac:dyDescent="0.25">
      <c r="AA28" s="1" t="s">
        <v>17</v>
      </c>
    </row>
    <row r="29" spans="1:27" x14ac:dyDescent="0.25">
      <c r="AA29" s="1" t="s">
        <v>18</v>
      </c>
    </row>
    <row r="30" spans="1:27" x14ac:dyDescent="0.25">
      <c r="AA30" s="1" t="s">
        <v>19</v>
      </c>
    </row>
    <row r="31" spans="1:27" x14ac:dyDescent="0.25">
      <c r="AA31" s="1" t="s">
        <v>20</v>
      </c>
    </row>
    <row r="32" spans="1:27" x14ac:dyDescent="0.25">
      <c r="AA32" s="1" t="s">
        <v>21</v>
      </c>
    </row>
    <row r="33" spans="1:27" x14ac:dyDescent="0.25">
      <c r="AA33" s="1" t="s">
        <v>22</v>
      </c>
    </row>
    <row r="34" spans="1:27" x14ac:dyDescent="0.25">
      <c r="AA34" s="1" t="s">
        <v>23</v>
      </c>
    </row>
    <row r="37" spans="1:27" s="3" customFormat="1" ht="28.5" customHeight="1" x14ac:dyDescent="0.25">
      <c r="A37" s="150" t="s">
        <v>201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2"/>
    </row>
    <row r="54" spans="1:16" s="3" customFormat="1" ht="28.5" customHeight="1" x14ac:dyDescent="0.25">
      <c r="A54" s="150" t="s">
        <v>202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2"/>
    </row>
    <row r="71" spans="1:16" s="3" customFormat="1" ht="28.5" customHeight="1" x14ac:dyDescent="0.25">
      <c r="A71" s="150" t="s">
        <v>203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2"/>
    </row>
    <row r="88" spans="1:16" s="3" customFormat="1" ht="28.5" customHeight="1" x14ac:dyDescent="0.25">
      <c r="A88" s="150" t="s">
        <v>204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105" spans="1:16" s="3" customFormat="1" ht="28.5" customHeight="1" x14ac:dyDescent="0.25">
      <c r="A105" s="150" t="s">
        <v>205</v>
      </c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2"/>
    </row>
    <row r="140" spans="1:16" s="3" customFormat="1" ht="28.5" customHeight="1" x14ac:dyDescent="0.25">
      <c r="A140" s="150" t="s">
        <v>206</v>
      </c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2"/>
    </row>
    <row r="173" spans="1:18" ht="15" customHeight="1" x14ac:dyDescent="0.25"/>
    <row r="175" spans="1:18" s="3" customFormat="1" ht="28.5" customHeight="1" x14ac:dyDescent="0.25">
      <c r="A175" s="150" t="s">
        <v>186</v>
      </c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2"/>
    </row>
    <row r="176" spans="1:18" x14ac:dyDescent="0.25">
      <c r="R176" s="77" t="s">
        <v>188</v>
      </c>
    </row>
    <row r="177" spans="18:18" x14ac:dyDescent="0.25">
      <c r="R177" s="77" t="s">
        <v>189</v>
      </c>
    </row>
  </sheetData>
  <mergeCells count="13">
    <mergeCell ref="F3:G3"/>
    <mergeCell ref="I3:J3"/>
    <mergeCell ref="F2:J2"/>
    <mergeCell ref="A19:P19"/>
    <mergeCell ref="A37:P37"/>
    <mergeCell ref="D20:E21"/>
    <mergeCell ref="L20:M21"/>
    <mergeCell ref="A175:P175"/>
    <mergeCell ref="A54:P54"/>
    <mergeCell ref="A71:P71"/>
    <mergeCell ref="A88:P88"/>
    <mergeCell ref="A105:P105"/>
    <mergeCell ref="A140:P140"/>
  </mergeCells>
  <phoneticPr fontId="3"/>
  <dataValidations count="1">
    <dataValidation type="list" allowBlank="1" showInputMessage="1" showErrorMessage="1" sqref="I3:J3 F3:G3" xr:uid="{00000000-0002-0000-0000-000000000000}">
      <formula1>$AA$4:$AA$34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1" fitToHeight="0" orientation="landscape" horizontalDpi="300" verticalDpi="300" r:id="rId1"/>
  <rowBreaks count="5" manualBreakCount="5">
    <brk id="36" max="15" man="1"/>
    <brk id="70" max="15" man="1"/>
    <brk id="104" max="15" man="1"/>
    <brk id="139" max="15" man="1"/>
    <brk id="174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N66"/>
  <sheetViews>
    <sheetView showGridLines="0" zoomScale="90" zoomScaleNormal="90" zoomScaleSheetLayoutView="100" workbookViewId="0">
      <pane xSplit="1" ySplit="6" topLeftCell="B7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7.77734375" defaultRowHeight="10.5" x14ac:dyDescent="0.15"/>
  <cols>
    <col min="1" max="3" width="7.77734375" style="81"/>
    <col min="4" max="14" width="9.109375" style="81" bestFit="1" customWidth="1"/>
    <col min="15" max="16384" width="7.77734375" style="81"/>
  </cols>
  <sheetData>
    <row r="1" spans="1:14" s="79" customFormat="1" x14ac:dyDescent="0.15">
      <c r="A1" s="78"/>
      <c r="B1" s="141">
        <v>2012</v>
      </c>
      <c r="C1" s="141">
        <v>2013</v>
      </c>
      <c r="D1" s="141">
        <v>2014</v>
      </c>
      <c r="E1" s="141">
        <v>2015</v>
      </c>
      <c r="F1" s="141">
        <v>2016</v>
      </c>
      <c r="G1" s="141">
        <v>2017</v>
      </c>
      <c r="H1" s="141">
        <v>2018</v>
      </c>
      <c r="I1" s="141">
        <v>2019</v>
      </c>
      <c r="J1" s="141">
        <v>2020</v>
      </c>
      <c r="K1" s="141">
        <v>2021</v>
      </c>
      <c r="L1" s="141">
        <v>2022</v>
      </c>
      <c r="M1" s="141">
        <v>2023</v>
      </c>
      <c r="N1" s="141">
        <v>2024</v>
      </c>
    </row>
    <row r="2" spans="1:14" x14ac:dyDescent="0.15">
      <c r="A2" s="78" t="str">
        <f>比較シート!$F$3</f>
        <v>和歌山市</v>
      </c>
      <c r="B2" s="80">
        <f>VLOOKUP($A$2,$A$15:$O$45,B$12,FALSE)</f>
        <v>5834308</v>
      </c>
      <c r="C2" s="80">
        <f t="shared" ref="C2:L2" si="0">VLOOKUP($A$2,$A$15:$O$45,C$12,FALSE)</f>
        <v>6100661</v>
      </c>
      <c r="D2" s="80">
        <f>VLOOKUP($A$2,$A$15:$O$45,D$12,FALSE)</f>
        <v>6182881</v>
      </c>
      <c r="E2" s="80">
        <f t="shared" si="0"/>
        <v>6424720</v>
      </c>
      <c r="F2" s="80">
        <f t="shared" si="0"/>
        <v>6491599</v>
      </c>
      <c r="G2" s="80">
        <f t="shared" si="0"/>
        <v>6510967</v>
      </c>
      <c r="H2" s="80">
        <f t="shared" si="0"/>
        <v>6685722</v>
      </c>
      <c r="I2" s="80">
        <f t="shared" si="0"/>
        <v>6903606</v>
      </c>
      <c r="J2" s="80">
        <f t="shared" si="0"/>
        <v>4468299</v>
      </c>
      <c r="K2" s="80">
        <f t="shared" si="0"/>
        <v>4652524</v>
      </c>
      <c r="L2" s="80">
        <f t="shared" si="0"/>
        <v>5629460</v>
      </c>
      <c r="M2" s="80">
        <f>VLOOKUP($A$2,$A$15:$O$45,M$12,FALSE)</f>
        <v>6279065</v>
      </c>
      <c r="N2" s="80">
        <f>VLOOKUP($A$2,$A$15:$O$45,N$12,FALSE)</f>
        <v>6151510</v>
      </c>
    </row>
    <row r="3" spans="1:14" x14ac:dyDescent="0.15">
      <c r="A3" s="80" t="str">
        <f>比較シート!$I$3</f>
        <v>白浜町</v>
      </c>
      <c r="B3" s="80">
        <f>VLOOKUP($A$3,$A$15:$N$45,B$12,FALSE)</f>
        <v>3220311</v>
      </c>
      <c r="C3" s="80">
        <f t="shared" ref="C3:N3" si="1">VLOOKUP($A$3,$A$15:$N$45,C$12,FALSE)</f>
        <v>3299120</v>
      </c>
      <c r="D3" s="80">
        <f t="shared" si="1"/>
        <v>3274419</v>
      </c>
      <c r="E3" s="80">
        <f t="shared" si="1"/>
        <v>3595676</v>
      </c>
      <c r="F3" s="80">
        <f t="shared" si="1"/>
        <v>3468913</v>
      </c>
      <c r="G3" s="80">
        <f t="shared" si="1"/>
        <v>3464960</v>
      </c>
      <c r="H3" s="80">
        <f t="shared" si="1"/>
        <v>3521818</v>
      </c>
      <c r="I3" s="80">
        <f t="shared" si="1"/>
        <v>3631300</v>
      </c>
      <c r="J3" s="80">
        <f t="shared" si="1"/>
        <v>2522331</v>
      </c>
      <c r="K3" s="80">
        <f t="shared" si="1"/>
        <v>2622423</v>
      </c>
      <c r="L3" s="80">
        <f t="shared" si="1"/>
        <v>3041218</v>
      </c>
      <c r="M3" s="80">
        <f t="shared" si="1"/>
        <v>3145444</v>
      </c>
      <c r="N3" s="80">
        <f t="shared" si="1"/>
        <v>3184528</v>
      </c>
    </row>
    <row r="10" spans="1:14" s="83" customFormat="1" ht="12" x14ac:dyDescent="0.2">
      <c r="A10" s="82" t="s">
        <v>34</v>
      </c>
    </row>
    <row r="11" spans="1:14" s="83" customFormat="1" ht="12" x14ac:dyDescent="0.2">
      <c r="A11" s="84" t="s">
        <v>35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s="83" customFormat="1" ht="12" x14ac:dyDescent="0.2">
      <c r="A12" s="84">
        <v>1</v>
      </c>
      <c r="B12" s="91">
        <v>2</v>
      </c>
      <c r="C12" s="91">
        <v>3</v>
      </c>
      <c r="D12" s="91">
        <v>4</v>
      </c>
      <c r="E12" s="91">
        <v>5</v>
      </c>
      <c r="F12" s="91">
        <v>6</v>
      </c>
      <c r="G12" s="91">
        <v>7</v>
      </c>
      <c r="H12" s="91">
        <v>8</v>
      </c>
      <c r="I12" s="91">
        <v>9</v>
      </c>
      <c r="J12" s="91">
        <v>10</v>
      </c>
      <c r="K12" s="91">
        <v>11</v>
      </c>
      <c r="L12" s="91">
        <v>12</v>
      </c>
      <c r="M12" s="91">
        <v>13</v>
      </c>
      <c r="N12" s="91">
        <v>14</v>
      </c>
    </row>
    <row r="13" spans="1:14" s="83" customFormat="1" ht="12" x14ac:dyDescent="0.2">
      <c r="B13" s="92">
        <v>2012</v>
      </c>
      <c r="C13" s="92">
        <v>2013</v>
      </c>
      <c r="D13" s="92">
        <v>2014</v>
      </c>
      <c r="E13" s="92">
        <v>2015</v>
      </c>
      <c r="F13" s="92">
        <v>2016</v>
      </c>
      <c r="G13" s="92">
        <v>2017</v>
      </c>
      <c r="H13" s="92">
        <v>2018</v>
      </c>
      <c r="I13" s="92">
        <v>2019</v>
      </c>
      <c r="J13" s="92">
        <v>2020</v>
      </c>
      <c r="K13" s="92">
        <v>2021</v>
      </c>
      <c r="L13" s="92">
        <v>2022</v>
      </c>
      <c r="M13" s="93">
        <v>2023</v>
      </c>
      <c r="N13" s="93">
        <v>2024</v>
      </c>
    </row>
    <row r="14" spans="1:14" s="83" customFormat="1" ht="12" x14ac:dyDescent="0.2">
      <c r="B14" s="94" t="s">
        <v>36</v>
      </c>
      <c r="C14" s="94" t="s">
        <v>36</v>
      </c>
      <c r="D14" s="94" t="s">
        <v>36</v>
      </c>
      <c r="E14" s="94" t="s">
        <v>36</v>
      </c>
      <c r="F14" s="94" t="s">
        <v>36</v>
      </c>
      <c r="G14" s="94" t="s">
        <v>36</v>
      </c>
      <c r="H14" s="94" t="s">
        <v>36</v>
      </c>
      <c r="I14" s="94" t="s">
        <v>36</v>
      </c>
      <c r="J14" s="94" t="s">
        <v>36</v>
      </c>
      <c r="K14" s="94" t="s">
        <v>36</v>
      </c>
      <c r="L14" s="94" t="s">
        <v>36</v>
      </c>
      <c r="M14" s="94" t="s">
        <v>36</v>
      </c>
      <c r="N14" s="94" t="s">
        <v>36</v>
      </c>
    </row>
    <row r="15" spans="1:14" s="85" customFormat="1" ht="12" x14ac:dyDescent="0.2">
      <c r="A15" s="84" t="s">
        <v>37</v>
      </c>
      <c r="B15" s="95">
        <f t="shared" ref="B15:C15" si="2">SUM(B16:B45)</f>
        <v>29160889</v>
      </c>
      <c r="C15" s="95">
        <f t="shared" si="2"/>
        <v>30015506</v>
      </c>
      <c r="D15" s="95">
        <f t="shared" ref="D15:N15" si="3">SUM(D16:D45)</f>
        <v>30821244</v>
      </c>
      <c r="E15" s="95">
        <f t="shared" si="3"/>
        <v>33399381</v>
      </c>
      <c r="F15" s="95">
        <f t="shared" si="3"/>
        <v>34869979</v>
      </c>
      <c r="G15" s="95">
        <f t="shared" si="3"/>
        <v>33759049</v>
      </c>
      <c r="H15" s="95">
        <f t="shared" si="3"/>
        <v>34618850</v>
      </c>
      <c r="I15" s="95">
        <f t="shared" si="3"/>
        <v>35432866</v>
      </c>
      <c r="J15" s="95">
        <f t="shared" si="3"/>
        <v>24784172</v>
      </c>
      <c r="K15" s="95">
        <f t="shared" si="3"/>
        <v>24879172</v>
      </c>
      <c r="L15" s="95">
        <f t="shared" si="3"/>
        <v>29138360</v>
      </c>
      <c r="M15" s="96">
        <f t="shared" si="3"/>
        <v>31941462</v>
      </c>
      <c r="N15" s="96">
        <f t="shared" si="3"/>
        <v>32730512</v>
      </c>
    </row>
    <row r="16" spans="1:14" s="83" customFormat="1" ht="12" x14ac:dyDescent="0.2">
      <c r="A16" s="86" t="s">
        <v>98</v>
      </c>
      <c r="B16" s="28">
        <f>'年別観光客（宿泊）'!B16+'年別観光客（日帰り）'!B16</f>
        <v>5834308</v>
      </c>
      <c r="C16" s="28">
        <f>'年別観光客（宿泊）'!C16+'年別観光客（日帰り）'!C16</f>
        <v>6100661</v>
      </c>
      <c r="D16" s="28">
        <f>'年別観光客（宿泊）'!D16+'年別観光客（日帰り）'!D16</f>
        <v>6182881</v>
      </c>
      <c r="E16" s="28">
        <f>'年別観光客（宿泊）'!E16+'年別観光客（日帰り）'!E16</f>
        <v>6424720</v>
      </c>
      <c r="F16" s="28">
        <f>'年別観光客（宿泊）'!F16+'年別観光客（日帰り）'!F16</f>
        <v>6491599</v>
      </c>
      <c r="G16" s="28">
        <f>'年別観光客（宿泊）'!G16+'年別観光客（日帰り）'!G16</f>
        <v>6510967</v>
      </c>
      <c r="H16" s="28">
        <f>'年別観光客（宿泊）'!H16+'年別観光客（日帰り）'!H16</f>
        <v>6685722</v>
      </c>
      <c r="I16" s="28">
        <f>'年別観光客（宿泊）'!I16+'年別観光客（日帰り）'!I16</f>
        <v>6903606</v>
      </c>
      <c r="J16" s="28">
        <f>'年別観光客（宿泊）'!J16+'年別観光客（日帰り）'!J16</f>
        <v>4468299</v>
      </c>
      <c r="K16" s="28">
        <f>'年別観光客（宿泊）'!K16+'年別観光客（日帰り）'!K16</f>
        <v>4652524</v>
      </c>
      <c r="L16" s="28">
        <f>'年別観光客（宿泊）'!L16+'年別観光客（日帰り）'!L16</f>
        <v>5629460</v>
      </c>
      <c r="M16" s="28">
        <f>'年別観光客（宿泊）'!M16+'年別観光客（日帰り）'!M16</f>
        <v>6279065</v>
      </c>
      <c r="N16" s="28">
        <f>'年別観光客（宿泊）'!N16+'年別観光客（日帰り）'!N16</f>
        <v>6151510</v>
      </c>
    </row>
    <row r="17" spans="1:14" s="83" customFormat="1" ht="12" x14ac:dyDescent="0.2">
      <c r="A17" s="86" t="s">
        <v>110</v>
      </c>
      <c r="B17" s="28">
        <f>'年別観光客（宿泊）'!B17+'年別観光客（日帰り）'!B17</f>
        <v>1132341</v>
      </c>
      <c r="C17" s="28">
        <f>'年別観光客（宿泊）'!C17+'年別観光客（日帰り）'!C17</f>
        <v>1156627</v>
      </c>
      <c r="D17" s="28">
        <f>'年別観光客（宿泊）'!D17+'年別観光客（日帰り）'!D17</f>
        <v>1229491</v>
      </c>
      <c r="E17" s="28">
        <f>'年別観光客（宿泊）'!E17+'年別観光客（日帰り）'!E17</f>
        <v>1336822</v>
      </c>
      <c r="F17" s="28">
        <f>'年別観光客（宿泊）'!F17+'年別観光客（日帰り）'!F17</f>
        <v>1334568</v>
      </c>
      <c r="G17" s="28">
        <f>'年別観光客（宿泊）'!G17+'年別観光客（日帰り）'!G17</f>
        <v>1348678</v>
      </c>
      <c r="H17" s="28">
        <f>'年別観光客（宿泊）'!H17+'年別観光客（日帰り）'!H17</f>
        <v>1347447</v>
      </c>
      <c r="I17" s="28">
        <f>'年別観光客（宿泊）'!I17+'年別観光客（日帰り）'!I17</f>
        <v>1484976</v>
      </c>
      <c r="J17" s="28">
        <f>'年別観光客（宿泊）'!J17+'年別観光客（日帰り）'!J17</f>
        <v>729589</v>
      </c>
      <c r="K17" s="28">
        <f>'年別観光客（宿泊）'!K17+'年別観光客（日帰り）'!K17</f>
        <v>771384</v>
      </c>
      <c r="L17" s="28">
        <f>'年別観光客（宿泊）'!L17+'年別観光客（日帰り）'!L17</f>
        <v>880042</v>
      </c>
      <c r="M17" s="28">
        <f>'年別観光客（宿泊）'!M17+'年別観光客（日帰り）'!M17</f>
        <v>1244047</v>
      </c>
      <c r="N17" s="28">
        <f>'年別観光客（宿泊）'!N17+'年別観光客（日帰り）'!N17</f>
        <v>1350538</v>
      </c>
    </row>
    <row r="18" spans="1:14" s="83" customFormat="1" ht="12" x14ac:dyDescent="0.2">
      <c r="A18" s="86" t="s">
        <v>99</v>
      </c>
      <c r="B18" s="28">
        <f>'年別観光客（宿泊）'!B18+'年別観光客（日帰り）'!B18</f>
        <v>543517</v>
      </c>
      <c r="C18" s="28">
        <f>'年別観光客（宿泊）'!C18+'年別観光客（日帰り）'!C18</f>
        <v>516711</v>
      </c>
      <c r="D18" s="28">
        <f>'年別観光客（宿泊）'!D18+'年別観光客（日帰り）'!D18</f>
        <v>510160</v>
      </c>
      <c r="E18" s="28">
        <f>'年別観光客（宿泊）'!E18+'年別観光客（日帰り）'!E18</f>
        <v>533622</v>
      </c>
      <c r="F18" s="28">
        <f>'年別観光客（宿泊）'!F18+'年別観光客（日帰り）'!F18</f>
        <v>489214</v>
      </c>
      <c r="G18" s="28">
        <f>'年別観光客（宿泊）'!G18+'年別観光客（日帰り）'!G18</f>
        <v>478039</v>
      </c>
      <c r="H18" s="28">
        <f>'年別観光客（宿泊）'!H18+'年別観光客（日帰り）'!H18</f>
        <v>475225</v>
      </c>
      <c r="I18" s="28">
        <f>'年別観光客（宿泊）'!I18+'年別観光客（日帰り）'!I18</f>
        <v>483879</v>
      </c>
      <c r="J18" s="28">
        <f>'年別観光客（宿泊）'!J18+'年別観光客（日帰り）'!J18</f>
        <v>398396</v>
      </c>
      <c r="K18" s="28">
        <f>'年別観光客（宿泊）'!K18+'年別観光客（日帰り）'!K18</f>
        <v>435215</v>
      </c>
      <c r="L18" s="28">
        <f>'年別観光客（宿泊）'!L18+'年別観光客（日帰り）'!L18</f>
        <v>435193</v>
      </c>
      <c r="M18" s="28">
        <f>'年別観光客（宿泊）'!M18+'年別観光客（日帰り）'!M18</f>
        <v>444922</v>
      </c>
      <c r="N18" s="28">
        <f>'年別観光客（宿泊）'!N18+'年別観光客（日帰り）'!N18</f>
        <v>446464</v>
      </c>
    </row>
    <row r="19" spans="1:14" s="83" customFormat="1" ht="12" x14ac:dyDescent="0.2">
      <c r="A19" s="86" t="s">
        <v>100</v>
      </c>
      <c r="B19" s="28">
        <f>'年別観光客（宿泊）'!B19+'年別観光客（日帰り）'!B19</f>
        <v>1960616</v>
      </c>
      <c r="C19" s="28">
        <f>'年別観光客（宿泊）'!C19+'年別観光客（日帰り）'!C19</f>
        <v>1876673</v>
      </c>
      <c r="D19" s="28">
        <f>'年別観光客（宿泊）'!D19+'年別観光客（日帰り）'!D19</f>
        <v>1881992</v>
      </c>
      <c r="E19" s="28">
        <f>'年別観光客（宿泊）'!E19+'年別観光客（日帰り）'!E19</f>
        <v>1855680</v>
      </c>
      <c r="F19" s="28">
        <f>'年別観光客（宿泊）'!F19+'年別観光客（日帰り）'!F19</f>
        <v>1808228</v>
      </c>
      <c r="G19" s="28">
        <f>'年別観光客（宿泊）'!G19+'年別観光客（日帰り）'!G19</f>
        <v>1679537</v>
      </c>
      <c r="H19" s="28">
        <f>'年別観光客（宿泊）'!H19+'年別観光客（日帰り）'!H19</f>
        <v>1718650</v>
      </c>
      <c r="I19" s="28">
        <f>'年別観光客（宿泊）'!I19+'年別観光客（日帰り）'!I19</f>
        <v>1714141</v>
      </c>
      <c r="J19" s="28">
        <f>'年別観光客（宿泊）'!J19+'年別観光客（日帰り）'!J19</f>
        <v>1271993</v>
      </c>
      <c r="K19" s="28">
        <f>'年別観光客（宿泊）'!K19+'年別観光客（日帰り）'!K19</f>
        <v>1191520</v>
      </c>
      <c r="L19" s="28">
        <f>'年別観光客（宿泊）'!L19+'年別観光客（日帰り）'!L19</f>
        <v>1238185</v>
      </c>
      <c r="M19" s="28">
        <f>'年別観光客（宿泊）'!M19+'年別観光客（日帰り）'!M19</f>
        <v>1490055</v>
      </c>
      <c r="N19" s="28">
        <f>'年別観光客（宿泊）'!N19+'年別観光客（日帰り）'!N19</f>
        <v>1555517</v>
      </c>
    </row>
    <row r="20" spans="1:14" s="83" customFormat="1" ht="12" x14ac:dyDescent="0.2">
      <c r="A20" s="86" t="s">
        <v>111</v>
      </c>
      <c r="B20" s="28">
        <f>'年別観光客（宿泊）'!B20+'年別観光客（日帰り）'!B20</f>
        <v>943509</v>
      </c>
      <c r="C20" s="28">
        <f>'年別観光客（宿泊）'!C20+'年別観光客（日帰り）'!C20</f>
        <v>896439</v>
      </c>
      <c r="D20" s="28">
        <f>'年別観光客（宿泊）'!D20+'年別観光客（日帰り）'!D20</f>
        <v>796955</v>
      </c>
      <c r="E20" s="28">
        <f>'年別観光客（宿泊）'!E20+'年別観光客（日帰り）'!E20</f>
        <v>1030896</v>
      </c>
      <c r="F20" s="28">
        <f>'年別観光客（宿泊）'!F20+'年別観光客（日帰り）'!F20</f>
        <v>1267106</v>
      </c>
      <c r="G20" s="28">
        <f>'年別観光客（宿泊）'!G20+'年別観光客（日帰り）'!G20</f>
        <v>1146352</v>
      </c>
      <c r="H20" s="28">
        <f>'年別観光客（宿泊）'!H20+'年別観光客（日帰り）'!H20</f>
        <v>1321718</v>
      </c>
      <c r="I20" s="28">
        <f>'年別観光客（宿泊）'!I20+'年別観光客（日帰り）'!I20</f>
        <v>1719633</v>
      </c>
      <c r="J20" s="28">
        <f>'年別観光客（宿泊）'!J20+'年別観光客（日帰り）'!J20</f>
        <v>1239122</v>
      </c>
      <c r="K20" s="28">
        <f>'年別観光客（宿泊）'!K20+'年別観光客（日帰り）'!K20</f>
        <v>1202186</v>
      </c>
      <c r="L20" s="28">
        <f>'年別観光客（宿泊）'!L20+'年別観光客（日帰り）'!L20</f>
        <v>1384356</v>
      </c>
      <c r="M20" s="28">
        <f>'年別観光客（宿泊）'!M20+'年別観光客（日帰り）'!M20</f>
        <v>1429749</v>
      </c>
      <c r="N20" s="28">
        <f>'年別観光客（宿泊）'!N20+'年別観光客（日帰り）'!N20</f>
        <v>1110093</v>
      </c>
    </row>
    <row r="21" spans="1:14" s="83" customFormat="1" ht="12" x14ac:dyDescent="0.2">
      <c r="A21" s="86" t="s">
        <v>112</v>
      </c>
      <c r="B21" s="28">
        <f>'年別観光客（宿泊）'!B21+'年別観光客（日帰り）'!B21</f>
        <v>958252</v>
      </c>
      <c r="C21" s="28">
        <f>'年別観光客（宿泊）'!C21+'年別観光客（日帰り）'!C21</f>
        <v>965825</v>
      </c>
      <c r="D21" s="28">
        <f>'年別観光客（宿泊）'!D21+'年別観光客（日帰り）'!D21</f>
        <v>963945</v>
      </c>
      <c r="E21" s="28">
        <f>'年別観光客（宿泊）'!E21+'年別観光客（日帰り）'!E21</f>
        <v>1220630</v>
      </c>
      <c r="F21" s="28">
        <f>'年別観光客（宿泊）'!F21+'年別観光客（日帰り）'!F21</f>
        <v>1351691</v>
      </c>
      <c r="G21" s="28">
        <f>'年別観光客（宿泊）'!G21+'年別観光客（日帰り）'!G21</f>
        <v>1369218</v>
      </c>
      <c r="H21" s="28">
        <f>'年別観光客（宿泊）'!H21+'年別観光客（日帰り）'!H21</f>
        <v>1382616</v>
      </c>
      <c r="I21" s="28">
        <f>'年別観光客（宿泊）'!I21+'年別観光客（日帰り）'!I21</f>
        <v>1329646</v>
      </c>
      <c r="J21" s="28">
        <f>'年別観光客（宿泊）'!J21+'年別観光客（日帰り）'!J21</f>
        <v>981969</v>
      </c>
      <c r="K21" s="28">
        <f>'年別観光客（宿泊）'!K21+'年別観光客（日帰り）'!K21</f>
        <v>948873</v>
      </c>
      <c r="L21" s="28">
        <f>'年別観光客（宿泊）'!L21+'年別観光客（日帰り）'!L21</f>
        <v>1057576</v>
      </c>
      <c r="M21" s="28">
        <f>'年別観光客（宿泊）'!M21+'年別観光客（日帰り）'!M21</f>
        <v>1172545</v>
      </c>
      <c r="N21" s="28">
        <f>'年別観光客（宿泊）'!N21+'年別観光客（日帰り）'!N21</f>
        <v>1259308</v>
      </c>
    </row>
    <row r="22" spans="1:14" s="83" customFormat="1" ht="12" x14ac:dyDescent="0.2">
      <c r="A22" s="86" t="s">
        <v>101</v>
      </c>
      <c r="B22" s="28">
        <f>'年別観光客（宿泊）'!B22+'年別観光客（日帰り）'!B22</f>
        <v>210569</v>
      </c>
      <c r="C22" s="28">
        <f>'年別観光客（宿泊）'!C22+'年別観光客（日帰り）'!C22</f>
        <v>218881</v>
      </c>
      <c r="D22" s="28">
        <f>'年別観光客（宿泊）'!D22+'年別観光客（日帰り）'!D22</f>
        <v>636584</v>
      </c>
      <c r="E22" s="28">
        <f>'年別観光客（宿泊）'!E22+'年別観光客（日帰り）'!E22</f>
        <v>859889</v>
      </c>
      <c r="F22" s="28">
        <f>'年別観光客（宿泊）'!F22+'年別観光客（日帰り）'!F22</f>
        <v>1765829</v>
      </c>
      <c r="G22" s="28">
        <f>'年別観光客（宿泊）'!G22+'年別観光客（日帰り）'!G22</f>
        <v>926499</v>
      </c>
      <c r="H22" s="28">
        <f>'年別観光客（宿泊）'!H22+'年別観光客（日帰り）'!H22</f>
        <v>852144</v>
      </c>
      <c r="I22" s="28">
        <f>'年別観光客（宿泊）'!I22+'年別観光客（日帰り）'!I22</f>
        <v>810206</v>
      </c>
      <c r="J22" s="28">
        <f>'年別観光客（宿泊）'!J22+'年別観光客（日帰り）'!J22</f>
        <v>646964</v>
      </c>
      <c r="K22" s="28">
        <f>'年別観光客（宿泊）'!K22+'年別観光客（日帰り）'!K22</f>
        <v>676424</v>
      </c>
      <c r="L22" s="28">
        <f>'年別観光客（宿泊）'!L22+'年別観光客（日帰り）'!L22</f>
        <v>731084</v>
      </c>
      <c r="M22" s="28">
        <f>'年別観光客（宿泊）'!M22+'年別観光客（日帰り）'!M22</f>
        <v>780210</v>
      </c>
      <c r="N22" s="28">
        <f>'年別観光客（宿泊）'!N22+'年別観光客（日帰り）'!N22</f>
        <v>757220</v>
      </c>
    </row>
    <row r="23" spans="1:14" s="83" customFormat="1" ht="12" x14ac:dyDescent="0.2">
      <c r="A23" s="86" t="s">
        <v>113</v>
      </c>
      <c r="B23" s="28">
        <f>'年別観光客（宿泊）'!B23+'年別観光客（日帰り）'!B23</f>
        <v>1259224</v>
      </c>
      <c r="C23" s="28">
        <f>'年別観光客（宿泊）'!C23+'年別観光客（日帰り）'!C23</f>
        <v>1374048</v>
      </c>
      <c r="D23" s="28">
        <f>'年別観光客（宿泊）'!D23+'年別観光客（日帰り）'!D23</f>
        <v>1414668</v>
      </c>
      <c r="E23" s="28">
        <f>'年別観光客（宿泊）'!E23+'年別観光客（日帰り）'!E23</f>
        <v>1991900</v>
      </c>
      <c r="F23" s="28">
        <f>'年別観光客（宿泊）'!F23+'年別観光客（日帰り）'!F23</f>
        <v>1760925</v>
      </c>
      <c r="G23" s="28">
        <f>'年別観光客（宿泊）'!G23+'年別観光客（日帰り）'!G23</f>
        <v>1419765</v>
      </c>
      <c r="H23" s="28">
        <f>'年別観光客（宿泊）'!H23+'年別観光客（日帰り）'!H23</f>
        <v>1478273</v>
      </c>
      <c r="I23" s="28">
        <f>'年別観光客（宿泊）'!I23+'年別観光客（日帰り）'!I23</f>
        <v>1481788</v>
      </c>
      <c r="J23" s="28">
        <f>'年別観光客（宿泊）'!J23+'年別観光客（日帰り）'!J23</f>
        <v>1205878</v>
      </c>
      <c r="K23" s="28">
        <f>'年別観光客（宿泊）'!K23+'年別観光客（日帰り）'!K23</f>
        <v>1183189</v>
      </c>
      <c r="L23" s="28">
        <f>'年別観光客（宿泊）'!L23+'年別観光客（日帰り）'!L23</f>
        <v>1324689</v>
      </c>
      <c r="M23" s="28">
        <f>'年別観光客（宿泊）'!M23+'年別観光客（日帰り）'!M23</f>
        <v>1397794</v>
      </c>
      <c r="N23" s="28">
        <f>'年別観光客（宿泊）'!N23+'年別観光客（日帰り）'!N23</f>
        <v>1418247</v>
      </c>
    </row>
    <row r="24" spans="1:14" s="83" customFormat="1" ht="12" x14ac:dyDescent="0.2">
      <c r="A24" s="86" t="s">
        <v>102</v>
      </c>
      <c r="B24" s="28">
        <f>'年別観光客（宿泊）'!B24+'年別観光客（日帰り）'!B24</f>
        <v>865933</v>
      </c>
      <c r="C24" s="28">
        <f>'年別観光客（宿泊）'!C24+'年別観光客（日帰り）'!C24</f>
        <v>792904</v>
      </c>
      <c r="D24" s="28">
        <f>'年別観光客（宿泊）'!D24+'年別観光客（日帰り）'!D24</f>
        <v>823180</v>
      </c>
      <c r="E24" s="28">
        <f>'年別観光客（宿泊）'!E24+'年別観光客（日帰り）'!E24</f>
        <v>878633</v>
      </c>
      <c r="F24" s="28">
        <f>'年別観光客（宿泊）'!F24+'年別観光客（日帰り）'!F24</f>
        <v>1157522</v>
      </c>
      <c r="G24" s="28">
        <f>'年別観光客（宿泊）'!G24+'年別観光客（日帰り）'!G24</f>
        <v>1343907</v>
      </c>
      <c r="H24" s="28">
        <f>'年別観光客（宿泊）'!H24+'年別観光客（日帰り）'!H24</f>
        <v>1455207</v>
      </c>
      <c r="I24" s="28">
        <f>'年別観光客（宿泊）'!I24+'年別観光客（日帰り）'!I24</f>
        <v>1461481</v>
      </c>
      <c r="J24" s="28">
        <f>'年別観光客（宿泊）'!J24+'年別観光客（日帰り）'!J24</f>
        <v>1236450</v>
      </c>
      <c r="K24" s="28">
        <f>'年別観光客（宿泊）'!K24+'年別観光客（日帰り）'!K24</f>
        <v>1269042</v>
      </c>
      <c r="L24" s="28">
        <f>'年別観光客（宿泊）'!L24+'年別観光客（日帰り）'!L24</f>
        <v>1459546</v>
      </c>
      <c r="M24" s="28">
        <f>'年別観光客（宿泊）'!M24+'年別観光客（日帰り）'!M24</f>
        <v>1430642</v>
      </c>
      <c r="N24" s="28">
        <f>'年別観光客（宿泊）'!N24+'年別観光客（日帰り）'!N24</f>
        <v>1477779</v>
      </c>
    </row>
    <row r="25" spans="1:14" s="83" customFormat="1" ht="12" x14ac:dyDescent="0.2">
      <c r="A25" s="86" t="s">
        <v>114</v>
      </c>
      <c r="B25" s="28">
        <f>'年別観光客（宿泊）'!B25+'年別観光客（日帰り）'!B25</f>
        <v>271914</v>
      </c>
      <c r="C25" s="28">
        <f>'年別観光客（宿泊）'!C25+'年別観光客（日帰り）'!C25</f>
        <v>269700</v>
      </c>
      <c r="D25" s="28">
        <f>'年別観光客（宿泊）'!D25+'年別観光客（日帰り）'!D25</f>
        <v>276742</v>
      </c>
      <c r="E25" s="28">
        <f>'年別観光客（宿泊）'!E25+'年別観光客（日帰り）'!E25</f>
        <v>283529</v>
      </c>
      <c r="F25" s="28">
        <f>'年別観光客（宿泊）'!F25+'年別観光客（日帰り）'!F25</f>
        <v>302211</v>
      </c>
      <c r="G25" s="28">
        <f>'年別観光客（宿泊）'!G25+'年別観光客（日帰り）'!G25</f>
        <v>302054</v>
      </c>
      <c r="H25" s="28">
        <f>'年別観光客（宿泊）'!H25+'年別観光客（日帰り）'!H25</f>
        <v>301554</v>
      </c>
      <c r="I25" s="28">
        <f>'年別観光客（宿泊）'!I25+'年別観光客（日帰り）'!I25</f>
        <v>304461</v>
      </c>
      <c r="J25" s="28">
        <f>'年別観光客（宿泊）'!J25+'年別観光客（日帰り）'!J25</f>
        <v>475741</v>
      </c>
      <c r="K25" s="28">
        <f>'年別観光客（宿泊）'!K25+'年別観光客（日帰り）'!K25</f>
        <v>638116</v>
      </c>
      <c r="L25" s="28">
        <f>'年別観光客（宿泊）'!L25+'年別観光客（日帰り）'!L25</f>
        <v>690572</v>
      </c>
      <c r="M25" s="28">
        <f>'年別観光客（宿泊）'!M25+'年別観光客（日帰り）'!M25</f>
        <v>737513</v>
      </c>
      <c r="N25" s="28">
        <f>'年別観光客（宿泊）'!N25+'年別観光客（日帰り）'!N25</f>
        <v>862118</v>
      </c>
    </row>
    <row r="26" spans="1:14" s="83" customFormat="1" ht="12" x14ac:dyDescent="0.2">
      <c r="A26" s="86" t="s">
        <v>115</v>
      </c>
      <c r="B26" s="28">
        <f>'年別観光客（宿泊）'!B26+'年別観光客（日帰り）'!B26</f>
        <v>493981</v>
      </c>
      <c r="C26" s="28">
        <f>'年別観光客（宿泊）'!C26+'年別観光客（日帰り）'!C26</f>
        <v>485244</v>
      </c>
      <c r="D26" s="28">
        <f>'年別観光客（宿泊）'!D26+'年別観光客（日帰り）'!D26</f>
        <v>491512</v>
      </c>
      <c r="E26" s="28">
        <f>'年別観光客（宿泊）'!E26+'年別観光客（日帰り）'!E26</f>
        <v>508049</v>
      </c>
      <c r="F26" s="28">
        <f>'年別観光客（宿泊）'!F26+'年別観光客（日帰り）'!F26</f>
        <v>500641</v>
      </c>
      <c r="G26" s="28">
        <f>'年別観光客（宿泊）'!G26+'年別観光客（日帰り）'!G26</f>
        <v>517314</v>
      </c>
      <c r="H26" s="28">
        <f>'年別観光客（宿泊）'!H26+'年別観光客（日帰り）'!H26</f>
        <v>523239</v>
      </c>
      <c r="I26" s="28">
        <f>'年別観光客（宿泊）'!I26+'年別観光客（日帰り）'!I26</f>
        <v>540651</v>
      </c>
      <c r="J26" s="28">
        <f>'年別観光客（宿泊）'!J26+'年別観光客（日帰り）'!J26</f>
        <v>206961</v>
      </c>
      <c r="K26" s="28">
        <f>'年別観光客（宿泊）'!K26+'年別観光客（日帰り）'!K26</f>
        <v>193852</v>
      </c>
      <c r="L26" s="28">
        <f>'年別観光客（宿泊）'!L26+'年別観光客（日帰り）'!L26</f>
        <v>242863</v>
      </c>
      <c r="M26" s="28">
        <f>'年別観光客（宿泊）'!M26+'年別観光客（日帰り）'!M26</f>
        <v>294321</v>
      </c>
      <c r="N26" s="28">
        <f>'年別観光客（宿泊）'!N26+'年別観光客（日帰り）'!N26</f>
        <v>331344</v>
      </c>
    </row>
    <row r="27" spans="1:14" s="83" customFormat="1" ht="12" x14ac:dyDescent="0.2">
      <c r="A27" s="86" t="s">
        <v>116</v>
      </c>
      <c r="B27" s="28">
        <f>'年別観光客（宿泊）'!B27+'年別観光客（日帰り）'!B27</f>
        <v>177612</v>
      </c>
      <c r="C27" s="28">
        <f>'年別観光客（宿泊）'!C27+'年別観光客（日帰り）'!C27</f>
        <v>166648</v>
      </c>
      <c r="D27" s="28">
        <f>'年別観光客（宿泊）'!D27+'年別観光客（日帰り）'!D27</f>
        <v>168974</v>
      </c>
      <c r="E27" s="28">
        <f>'年別観光客（宿泊）'!E27+'年別観光客（日帰り）'!E27</f>
        <v>162507</v>
      </c>
      <c r="F27" s="28">
        <f>'年別観光客（宿泊）'!F27+'年別観光客（日帰り）'!F27</f>
        <v>163012</v>
      </c>
      <c r="G27" s="28">
        <f>'年別観光客（宿泊）'!G27+'年別観光客（日帰り）'!G27</f>
        <v>165303</v>
      </c>
      <c r="H27" s="28">
        <f>'年別観光客（宿泊）'!H27+'年別観光客（日帰り）'!H27</f>
        <v>185604</v>
      </c>
      <c r="I27" s="28">
        <f>'年別観光客（宿泊）'!I27+'年別観光客（日帰り）'!I27</f>
        <v>207802</v>
      </c>
      <c r="J27" s="28">
        <f>'年別観光客（宿泊）'!J27+'年別観光客（日帰り）'!J27</f>
        <v>140347</v>
      </c>
      <c r="K27" s="28">
        <f>'年別観光客（宿泊）'!K27+'年別観光客（日帰り）'!K27</f>
        <v>176434</v>
      </c>
      <c r="L27" s="28">
        <f>'年別観光客（宿泊）'!L27+'年別観光客（日帰り）'!L27</f>
        <v>219784</v>
      </c>
      <c r="M27" s="28">
        <f>'年別観光客（宿泊）'!M27+'年別観光客（日帰り）'!M27</f>
        <v>242900</v>
      </c>
      <c r="N27" s="28">
        <f>'年別観光客（宿泊）'!N27+'年別観光客（日帰り）'!N27</f>
        <v>253702</v>
      </c>
    </row>
    <row r="28" spans="1:14" s="83" customFormat="1" ht="12" x14ac:dyDescent="0.2">
      <c r="A28" s="86" t="s">
        <v>103</v>
      </c>
      <c r="B28" s="28">
        <f>'年別観光客（宿泊）'!B28+'年別観光客（日帰り）'!B28</f>
        <v>824236</v>
      </c>
      <c r="C28" s="28">
        <f>'年別観光客（宿泊）'!C28+'年別観光客（日帰り）'!C28</f>
        <v>825940</v>
      </c>
      <c r="D28" s="28">
        <f>'年別観光客（宿泊）'!D28+'年別観光客（日帰り）'!D28</f>
        <v>816404</v>
      </c>
      <c r="E28" s="28">
        <f>'年別観光客（宿泊）'!E28+'年別観光客（日帰り）'!E28</f>
        <v>839619</v>
      </c>
      <c r="F28" s="28">
        <f>'年別観光客（宿泊）'!F28+'年別観光客（日帰り）'!F28</f>
        <v>794428</v>
      </c>
      <c r="G28" s="28">
        <f>'年別観光客（宿泊）'!G28+'年別観光客（日帰り）'!G28</f>
        <v>728956</v>
      </c>
      <c r="H28" s="28">
        <f>'年別観光客（宿泊）'!H28+'年別観光客（日帰り）'!H28</f>
        <v>728774</v>
      </c>
      <c r="I28" s="28">
        <f>'年別観光客（宿泊）'!I28+'年別観光客（日帰り）'!I28</f>
        <v>746045</v>
      </c>
      <c r="J28" s="28">
        <f>'年別観光客（宿泊）'!J28+'年別観光客（日帰り）'!J28</f>
        <v>597876</v>
      </c>
      <c r="K28" s="28">
        <f>'年別観光客（宿泊）'!K28+'年別観光客（日帰り）'!K28</f>
        <v>638954</v>
      </c>
      <c r="L28" s="28">
        <f>'年別観光客（宿泊）'!L28+'年別観光客（日帰り）'!L28</f>
        <v>672239</v>
      </c>
      <c r="M28" s="28">
        <f>'年別観光客（宿泊）'!M28+'年別観光客（日帰り）'!M28</f>
        <v>682249</v>
      </c>
      <c r="N28" s="28">
        <f>'年別観光客（宿泊）'!N28+'年別観光客（日帰り）'!N28</f>
        <v>727423</v>
      </c>
    </row>
    <row r="29" spans="1:14" s="83" customFormat="1" ht="12" x14ac:dyDescent="0.2">
      <c r="A29" s="86" t="s">
        <v>117</v>
      </c>
      <c r="B29" s="28">
        <f>'年別観光客（宿泊）'!B29+'年別観光客（日帰り）'!B29</f>
        <v>216053</v>
      </c>
      <c r="C29" s="28">
        <f>'年別観光客（宿泊）'!C29+'年別観光客（日帰り）'!C29</f>
        <v>229942</v>
      </c>
      <c r="D29" s="28">
        <f>'年別観光客（宿泊）'!D29+'年別観光客（日帰り）'!D29</f>
        <v>239302</v>
      </c>
      <c r="E29" s="28">
        <f>'年別観光客（宿泊）'!E29+'年別観光客（日帰り）'!E29</f>
        <v>234181</v>
      </c>
      <c r="F29" s="28">
        <f>'年別観光客（宿泊）'!F29+'年別観光客（日帰り）'!F29</f>
        <v>226674</v>
      </c>
      <c r="G29" s="28">
        <f>'年別観光客（宿泊）'!G29+'年別観光客（日帰り）'!G29</f>
        <v>221137</v>
      </c>
      <c r="H29" s="28">
        <f>'年別観光客（宿泊）'!H29+'年別観光客（日帰り）'!H29</f>
        <v>232247</v>
      </c>
      <c r="I29" s="28">
        <f>'年別観光客（宿泊）'!I29+'年別観光客（日帰り）'!I29</f>
        <v>230563</v>
      </c>
      <c r="J29" s="28">
        <f>'年別観光客（宿泊）'!J29+'年別観光客（日帰り）'!J29</f>
        <v>230449</v>
      </c>
      <c r="K29" s="28">
        <f>'年別観光客（宿泊）'!K29+'年別観光客（日帰り）'!K29</f>
        <v>227183</v>
      </c>
      <c r="L29" s="28">
        <f>'年別観光客（宿泊）'!L29+'年別観光客（日帰り）'!L29</f>
        <v>246984</v>
      </c>
      <c r="M29" s="28">
        <f>'年別観光客（宿泊）'!M29+'年別観光客（日帰り）'!M29</f>
        <v>229305</v>
      </c>
      <c r="N29" s="28">
        <f>'年別観光客（宿泊）'!N29+'年別観光客（日帰り）'!N29</f>
        <v>225147</v>
      </c>
    </row>
    <row r="30" spans="1:14" s="83" customFormat="1" ht="12" x14ac:dyDescent="0.2">
      <c r="A30" s="86" t="s">
        <v>118</v>
      </c>
      <c r="B30" s="28">
        <f>'年別観光客（宿泊）'!B30+'年別観光客（日帰り）'!B30</f>
        <v>26405</v>
      </c>
      <c r="C30" s="28">
        <f>'年別観光客（宿泊）'!C30+'年別観光客（日帰り）'!C30</f>
        <v>25373</v>
      </c>
      <c r="D30" s="28">
        <f>'年別観光客（宿泊）'!D30+'年別観光客（日帰り）'!D30</f>
        <v>20820</v>
      </c>
      <c r="E30" s="28">
        <f>'年別観光客（宿泊）'!E30+'年別観光客（日帰り）'!E30</f>
        <v>19503</v>
      </c>
      <c r="F30" s="28">
        <f>'年別観光客（宿泊）'!F30+'年別観光客（日帰り）'!F30</f>
        <v>18910</v>
      </c>
      <c r="G30" s="28">
        <f>'年別観光客（宿泊）'!G30+'年別観光客（日帰り）'!G30</f>
        <v>23090</v>
      </c>
      <c r="H30" s="28">
        <f>'年別観光客（宿泊）'!H30+'年別観光客（日帰り）'!H30</f>
        <v>22293</v>
      </c>
      <c r="I30" s="28">
        <f>'年別観光客（宿泊）'!I30+'年別観光客（日帰り）'!I30</f>
        <v>25929</v>
      </c>
      <c r="J30" s="28">
        <f>'年別観光客（宿泊）'!J30+'年別観光客（日帰り）'!J30</f>
        <v>20951</v>
      </c>
      <c r="K30" s="28">
        <f>'年別観光客（宿泊）'!K30+'年別観光客（日帰り）'!K30</f>
        <v>28825</v>
      </c>
      <c r="L30" s="28">
        <f>'年別観光客（宿泊）'!L30+'年別観光客（日帰り）'!L30</f>
        <v>26491</v>
      </c>
      <c r="M30" s="28">
        <f>'年別観光客（宿泊）'!M30+'年別観光客（日帰り）'!M30</f>
        <v>41638</v>
      </c>
      <c r="N30" s="28">
        <f>'年別観光客（宿泊）'!N30+'年別観光客（日帰り）'!N30</f>
        <v>103650</v>
      </c>
    </row>
    <row r="31" spans="1:14" s="83" customFormat="1" ht="12" x14ac:dyDescent="0.2">
      <c r="A31" s="86" t="s">
        <v>119</v>
      </c>
      <c r="B31" s="28">
        <f>'年別観光客（宿泊）'!B31+'年別観光客（日帰り）'!B31</f>
        <v>244800</v>
      </c>
      <c r="C31" s="28">
        <f>'年別観光客（宿泊）'!C31+'年別観光客（日帰り）'!C31</f>
        <v>250100</v>
      </c>
      <c r="D31" s="28">
        <f>'年別観光客（宿泊）'!D31+'年別観光客（日帰り）'!D31</f>
        <v>228900</v>
      </c>
      <c r="E31" s="28">
        <f>'年別観光客（宿泊）'!E31+'年別観光客（日帰り）'!E31</f>
        <v>242800</v>
      </c>
      <c r="F31" s="28">
        <f>'年別観光客（宿泊）'!F31+'年別観光客（日帰り）'!F31</f>
        <v>236150</v>
      </c>
      <c r="G31" s="28">
        <f>'年別観光客（宿泊）'!G31+'年別観光客（日帰り）'!G31</f>
        <v>264400</v>
      </c>
      <c r="H31" s="28">
        <f>'年別観光客（宿泊）'!H31+'年別観光客（日帰り）'!H31</f>
        <v>249445</v>
      </c>
      <c r="I31" s="28">
        <f>'年別観光客（宿泊）'!I31+'年別観光客（日帰り）'!I31</f>
        <v>232116</v>
      </c>
      <c r="J31" s="28">
        <f>'年別観光客（宿泊）'!J31+'年別観光客（日帰り）'!J31</f>
        <v>130354</v>
      </c>
      <c r="K31" s="28">
        <f>'年別観光客（宿泊）'!K31+'年別観光客（日帰り）'!K31</f>
        <v>167934</v>
      </c>
      <c r="L31" s="28">
        <f>'年別観光客（宿泊）'!L31+'年別観光客（日帰り）'!L31</f>
        <v>197660</v>
      </c>
      <c r="M31" s="28">
        <f>'年別観光客（宿泊）'!M31+'年別観光客（日帰り）'!M31</f>
        <v>195120</v>
      </c>
      <c r="N31" s="28">
        <f>'年別観光客（宿泊）'!N31+'年別観光客（日帰り）'!N31</f>
        <v>198886</v>
      </c>
    </row>
    <row r="32" spans="1:14" s="83" customFormat="1" ht="12" x14ac:dyDescent="0.2">
      <c r="A32" s="86" t="s">
        <v>120</v>
      </c>
      <c r="B32" s="28">
        <f>'年別観光客（宿泊）'!B32+'年別観光客（日帰り）'!B32</f>
        <v>265562</v>
      </c>
      <c r="C32" s="28">
        <f>'年別観光客（宿泊）'!C32+'年別観光客（日帰り）'!C32</f>
        <v>220361</v>
      </c>
      <c r="D32" s="28">
        <f>'年別観光客（宿泊）'!D32+'年別観光客（日帰り）'!D32</f>
        <v>231524</v>
      </c>
      <c r="E32" s="28">
        <f>'年別観光客（宿泊）'!E32+'年別観光客（日帰り）'!E32</f>
        <v>202062</v>
      </c>
      <c r="F32" s="28">
        <f>'年別観光客（宿泊）'!F32+'年別観光客（日帰り）'!F32</f>
        <v>224814</v>
      </c>
      <c r="G32" s="28">
        <f>'年別観光客（宿泊）'!G32+'年別観光客（日帰り）'!G32</f>
        <v>215969</v>
      </c>
      <c r="H32" s="28">
        <f>'年別観光客（宿泊）'!H32+'年別観光客（日帰り）'!H32</f>
        <v>170014</v>
      </c>
      <c r="I32" s="28">
        <f>'年別観光客（宿泊）'!I32+'年別観光客（日帰り）'!I32</f>
        <v>139571</v>
      </c>
      <c r="J32" s="28">
        <f>'年別観光客（宿泊）'!J32+'年別観光客（日帰り）'!J32</f>
        <v>229304</v>
      </c>
      <c r="K32" s="28">
        <f>'年別観光客（宿泊）'!K32+'年別観光客（日帰り）'!K32</f>
        <v>307832</v>
      </c>
      <c r="L32" s="28">
        <f>'年別観光客（宿泊）'!L32+'年別観光客（日帰り）'!L32</f>
        <v>363151</v>
      </c>
      <c r="M32" s="28">
        <f>'年別観光客（宿泊）'!M32+'年別観光客（日帰り）'!M32</f>
        <v>288640</v>
      </c>
      <c r="N32" s="28">
        <f>'年別観光客（宿泊）'!N32+'年別観光客（日帰り）'!N32</f>
        <v>308315</v>
      </c>
    </row>
    <row r="33" spans="1:14" s="83" customFormat="1" ht="12" x14ac:dyDescent="0.2">
      <c r="A33" s="86" t="s">
        <v>163</v>
      </c>
      <c r="B33" s="28">
        <f>'年別観光客（宿泊）'!B33+'年別観光客（日帰り）'!B33</f>
        <v>681514</v>
      </c>
      <c r="C33" s="28">
        <f>'年別観光客（宿泊）'!C33+'年別観光客（日帰り）'!C33</f>
        <v>751730</v>
      </c>
      <c r="D33" s="28">
        <f>'年別観光客（宿泊）'!D33+'年別観光客（日帰り）'!D33</f>
        <v>765529</v>
      </c>
      <c r="E33" s="28">
        <f>'年別観光客（宿泊）'!E33+'年別観光客（日帰り）'!E33</f>
        <v>686311</v>
      </c>
      <c r="F33" s="28">
        <f>'年別観光客（宿泊）'!F33+'年別観光客（日帰り）'!F33</f>
        <v>726847</v>
      </c>
      <c r="G33" s="28">
        <f>'年別観光客（宿泊）'!G33+'年別観光客（日帰り）'!G33</f>
        <v>693971</v>
      </c>
      <c r="H33" s="28">
        <f>'年別観光客（宿泊）'!H33+'年別観光客（日帰り）'!H33</f>
        <v>671549</v>
      </c>
      <c r="I33" s="28">
        <f>'年別観光客（宿泊）'!I33+'年別観光客（日帰り）'!I33</f>
        <v>654770</v>
      </c>
      <c r="J33" s="28">
        <f>'年別観光客（宿泊）'!J33+'年別観光客（日帰り）'!J33</f>
        <v>444369</v>
      </c>
      <c r="K33" s="28">
        <f>'年別観光客（宿泊）'!K33+'年別観光客（日帰り）'!K33</f>
        <v>466615</v>
      </c>
      <c r="L33" s="28">
        <f>'年別観光客（宿泊）'!L33+'年別観光客（日帰り）'!L33</f>
        <v>420177</v>
      </c>
      <c r="M33" s="28">
        <f>'年別観光客（宿泊）'!M33+'年別観光客（日帰り）'!M33</f>
        <v>512839</v>
      </c>
      <c r="N33" s="28">
        <f>'年別観光客（宿泊）'!N33+'年別観光客（日帰り）'!N33</f>
        <v>524007</v>
      </c>
    </row>
    <row r="34" spans="1:14" s="83" customFormat="1" ht="12" x14ac:dyDescent="0.2">
      <c r="A34" s="86" t="s">
        <v>104</v>
      </c>
      <c r="B34" s="28">
        <f>'年別観光客（宿泊）'!B34+'年別観光客（日帰り）'!B34</f>
        <v>637672</v>
      </c>
      <c r="C34" s="28">
        <f>'年別観光客（宿泊）'!C34+'年別観光客（日帰り）'!C34</f>
        <v>637949</v>
      </c>
      <c r="D34" s="28">
        <f>'年別観光客（宿泊）'!D34+'年別観光客（日帰り）'!D34</f>
        <v>655206</v>
      </c>
      <c r="E34" s="28">
        <f>'年別観光客（宿泊）'!E34+'年別観光客（日帰り）'!E34</f>
        <v>662965</v>
      </c>
      <c r="F34" s="28">
        <f>'年別観光客（宿泊）'!F34+'年別観光客（日帰り）'!F34</f>
        <v>649787</v>
      </c>
      <c r="G34" s="28">
        <f>'年別観光客（宿泊）'!G34+'年別観光客（日帰り）'!G34</f>
        <v>626502</v>
      </c>
      <c r="H34" s="28">
        <f>'年別観光客（宿泊）'!H34+'年別観光客（日帰り）'!H34</f>
        <v>668360</v>
      </c>
      <c r="I34" s="28">
        <f>'年別観光客（宿泊）'!I34+'年別観光客（日帰り）'!I34</f>
        <v>672010</v>
      </c>
      <c r="J34" s="28">
        <f>'年別観光客（宿泊）'!J34+'年別観光客（日帰り）'!J34</f>
        <v>397660</v>
      </c>
      <c r="K34" s="28">
        <f>'年別観光客（宿泊）'!K34+'年別観光客（日帰り）'!K34</f>
        <v>389420</v>
      </c>
      <c r="L34" s="28">
        <f>'年別観光客（宿泊）'!L34+'年別観光客（日帰り）'!L34</f>
        <v>462644</v>
      </c>
      <c r="M34" s="28">
        <f>'年別観光客（宿泊）'!M34+'年別観光客（日帰り）'!M34</f>
        <v>567758</v>
      </c>
      <c r="N34" s="28">
        <f>'年別観光客（宿泊）'!N34+'年別観光客（日帰り）'!N34</f>
        <v>600454</v>
      </c>
    </row>
    <row r="35" spans="1:14" s="83" customFormat="1" ht="12" x14ac:dyDescent="0.2">
      <c r="A35" s="86" t="s">
        <v>164</v>
      </c>
      <c r="B35" s="28">
        <f>'年別観光客（宿泊）'!B35+'年別観光客（日帰り）'!B35</f>
        <v>723071</v>
      </c>
      <c r="C35" s="28">
        <f>'年別観光客（宿泊）'!C35+'年別観光客（日帰り）'!C35</f>
        <v>718634</v>
      </c>
      <c r="D35" s="28">
        <f>'年別観光客（宿泊）'!D35+'年別観光客（日帰り）'!D35</f>
        <v>709002</v>
      </c>
      <c r="E35" s="28">
        <f>'年別観光客（宿泊）'!E35+'年別観光客（日帰り）'!E35</f>
        <v>648722</v>
      </c>
      <c r="F35" s="28">
        <f>'年別観光客（宿泊）'!F35+'年別観光客（日帰り）'!F35</f>
        <v>569019</v>
      </c>
      <c r="G35" s="28">
        <f>'年別観光客（宿泊）'!G35+'年別観光客（日帰り）'!G35</f>
        <v>599845</v>
      </c>
      <c r="H35" s="28">
        <f>'年別観光客（宿泊）'!H35+'年別観光客（日帰り）'!H35</f>
        <v>598423</v>
      </c>
      <c r="I35" s="28">
        <f>'年別観光客（宿泊）'!I35+'年別観光客（日帰り）'!I35</f>
        <v>600585</v>
      </c>
      <c r="J35" s="28">
        <f>'年別観光客（宿泊）'!J35+'年別観光客（日帰り）'!J35</f>
        <v>474668</v>
      </c>
      <c r="K35" s="28">
        <f>'年別観光客（宿泊）'!K35+'年別観光客（日帰り）'!K35</f>
        <v>483217</v>
      </c>
      <c r="L35" s="28">
        <f>'年別観光客（宿泊）'!L35+'年別観光客（日帰り）'!L35</f>
        <v>602907</v>
      </c>
      <c r="M35" s="28">
        <f>'年別観光客（宿泊）'!M35+'年別観光客（日帰り）'!M35</f>
        <v>570938</v>
      </c>
      <c r="N35" s="28">
        <f>'年別観光客（宿泊）'!N35+'年別観光客（日帰り）'!N35</f>
        <v>550490</v>
      </c>
    </row>
    <row r="36" spans="1:14" s="83" customFormat="1" ht="12" x14ac:dyDescent="0.2">
      <c r="A36" s="86" t="s">
        <v>165</v>
      </c>
      <c r="B36" s="28">
        <f>'年別観光客（宿泊）'!B36+'年別観光客（日帰り）'!B36</f>
        <v>3325574</v>
      </c>
      <c r="C36" s="28">
        <f>'年別観光客（宿泊）'!C36+'年別観光客（日帰り）'!C36</f>
        <v>3618077</v>
      </c>
      <c r="D36" s="28">
        <f>'年別観光客（宿泊）'!D36+'年別観光客（日帰り）'!D36</f>
        <v>3699565</v>
      </c>
      <c r="E36" s="28">
        <f>'年別観光客（宿泊）'!E36+'年別観光客（日帰り）'!E36</f>
        <v>3810087</v>
      </c>
      <c r="F36" s="28">
        <f>'年別観光客（宿泊）'!F36+'年別観光客（日帰り）'!F36</f>
        <v>3650588</v>
      </c>
      <c r="G36" s="28">
        <f>'年別観光客（宿泊）'!G36+'年別観光客（日帰り）'!G36</f>
        <v>3637523</v>
      </c>
      <c r="H36" s="28">
        <f>'年別観光客（宿泊）'!H36+'年別観光客（日帰り）'!H36</f>
        <v>3661961</v>
      </c>
      <c r="I36" s="28">
        <f>'年別観光客（宿泊）'!I36+'年別観光客（日帰り）'!I36</f>
        <v>3923430</v>
      </c>
      <c r="J36" s="28">
        <f>'年別観光客（宿泊）'!J36+'年別観光客（日帰り）'!J36</f>
        <v>2437499</v>
      </c>
      <c r="K36" s="28">
        <f>'年別観光客（宿泊）'!K36+'年別観光客（日帰り）'!K36</f>
        <v>1886077</v>
      </c>
      <c r="L36" s="28">
        <f>'年別観光客（宿泊）'!L36+'年別観光客（日帰り）'!L36</f>
        <v>2584685</v>
      </c>
      <c r="M36" s="28">
        <f>'年別観光客（宿泊）'!M36+'年別観光客（日帰り）'!M36</f>
        <v>3008020</v>
      </c>
      <c r="N36" s="28">
        <f>'年別観光客（宿泊）'!N36+'年別観光客（日帰り）'!N36</f>
        <v>3208026</v>
      </c>
    </row>
    <row r="37" spans="1:14" s="83" customFormat="1" ht="12" x14ac:dyDescent="0.2">
      <c r="A37" s="86" t="s">
        <v>106</v>
      </c>
      <c r="B37" s="28">
        <f>'年別観光客（宿泊）'!B37+'年別観光客（日帰り）'!B37</f>
        <v>313603</v>
      </c>
      <c r="C37" s="28">
        <f>'年別観光客（宿泊）'!C37+'年別観光客（日帰り）'!C37</f>
        <v>311778</v>
      </c>
      <c r="D37" s="28">
        <f>'年別観光客（宿泊）'!D37+'年別観光客（日帰り）'!D37</f>
        <v>314056</v>
      </c>
      <c r="E37" s="28">
        <f>'年別観光客（宿泊）'!E37+'年別観光客（日帰り）'!E37</f>
        <v>325051</v>
      </c>
      <c r="F37" s="28">
        <f>'年別観光客（宿泊）'!F37+'年別観光客（日帰り）'!F37</f>
        <v>317333</v>
      </c>
      <c r="G37" s="28">
        <f>'年別観光客（宿泊）'!G37+'年別観光客（日帰り）'!G37</f>
        <v>337219</v>
      </c>
      <c r="H37" s="28">
        <f>'年別観光客（宿泊）'!H37+'年別観光客（日帰り）'!H37</f>
        <v>350282</v>
      </c>
      <c r="I37" s="28">
        <f>'年別観光客（宿泊）'!I37+'年別観光客（日帰り）'!I37</f>
        <v>343051</v>
      </c>
      <c r="J37" s="28">
        <f>'年別観光客（宿泊）'!J37+'年別観光客（日帰り）'!J37</f>
        <v>261293</v>
      </c>
      <c r="K37" s="28">
        <f>'年別観光客（宿泊）'!K37+'年別観光客（日帰り）'!K37</f>
        <v>187989</v>
      </c>
      <c r="L37" s="28">
        <f>'年別観光客（宿泊）'!L37+'年別観光客（日帰り）'!L37</f>
        <v>243758</v>
      </c>
      <c r="M37" s="28">
        <f>'年別観光客（宿泊）'!M37+'年別観光客（日帰り）'!M37</f>
        <v>262583</v>
      </c>
      <c r="N37" s="28">
        <f>'年別観光客（宿泊）'!N37+'年別観光客（日帰り）'!N37</f>
        <v>262159</v>
      </c>
    </row>
    <row r="38" spans="1:14" s="83" customFormat="1" ht="12" x14ac:dyDescent="0.2">
      <c r="A38" s="86" t="s">
        <v>123</v>
      </c>
      <c r="B38" s="30">
        <f>'年別観光客（宿泊）'!B38+'年別観光客（日帰り）'!B38</f>
        <v>3220311</v>
      </c>
      <c r="C38" s="30">
        <f>'年別観光客（宿泊）'!C38+'年別観光客（日帰り）'!C38</f>
        <v>3299120</v>
      </c>
      <c r="D38" s="28">
        <f>'年別観光客（宿泊）'!D38+'年別観光客（日帰り）'!D38</f>
        <v>3274419</v>
      </c>
      <c r="E38" s="28">
        <f>'年別観光客（宿泊）'!E38+'年別観光客（日帰り）'!E38</f>
        <v>3595676</v>
      </c>
      <c r="F38" s="28">
        <f>'年別観光客（宿泊）'!F38+'年別観光客（日帰り）'!F38</f>
        <v>3468913</v>
      </c>
      <c r="G38" s="28">
        <f>'年別観光客（宿泊）'!G38+'年別観光客（日帰り）'!G38</f>
        <v>3464960</v>
      </c>
      <c r="H38" s="28">
        <f>'年別観光客（宿泊）'!H38+'年別観光客（日帰り）'!H38</f>
        <v>3521818</v>
      </c>
      <c r="I38" s="28">
        <f>'年別観光客（宿泊）'!I38+'年別観光客（日帰り）'!I38</f>
        <v>3631300</v>
      </c>
      <c r="J38" s="28">
        <f>'年別観光客（宿泊）'!J38+'年別観光客（日帰り）'!J38</f>
        <v>2522331</v>
      </c>
      <c r="K38" s="28">
        <f>'年別観光客（宿泊）'!K38+'年別観光客（日帰り）'!K38</f>
        <v>2622423</v>
      </c>
      <c r="L38" s="28">
        <f>'年別観光客（宿泊）'!L38+'年別観光客（日帰り）'!L38</f>
        <v>3041218</v>
      </c>
      <c r="M38" s="28">
        <f>'年別観光客（宿泊）'!M38+'年別観光客（日帰り）'!M38</f>
        <v>3145444</v>
      </c>
      <c r="N38" s="28">
        <f>'年別観光客（宿泊）'!N38+'年別観光客（日帰り）'!N38</f>
        <v>3184528</v>
      </c>
    </row>
    <row r="39" spans="1:14" s="83" customFormat="1" ht="12" x14ac:dyDescent="0.2">
      <c r="A39" s="86" t="s">
        <v>107</v>
      </c>
      <c r="B39" s="28">
        <f>'年別観光客（宿泊）'!B39+'年別観光客（日帰り）'!B39</f>
        <v>209799</v>
      </c>
      <c r="C39" s="28">
        <f>'年別観光客（宿泊）'!C39+'年別観光客（日帰り）'!C39</f>
        <v>218841</v>
      </c>
      <c r="D39" s="28">
        <f>'年別観光客（宿泊）'!D39+'年別観光客（日帰り）'!D39</f>
        <v>210725</v>
      </c>
      <c r="E39" s="28">
        <f>'年別観光客（宿泊）'!E39+'年別観光客（日帰り）'!E39</f>
        <v>561618</v>
      </c>
      <c r="F39" s="28">
        <f>'年別観光客（宿泊）'!F39+'年別観光客（日帰り）'!F39</f>
        <v>1129857</v>
      </c>
      <c r="G39" s="28">
        <f>'年別観光客（宿泊）'!G39+'年別観光客（日帰り）'!G39</f>
        <v>1057612</v>
      </c>
      <c r="H39" s="28">
        <f>'年別観光客（宿泊）'!H39+'年別観光客（日帰り）'!H39</f>
        <v>981439</v>
      </c>
      <c r="I39" s="28">
        <f>'年別観光客（宿泊）'!I39+'年別観光客（日帰り）'!I39</f>
        <v>897759</v>
      </c>
      <c r="J39" s="28">
        <f>'年別観光客（宿泊）'!J39+'年別観光客（日帰り）'!J39</f>
        <v>764865</v>
      </c>
      <c r="K39" s="28">
        <f>'年別観光客（宿泊）'!K39+'年別観光客（日帰り）'!K39</f>
        <v>897401</v>
      </c>
      <c r="L39" s="28">
        <f>'年別観光客（宿泊）'!L39+'年別観光客（日帰り）'!L39</f>
        <v>1050460</v>
      </c>
      <c r="M39" s="28">
        <f>'年別観光客（宿泊）'!M39+'年別観光客（日帰り）'!M39</f>
        <v>935467</v>
      </c>
      <c r="N39" s="28">
        <f>'年別観光客（宿泊）'!N39+'年別観光客（日帰り）'!N39</f>
        <v>991398</v>
      </c>
    </row>
    <row r="40" spans="1:14" s="83" customFormat="1" ht="12" x14ac:dyDescent="0.2">
      <c r="A40" s="86" t="s">
        <v>124</v>
      </c>
      <c r="B40" s="28">
        <f>'年別観光客（宿泊）'!B40+'年別観光客（日帰り）'!B40</f>
        <v>1033855</v>
      </c>
      <c r="C40" s="28">
        <f>'年別観光客（宿泊）'!C40+'年別観光客（日帰り）'!C40</f>
        <v>1072416</v>
      </c>
      <c r="D40" s="28">
        <f>'年別観光客（宿泊）'!D40+'年別観光客（日帰り）'!D40</f>
        <v>1279604</v>
      </c>
      <c r="E40" s="28">
        <f>'年別観光客（宿泊）'!E40+'年別観光客（日帰り）'!E40</f>
        <v>1305287</v>
      </c>
      <c r="F40" s="28">
        <f>'年別観光客（宿泊）'!F40+'年別観光客（日帰り）'!F40</f>
        <v>1289659</v>
      </c>
      <c r="G40" s="28">
        <f>'年別観光客（宿泊）'!G40+'年別観光客（日帰り）'!G40</f>
        <v>1305571</v>
      </c>
      <c r="H40" s="28">
        <f>'年別観光客（宿泊）'!H40+'年別観光客（日帰り）'!H40</f>
        <v>1351786</v>
      </c>
      <c r="I40" s="28">
        <f>'年別観光客（宿泊）'!I40+'年別観光客（日帰り）'!I40</f>
        <v>1368191</v>
      </c>
      <c r="J40" s="28">
        <f>'年別観光客（宿泊）'!J40+'年別観光客（日帰り）'!J40</f>
        <v>914006</v>
      </c>
      <c r="K40" s="28">
        <f>'年別観光客（宿泊）'!K40+'年別観光客（日帰り）'!K40</f>
        <v>778004</v>
      </c>
      <c r="L40" s="28">
        <f>'年別観光客（宿泊）'!L40+'年別観光客（日帰り）'!L40</f>
        <v>914122</v>
      </c>
      <c r="M40" s="28">
        <f>'年別観光客（宿泊）'!M40+'年別観光客（日帰り）'!M40</f>
        <v>1078518</v>
      </c>
      <c r="N40" s="28">
        <f>'年別観光客（宿泊）'!N40+'年別観光客（日帰り）'!N40</f>
        <v>1210085</v>
      </c>
    </row>
    <row r="41" spans="1:14" s="83" customFormat="1" ht="12" x14ac:dyDescent="0.2">
      <c r="A41" s="86" t="s">
        <v>108</v>
      </c>
      <c r="B41" s="28">
        <f>'年別観光客（宿泊）'!B41+'年別観光客（日帰り）'!B41</f>
        <v>1239092</v>
      </c>
      <c r="C41" s="28">
        <f>'年別観光客（宿泊）'!C41+'年別観光客（日帰り）'!C41</f>
        <v>1355550</v>
      </c>
      <c r="D41" s="28">
        <f>'年別観光客（宿泊）'!D41+'年別観光客（日帰り）'!D41</f>
        <v>1344755</v>
      </c>
      <c r="E41" s="28">
        <f>'年別観光客（宿泊）'!E41+'年別観光客（日帰り）'!E41</f>
        <v>1388542</v>
      </c>
      <c r="F41" s="28">
        <f>'年別観光客（宿泊）'!F41+'年別観光客（日帰り）'!F41</f>
        <v>1389921</v>
      </c>
      <c r="G41" s="28">
        <f>'年別観光客（宿泊）'!G41+'年別観光客（日帰り）'!G41</f>
        <v>1510071</v>
      </c>
      <c r="H41" s="28">
        <f>'年別観光客（宿泊）'!H41+'年別観光客（日帰り）'!H41</f>
        <v>1524051</v>
      </c>
      <c r="I41" s="28">
        <f>'年別観光客（宿泊）'!I41+'年別観光客（日帰り）'!I41</f>
        <v>1351267</v>
      </c>
      <c r="J41" s="28">
        <f>'年別観光客（宿泊）'!J41+'年別観光客（日帰り）'!J41</f>
        <v>832718</v>
      </c>
      <c r="K41" s="28">
        <f>'年別観光客（宿泊）'!K41+'年別観光客（日帰り）'!K41</f>
        <v>892248</v>
      </c>
      <c r="L41" s="28">
        <f>'年別観光客（宿泊）'!L41+'年別観光客（日帰り）'!L41</f>
        <v>975657</v>
      </c>
      <c r="M41" s="28">
        <f>'年別観光客（宿泊）'!M41+'年別観光客（日帰り）'!M41</f>
        <v>1080269</v>
      </c>
      <c r="N41" s="28">
        <f>'年別観光客（宿泊）'!N41+'年別観光客（日帰り）'!N41</f>
        <v>1253885</v>
      </c>
    </row>
    <row r="42" spans="1:14" s="83" customFormat="1" ht="12" x14ac:dyDescent="0.2">
      <c r="A42" s="86" t="s">
        <v>125</v>
      </c>
      <c r="B42" s="28">
        <f>'年別観光客（宿泊）'!B42+'年別観光客（日帰り）'!B42</f>
        <v>245173</v>
      </c>
      <c r="C42" s="28">
        <f>'年別観光客（宿泊）'!C42+'年別観光客（日帰り）'!C42</f>
        <v>255078</v>
      </c>
      <c r="D42" s="28">
        <f>'年別観光客（宿泊）'!D42+'年別観光客（日帰り）'!D42</f>
        <v>251700</v>
      </c>
      <c r="E42" s="28">
        <f>'年別観光客（宿泊）'!E42+'年別観光客（日帰り）'!E42</f>
        <v>242270</v>
      </c>
      <c r="F42" s="28">
        <f>'年別観光客（宿泊）'!F42+'年別観光客（日帰り）'!F42</f>
        <v>232058</v>
      </c>
      <c r="G42" s="28">
        <f>'年別観光客（宿泊）'!G42+'年別観光客（日帰り）'!G42</f>
        <v>281607</v>
      </c>
      <c r="H42" s="28">
        <f>'年別観光客（宿泊）'!H42+'年別観光客（日帰り）'!H42</f>
        <v>334421</v>
      </c>
      <c r="I42" s="28">
        <f>'年別観光客（宿泊）'!I42+'年別観光客（日帰り）'!I42</f>
        <v>319341</v>
      </c>
      <c r="J42" s="28">
        <f>'年別観光客（宿泊）'!J42+'年別観光客（日帰り）'!J42</f>
        <v>232061</v>
      </c>
      <c r="K42" s="28">
        <f>'年別観光客（宿泊）'!K42+'年別観光客（日帰り）'!K42</f>
        <v>250395</v>
      </c>
      <c r="L42" s="28">
        <f>'年別観光客（宿泊）'!L42+'年別観光客（日帰り）'!L42</f>
        <v>309309</v>
      </c>
      <c r="M42" s="28">
        <f>'年別観光客（宿泊）'!M42+'年別観光客（日帰り）'!M42</f>
        <v>313887</v>
      </c>
      <c r="N42" s="28">
        <f>'年別観光客（宿泊）'!N42+'年別観光客（日帰り）'!N42</f>
        <v>324425</v>
      </c>
    </row>
    <row r="43" spans="1:14" s="83" customFormat="1" ht="12" x14ac:dyDescent="0.2">
      <c r="A43" s="86" t="s">
        <v>109</v>
      </c>
      <c r="B43" s="28">
        <f>'年別観光客（宿泊）'!B43+'年別観光客（日帰り）'!B43</f>
        <v>112322</v>
      </c>
      <c r="C43" s="28">
        <f>'年別観光客（宿泊）'!C43+'年別観光客（日帰り）'!C43</f>
        <v>114945</v>
      </c>
      <c r="D43" s="28">
        <f>'年別観光客（宿泊）'!D43+'年別観光客（日帰り）'!D43</f>
        <v>119648</v>
      </c>
      <c r="E43" s="28">
        <f>'年別観光客（宿泊）'!E43+'年別観光客（日帰り）'!E43</f>
        <v>121250</v>
      </c>
      <c r="F43" s="28">
        <f>'年別観光客（宿泊）'!F43+'年別観光客（日帰り）'!F43</f>
        <v>125610</v>
      </c>
      <c r="G43" s="28">
        <f>'年別観光客（宿泊）'!G43+'年別観光客（日帰り）'!G43</f>
        <v>130599</v>
      </c>
      <c r="H43" s="28">
        <f>'年別観光客（宿泊）'!H43+'年別観光客（日帰り）'!H43</f>
        <v>140933</v>
      </c>
      <c r="I43" s="28">
        <f>'年別観光客（宿泊）'!I43+'年別観光客（日帰り）'!I43</f>
        <v>134828</v>
      </c>
      <c r="J43" s="28">
        <f>'年別観光客（宿泊）'!J43+'年別観光客（日帰り）'!J43</f>
        <v>82790</v>
      </c>
      <c r="K43" s="28">
        <f>'年別観光客（宿泊）'!K43+'年別観光客（日帰り）'!K43</f>
        <v>105400</v>
      </c>
      <c r="L43" s="28">
        <f>'年別観光客（宿泊）'!L43+'年別観光客（日帰り）'!L43</f>
        <v>111999</v>
      </c>
      <c r="M43" s="28">
        <f>'年別観光客（宿泊）'!M43+'年別観光客（日帰り）'!M43</f>
        <v>89172</v>
      </c>
      <c r="N43" s="28">
        <f>'年別観光客（宿泊）'!N43+'年別観光客（日帰り）'!N43</f>
        <v>78083</v>
      </c>
    </row>
    <row r="44" spans="1:14" s="83" customFormat="1" ht="12" x14ac:dyDescent="0.2">
      <c r="A44" s="86" t="s">
        <v>126</v>
      </c>
      <c r="B44" s="28">
        <f>'年別観光客（宿泊）'!B44+'年別観光客（日帰り）'!B44</f>
        <v>67439</v>
      </c>
      <c r="C44" s="28">
        <f>'年別観光客（宿泊）'!C44+'年別観光客（日帰り）'!C44</f>
        <v>77706</v>
      </c>
      <c r="D44" s="28">
        <f>'年別観光客（宿泊）'!D44+'年別観光客（日帰り）'!D44</f>
        <v>81048</v>
      </c>
      <c r="E44" s="28">
        <f>'年別観光客（宿泊）'!E44+'年別観光客（日帰り）'!E44</f>
        <v>86841</v>
      </c>
      <c r="F44" s="28">
        <f>'年別観光客（宿泊）'!F44+'年別観光客（日帰り）'!F44</f>
        <v>88655</v>
      </c>
      <c r="G44" s="28">
        <f>'年別観光客（宿泊）'!G44+'年別観光客（日帰り）'!G44</f>
        <v>91836</v>
      </c>
      <c r="H44" s="28">
        <f>'年別観光客（宿泊）'!H44+'年別観光客（日帰り）'!H44</f>
        <v>80944</v>
      </c>
      <c r="I44" s="28">
        <f>'年別観光客（宿泊）'!I44+'年別観光客（日帰り）'!I44</f>
        <v>64089</v>
      </c>
      <c r="J44" s="28">
        <f>'年別観光客（宿泊）'!J44+'年別観光客（日帰り）'!J44</f>
        <v>37688</v>
      </c>
      <c r="K44" s="28">
        <f>'年別観光客（宿泊）'!K44+'年別観光客（日帰り）'!K44</f>
        <v>46008</v>
      </c>
      <c r="L44" s="28">
        <f>'年別観光客（宿泊）'!L44+'年別観光客（日帰り）'!L44</f>
        <v>51629</v>
      </c>
      <c r="M44" s="28">
        <f>'年別観光客（宿泊）'!M44+'年別観光客（日帰り）'!M44</f>
        <v>55479</v>
      </c>
      <c r="N44" s="28">
        <f>'年別観光客（宿泊）'!N44+'年別観光客（日帰り）'!N44</f>
        <v>55581</v>
      </c>
    </row>
    <row r="45" spans="1:14" s="83" customFormat="1" ht="12.75" thickBot="1" x14ac:dyDescent="0.25">
      <c r="A45" s="86" t="s">
        <v>127</v>
      </c>
      <c r="B45" s="28">
        <f>'年別観光客（宿泊）'!B45+'年別観光客（日帰り）'!B45</f>
        <v>1122632</v>
      </c>
      <c r="C45" s="28">
        <f>'年別観光客（宿泊）'!C45+'年別観光客（日帰り）'!C45</f>
        <v>1211605</v>
      </c>
      <c r="D45" s="28">
        <f>'年別観光客（宿泊）'!D45+'年別観光客（日帰り）'!D45</f>
        <v>1201953</v>
      </c>
      <c r="E45" s="28">
        <f>'年別観光客（宿泊）'!E45+'年別観光客（日帰り）'!E45</f>
        <v>1339719</v>
      </c>
      <c r="F45" s="28">
        <f>'年別観光客（宿泊）'!F45+'年別観光客（日帰り）'!F45</f>
        <v>1338210</v>
      </c>
      <c r="G45" s="28">
        <f>'年別観光客（宿泊）'!G45+'年別観光客（日帰り）'!G45</f>
        <v>1360548</v>
      </c>
      <c r="H45" s="28">
        <f>'年別観光客（宿泊）'!H45+'年別観光客（日帰り）'!H45</f>
        <v>1602711</v>
      </c>
      <c r="I45" s="28">
        <f>'年別観光客（宿泊）'!I45+'年別観光客（日帰り）'!I45</f>
        <v>1655751</v>
      </c>
      <c r="J45" s="28">
        <f>'年別観光客（宿泊）'!J45+'年別観光客（日帰り）'!J45</f>
        <v>1171581</v>
      </c>
      <c r="K45" s="28">
        <f>'年別観光客（宿泊）'!K45+'年別観光客（日帰り）'!K45</f>
        <v>1164488</v>
      </c>
      <c r="L45" s="28">
        <f>'年別観光客（宿泊）'!L45+'年別観光客（日帰り）'!L45</f>
        <v>1569920</v>
      </c>
      <c r="M45" s="28">
        <f>'年別観光客（宿泊）'!M45+'年別観光客（日帰り）'!M45</f>
        <v>1940373</v>
      </c>
      <c r="N45" s="28">
        <f>'年別観光客（宿泊）'!N45+'年別観光客（日帰り）'!N45</f>
        <v>1950130</v>
      </c>
    </row>
    <row r="46" spans="1:14" x14ac:dyDescent="0.15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8" spans="1:14" x14ac:dyDescent="0.15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1:12" x14ac:dyDescent="0.1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12" x14ac:dyDescent="0.15">
      <c r="A50" s="88"/>
    </row>
    <row r="52" spans="1:12" x14ac:dyDescent="0.15">
      <c r="A52" s="88"/>
    </row>
    <row r="53" spans="1:12" x14ac:dyDescent="0.15">
      <c r="A53" s="88"/>
    </row>
    <row r="54" spans="1:12" x14ac:dyDescent="0.15">
      <c r="A54" s="88"/>
    </row>
    <row r="56" spans="1:12" x14ac:dyDescent="0.15">
      <c r="A56" s="88"/>
    </row>
    <row r="58" spans="1:12" x14ac:dyDescent="0.15">
      <c r="A58" s="88"/>
    </row>
    <row r="59" spans="1:12" x14ac:dyDescent="0.15">
      <c r="A59" s="88"/>
    </row>
    <row r="60" spans="1:12" x14ac:dyDescent="0.15">
      <c r="A60" s="88"/>
    </row>
    <row r="62" spans="1:12" x14ac:dyDescent="0.15">
      <c r="A62" s="88"/>
    </row>
    <row r="64" spans="1:12" x14ac:dyDescent="0.15">
      <c r="A64" s="88"/>
    </row>
    <row r="66" spans="1:1" x14ac:dyDescent="0.15">
      <c r="A66" s="88"/>
    </row>
  </sheetData>
  <phoneticPr fontId="3"/>
  <hyperlinks>
    <hyperlink ref="A10" r:id="rId1" xr:uid="{00000000-0004-0000-0100-000000000000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portrait" cellComments="asDisplayed" horizontalDpi="300" verticalDpi="300" r:id="rId2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2"/>
    <pageSetUpPr fitToPage="1"/>
  </sheetPr>
  <dimension ref="A1:O66"/>
  <sheetViews>
    <sheetView showGridLines="0" zoomScale="90" zoomScaleNormal="90" zoomScaleSheetLayoutView="100" workbookViewId="0">
      <pane xSplit="1" ySplit="6" topLeftCell="B7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7.77734375" defaultRowHeight="10.5" x14ac:dyDescent="0.15"/>
  <cols>
    <col min="1" max="1" width="7.77734375" style="81"/>
    <col min="2" max="3" width="9.109375" style="81" customWidth="1"/>
    <col min="4" max="14" width="9.109375" style="81" bestFit="1" customWidth="1"/>
    <col min="15" max="16384" width="7.77734375" style="81"/>
  </cols>
  <sheetData>
    <row r="1" spans="1:15" s="79" customFormat="1" x14ac:dyDescent="0.15">
      <c r="A1" s="78"/>
      <c r="B1" s="90">
        <f>'年別観光客（宿泊＋日帰り）'!B1</f>
        <v>2012</v>
      </c>
      <c r="C1" s="90">
        <f>'年別観光客（宿泊＋日帰り）'!C1</f>
        <v>2013</v>
      </c>
      <c r="D1" s="90">
        <f>'年別観光客（宿泊＋日帰り）'!D1</f>
        <v>2014</v>
      </c>
      <c r="E1" s="90">
        <f>'年別観光客（宿泊＋日帰り）'!E1</f>
        <v>2015</v>
      </c>
      <c r="F1" s="90">
        <f>'年別観光客（宿泊＋日帰り）'!F1</f>
        <v>2016</v>
      </c>
      <c r="G1" s="90">
        <f>'年別観光客（宿泊＋日帰り）'!G1</f>
        <v>2017</v>
      </c>
      <c r="H1" s="90">
        <f>'年別観光客（宿泊＋日帰り）'!H1</f>
        <v>2018</v>
      </c>
      <c r="I1" s="90">
        <f>'年別観光客（宿泊＋日帰り）'!I1</f>
        <v>2019</v>
      </c>
      <c r="J1" s="90">
        <f>'年別観光客（宿泊＋日帰り）'!J1</f>
        <v>2020</v>
      </c>
      <c r="K1" s="90">
        <f>'年別観光客（宿泊＋日帰り）'!K1</f>
        <v>2021</v>
      </c>
      <c r="L1" s="90">
        <f>'年別観光客（宿泊＋日帰り）'!L1</f>
        <v>2022</v>
      </c>
      <c r="M1" s="90">
        <f>'年別観光客（宿泊＋日帰り）'!M1</f>
        <v>2023</v>
      </c>
      <c r="N1" s="90">
        <f>'年別観光客（宿泊＋日帰り）'!N1</f>
        <v>2024</v>
      </c>
    </row>
    <row r="2" spans="1:15" x14ac:dyDescent="0.15">
      <c r="A2" s="78" t="str">
        <f>比較シート!$F$3</f>
        <v>和歌山市</v>
      </c>
      <c r="B2" s="80">
        <f>VLOOKUP($A$2,$A$15:$O$45,B$12,FALSE)</f>
        <v>5257280</v>
      </c>
      <c r="C2" s="80">
        <f t="shared" ref="C2:L2" si="0">VLOOKUP($A$2,$A$15:$O$45,C$12,FALSE)</f>
        <v>5434842</v>
      </c>
      <c r="D2" s="80">
        <f t="shared" si="0"/>
        <v>5430410</v>
      </c>
      <c r="E2" s="80">
        <f t="shared" si="0"/>
        <v>5586066</v>
      </c>
      <c r="F2" s="80">
        <f t="shared" si="0"/>
        <v>5589675</v>
      </c>
      <c r="G2" s="80">
        <f t="shared" si="0"/>
        <v>5572276</v>
      </c>
      <c r="H2" s="80">
        <f t="shared" si="0"/>
        <v>5726507</v>
      </c>
      <c r="I2" s="80">
        <f t="shared" si="0"/>
        <v>5887201</v>
      </c>
      <c r="J2" s="80">
        <f t="shared" si="0"/>
        <v>3818665</v>
      </c>
      <c r="K2" s="80">
        <f t="shared" si="0"/>
        <v>3908407</v>
      </c>
      <c r="L2" s="80">
        <f t="shared" si="0"/>
        <v>4756198</v>
      </c>
      <c r="M2" s="80">
        <f>VLOOKUP($A$2,$A$15:$O$45,M$12,FALSE)</f>
        <v>5285636</v>
      </c>
      <c r="N2" s="80">
        <f>VLOOKUP($A$2,$A$15:$O$45,N$12,FALSE)</f>
        <v>5138374</v>
      </c>
    </row>
    <row r="3" spans="1:15" x14ac:dyDescent="0.15">
      <c r="A3" s="80" t="str">
        <f>比較シート!$I$3</f>
        <v>白浜町</v>
      </c>
      <c r="B3" s="80">
        <f>VLOOKUP($A$3,$A$15:$N$45,B$12,FALSE)</f>
        <v>1378482</v>
      </c>
      <c r="C3" s="80">
        <f t="shared" ref="C3:N3" si="1">VLOOKUP($A$3,$A$15:$N$45,C$12,FALSE)</f>
        <v>1330546</v>
      </c>
      <c r="D3" s="80">
        <f t="shared" si="1"/>
        <v>1313775</v>
      </c>
      <c r="E3" s="80">
        <f t="shared" si="1"/>
        <v>1503557</v>
      </c>
      <c r="F3" s="80">
        <f t="shared" si="1"/>
        <v>1504994</v>
      </c>
      <c r="G3" s="80">
        <f t="shared" si="1"/>
        <v>1517691</v>
      </c>
      <c r="H3" s="80">
        <f t="shared" si="1"/>
        <v>1576772</v>
      </c>
      <c r="I3" s="80">
        <f t="shared" si="1"/>
        <v>1603852</v>
      </c>
      <c r="J3" s="80">
        <f t="shared" si="1"/>
        <v>1300589</v>
      </c>
      <c r="K3" s="80">
        <f t="shared" si="1"/>
        <v>1396823</v>
      </c>
      <c r="L3" s="80">
        <f t="shared" si="1"/>
        <v>1454393</v>
      </c>
      <c r="M3" s="80">
        <f t="shared" si="1"/>
        <v>1468140</v>
      </c>
      <c r="N3" s="80">
        <f t="shared" si="1"/>
        <v>1451479</v>
      </c>
    </row>
    <row r="10" spans="1:15" s="83" customFormat="1" ht="12" x14ac:dyDescent="0.2">
      <c r="A10" s="82" t="s">
        <v>34</v>
      </c>
    </row>
    <row r="11" spans="1:15" s="83" customFormat="1" ht="12" x14ac:dyDescent="0.2">
      <c r="A11" s="84" t="s">
        <v>136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5" s="83" customFormat="1" ht="12" x14ac:dyDescent="0.2">
      <c r="A12" s="84">
        <v>1</v>
      </c>
      <c r="B12" s="84">
        <v>2</v>
      </c>
      <c r="C12" s="84">
        <v>3</v>
      </c>
      <c r="D12" s="84">
        <v>4</v>
      </c>
      <c r="E12" s="84">
        <v>5</v>
      </c>
      <c r="F12" s="84">
        <v>6</v>
      </c>
      <c r="G12" s="84">
        <v>7</v>
      </c>
      <c r="H12" s="84">
        <v>8</v>
      </c>
      <c r="I12" s="84">
        <v>9</v>
      </c>
      <c r="J12" s="84">
        <v>10</v>
      </c>
      <c r="K12" s="84">
        <v>11</v>
      </c>
      <c r="L12" s="84">
        <v>12</v>
      </c>
      <c r="M12" s="84">
        <v>13</v>
      </c>
      <c r="N12" s="84">
        <v>14</v>
      </c>
    </row>
    <row r="13" spans="1:15" s="83" customFormat="1" ht="12" x14ac:dyDescent="0.2">
      <c r="B13" s="92">
        <v>2012</v>
      </c>
      <c r="C13" s="92">
        <v>2013</v>
      </c>
      <c r="D13" s="92">
        <v>2014</v>
      </c>
      <c r="E13" s="92">
        <v>2015</v>
      </c>
      <c r="F13" s="92">
        <v>2016</v>
      </c>
      <c r="G13" s="92">
        <v>2017</v>
      </c>
      <c r="H13" s="92">
        <v>2018</v>
      </c>
      <c r="I13" s="92">
        <v>2019</v>
      </c>
      <c r="J13" s="93">
        <v>2020</v>
      </c>
      <c r="K13" s="93">
        <v>2021</v>
      </c>
      <c r="L13" s="93">
        <v>2022</v>
      </c>
      <c r="M13" s="93">
        <v>2023</v>
      </c>
      <c r="N13" s="142">
        <v>2024</v>
      </c>
    </row>
    <row r="14" spans="1:15" s="83" customFormat="1" ht="12" x14ac:dyDescent="0.2">
      <c r="B14" s="94" t="s">
        <v>36</v>
      </c>
      <c r="C14" s="94" t="s">
        <v>36</v>
      </c>
      <c r="D14" s="94" t="s">
        <v>36</v>
      </c>
      <c r="E14" s="94" t="s">
        <v>36</v>
      </c>
      <c r="F14" s="94" t="s">
        <v>36</v>
      </c>
      <c r="G14" s="94" t="s">
        <v>36</v>
      </c>
      <c r="H14" s="94" t="s">
        <v>36</v>
      </c>
      <c r="I14" s="94" t="s">
        <v>36</v>
      </c>
      <c r="J14" s="94" t="s">
        <v>36</v>
      </c>
      <c r="K14" s="94" t="s">
        <v>36</v>
      </c>
      <c r="L14" s="94" t="s">
        <v>36</v>
      </c>
      <c r="M14" s="94" t="s">
        <v>36</v>
      </c>
      <c r="N14" s="94" t="s">
        <v>36</v>
      </c>
    </row>
    <row r="15" spans="1:15" s="85" customFormat="1" ht="12" x14ac:dyDescent="0.2">
      <c r="A15" s="84" t="s">
        <v>37</v>
      </c>
      <c r="B15" s="95">
        <f>SUM(B16:B45)</f>
        <v>24514267</v>
      </c>
      <c r="C15" s="95">
        <f>SUM(C16:C45)</f>
        <v>25049509</v>
      </c>
      <c r="D15" s="95">
        <f t="shared" ref="D15:M15" si="2">SUM(D16:D45)</f>
        <v>25640005</v>
      </c>
      <c r="E15" s="95">
        <f t="shared" si="2"/>
        <v>27713275</v>
      </c>
      <c r="F15" s="95">
        <f t="shared" si="2"/>
        <v>29622907</v>
      </c>
      <c r="G15" s="95">
        <f t="shared" si="2"/>
        <v>28592988</v>
      </c>
      <c r="H15" s="95">
        <f t="shared" si="2"/>
        <v>29207711</v>
      </c>
      <c r="I15" s="95">
        <f t="shared" si="2"/>
        <v>29930808</v>
      </c>
      <c r="J15" s="95">
        <f t="shared" si="2"/>
        <v>21540204</v>
      </c>
      <c r="K15" s="95">
        <f t="shared" si="2"/>
        <v>21496191</v>
      </c>
      <c r="L15" s="96">
        <f t="shared" si="2"/>
        <v>24835056</v>
      </c>
      <c r="M15" s="96">
        <f t="shared" si="2"/>
        <v>27019082</v>
      </c>
      <c r="N15" s="96">
        <f t="shared" ref="N15" si="3">SUM(N16:N45)</f>
        <v>27666533</v>
      </c>
      <c r="O15" s="85" t="s">
        <v>37</v>
      </c>
    </row>
    <row r="16" spans="1:15" s="83" customFormat="1" ht="12" x14ac:dyDescent="0.2">
      <c r="A16" s="86" t="s">
        <v>98</v>
      </c>
      <c r="B16" s="118">
        <v>5257280</v>
      </c>
      <c r="C16" s="118">
        <v>5434842</v>
      </c>
      <c r="D16" s="118">
        <v>5430410</v>
      </c>
      <c r="E16" s="118">
        <v>5586066</v>
      </c>
      <c r="F16" s="118">
        <v>5589675</v>
      </c>
      <c r="G16" s="118">
        <v>5572276</v>
      </c>
      <c r="H16" s="118">
        <v>5726507</v>
      </c>
      <c r="I16" s="118">
        <v>5887201</v>
      </c>
      <c r="J16" s="119">
        <v>3818665</v>
      </c>
      <c r="K16" s="119">
        <v>3908407</v>
      </c>
      <c r="L16" s="119">
        <v>4756198</v>
      </c>
      <c r="M16" s="119">
        <v>5285636</v>
      </c>
      <c r="N16" s="143">
        <v>5138374</v>
      </c>
      <c r="O16" s="83" t="s">
        <v>98</v>
      </c>
    </row>
    <row r="17" spans="1:15" s="83" customFormat="1" ht="12" x14ac:dyDescent="0.2">
      <c r="A17" s="86" t="s">
        <v>110</v>
      </c>
      <c r="B17" s="118">
        <v>1130507</v>
      </c>
      <c r="C17" s="118">
        <v>1153642</v>
      </c>
      <c r="D17" s="118">
        <v>1227732</v>
      </c>
      <c r="E17" s="118">
        <v>1331896</v>
      </c>
      <c r="F17" s="118">
        <v>1327723</v>
      </c>
      <c r="G17" s="118">
        <v>1340713</v>
      </c>
      <c r="H17" s="118">
        <v>1341577</v>
      </c>
      <c r="I17" s="118">
        <v>1479722</v>
      </c>
      <c r="J17" s="119">
        <v>725840</v>
      </c>
      <c r="K17" s="119">
        <v>767111</v>
      </c>
      <c r="L17" s="119">
        <v>877895</v>
      </c>
      <c r="M17" s="119">
        <v>1241997</v>
      </c>
      <c r="N17" s="143">
        <v>1332532</v>
      </c>
      <c r="O17" s="83" t="s">
        <v>110</v>
      </c>
    </row>
    <row r="18" spans="1:15" s="83" customFormat="1" ht="12" x14ac:dyDescent="0.2">
      <c r="A18" s="86" t="s">
        <v>99</v>
      </c>
      <c r="B18" s="118">
        <v>507864</v>
      </c>
      <c r="C18" s="118">
        <v>484138</v>
      </c>
      <c r="D18" s="118">
        <v>476519</v>
      </c>
      <c r="E18" s="118">
        <v>496933</v>
      </c>
      <c r="F18" s="118">
        <v>455491</v>
      </c>
      <c r="G18" s="118">
        <v>444751</v>
      </c>
      <c r="H18" s="118">
        <v>441207</v>
      </c>
      <c r="I18" s="118">
        <v>447149</v>
      </c>
      <c r="J18" s="119">
        <v>368701</v>
      </c>
      <c r="K18" s="119">
        <v>401650</v>
      </c>
      <c r="L18" s="119">
        <v>401690</v>
      </c>
      <c r="M18" s="119">
        <v>413425</v>
      </c>
      <c r="N18" s="143">
        <v>418928</v>
      </c>
      <c r="O18" s="83" t="s">
        <v>99</v>
      </c>
    </row>
    <row r="19" spans="1:15" s="83" customFormat="1" ht="12" x14ac:dyDescent="0.2">
      <c r="A19" s="86" t="s">
        <v>100</v>
      </c>
      <c r="B19" s="118">
        <v>1949971</v>
      </c>
      <c r="C19" s="118">
        <v>1866108</v>
      </c>
      <c r="D19" s="118">
        <v>1872033</v>
      </c>
      <c r="E19" s="118">
        <v>1843906</v>
      </c>
      <c r="F19" s="118">
        <v>1798464</v>
      </c>
      <c r="G19" s="118">
        <v>1668895</v>
      </c>
      <c r="H19" s="118">
        <v>1707789</v>
      </c>
      <c r="I19" s="118">
        <v>1702367</v>
      </c>
      <c r="J19" s="119">
        <v>1265840</v>
      </c>
      <c r="K19" s="119">
        <v>1185653</v>
      </c>
      <c r="L19" s="119">
        <v>1226328</v>
      </c>
      <c r="M19" s="119">
        <v>1416334</v>
      </c>
      <c r="N19" s="143">
        <v>1489710</v>
      </c>
      <c r="O19" s="83" t="s">
        <v>100</v>
      </c>
    </row>
    <row r="20" spans="1:15" s="83" customFormat="1" ht="12" x14ac:dyDescent="0.2">
      <c r="A20" s="86" t="s">
        <v>111</v>
      </c>
      <c r="B20" s="118">
        <v>920871</v>
      </c>
      <c r="C20" s="118">
        <v>872786</v>
      </c>
      <c r="D20" s="118">
        <v>767842</v>
      </c>
      <c r="E20" s="118">
        <v>990095</v>
      </c>
      <c r="F20" s="118">
        <v>1232240</v>
      </c>
      <c r="G20" s="118">
        <v>1117175</v>
      </c>
      <c r="H20" s="118">
        <v>1291952</v>
      </c>
      <c r="I20" s="118">
        <v>1674293</v>
      </c>
      <c r="J20" s="119">
        <v>1226254</v>
      </c>
      <c r="K20" s="119">
        <v>1190217</v>
      </c>
      <c r="L20" s="119">
        <v>1365185</v>
      </c>
      <c r="M20" s="119">
        <v>1410890</v>
      </c>
      <c r="N20" s="143">
        <v>1088976</v>
      </c>
      <c r="O20" s="83" t="s">
        <v>111</v>
      </c>
    </row>
    <row r="21" spans="1:15" s="83" customFormat="1" ht="12" x14ac:dyDescent="0.2">
      <c r="A21" s="86" t="s">
        <v>112</v>
      </c>
      <c r="B21" s="118">
        <v>939528</v>
      </c>
      <c r="C21" s="118">
        <v>943043</v>
      </c>
      <c r="D21" s="118">
        <v>913499</v>
      </c>
      <c r="E21" s="118">
        <v>1151924</v>
      </c>
      <c r="F21" s="118">
        <v>1278790</v>
      </c>
      <c r="G21" s="118">
        <v>1295947</v>
      </c>
      <c r="H21" s="118">
        <v>1312181</v>
      </c>
      <c r="I21" s="118">
        <v>1262365</v>
      </c>
      <c r="J21" s="119">
        <v>929090</v>
      </c>
      <c r="K21" s="119">
        <v>892622</v>
      </c>
      <c r="L21" s="119">
        <v>985978</v>
      </c>
      <c r="M21" s="119">
        <v>1105273</v>
      </c>
      <c r="N21" s="143">
        <v>1192858</v>
      </c>
      <c r="O21" s="83" t="s">
        <v>112</v>
      </c>
    </row>
    <row r="22" spans="1:15" s="83" customFormat="1" ht="12" x14ac:dyDescent="0.2">
      <c r="A22" s="86" t="s">
        <v>101</v>
      </c>
      <c r="B22" s="118">
        <v>209101</v>
      </c>
      <c r="C22" s="118">
        <v>217370</v>
      </c>
      <c r="D22" s="118">
        <v>636006</v>
      </c>
      <c r="E22" s="118">
        <v>858992</v>
      </c>
      <c r="F22" s="118">
        <v>1765019</v>
      </c>
      <c r="G22" s="118">
        <v>925771</v>
      </c>
      <c r="H22" s="118">
        <v>850992</v>
      </c>
      <c r="I22" s="118">
        <v>809025</v>
      </c>
      <c r="J22" s="119">
        <v>645691</v>
      </c>
      <c r="K22" s="119">
        <v>675643</v>
      </c>
      <c r="L22" s="119">
        <v>730206</v>
      </c>
      <c r="M22" s="119">
        <v>778752</v>
      </c>
      <c r="N22" s="143">
        <v>755695</v>
      </c>
      <c r="O22" s="83" t="s">
        <v>101</v>
      </c>
    </row>
    <row r="23" spans="1:15" s="83" customFormat="1" ht="12" x14ac:dyDescent="0.2">
      <c r="A23" s="86" t="s">
        <v>113</v>
      </c>
      <c r="B23" s="118">
        <v>998357</v>
      </c>
      <c r="C23" s="118">
        <v>1105017</v>
      </c>
      <c r="D23" s="118">
        <v>1141805</v>
      </c>
      <c r="E23" s="118">
        <v>1551478</v>
      </c>
      <c r="F23" s="118">
        <v>1536107</v>
      </c>
      <c r="G23" s="118">
        <v>1209819</v>
      </c>
      <c r="H23" s="118">
        <v>1252581</v>
      </c>
      <c r="I23" s="118">
        <v>1257395</v>
      </c>
      <c r="J23" s="119">
        <v>1154826</v>
      </c>
      <c r="K23" s="119">
        <v>1129056</v>
      </c>
      <c r="L23" s="119">
        <v>1226471</v>
      </c>
      <c r="M23" s="119">
        <v>1179150</v>
      </c>
      <c r="N23" s="143">
        <v>1216569</v>
      </c>
      <c r="O23" s="83" t="s">
        <v>113</v>
      </c>
    </row>
    <row r="24" spans="1:15" s="83" customFormat="1" ht="12" x14ac:dyDescent="0.2">
      <c r="A24" s="86" t="s">
        <v>102</v>
      </c>
      <c r="B24" s="118">
        <v>837740</v>
      </c>
      <c r="C24" s="118">
        <v>763156</v>
      </c>
      <c r="D24" s="118">
        <v>788023</v>
      </c>
      <c r="E24" s="118">
        <v>843702</v>
      </c>
      <c r="F24" s="118">
        <v>1115840</v>
      </c>
      <c r="G24" s="118">
        <v>1300748</v>
      </c>
      <c r="H24" s="118">
        <v>1416915</v>
      </c>
      <c r="I24" s="118">
        <v>1422430</v>
      </c>
      <c r="J24" s="119">
        <v>1210946</v>
      </c>
      <c r="K24" s="119">
        <v>1239079</v>
      </c>
      <c r="L24" s="119">
        <v>1427560</v>
      </c>
      <c r="M24" s="119">
        <v>1393985</v>
      </c>
      <c r="N24" s="143">
        <v>1438558</v>
      </c>
      <c r="O24" s="83" t="s">
        <v>102</v>
      </c>
    </row>
    <row r="25" spans="1:15" s="83" customFormat="1" ht="12" x14ac:dyDescent="0.2">
      <c r="A25" s="86" t="s">
        <v>114</v>
      </c>
      <c r="B25" s="118">
        <v>249105</v>
      </c>
      <c r="C25" s="118">
        <v>250645</v>
      </c>
      <c r="D25" s="118">
        <v>255362</v>
      </c>
      <c r="E25" s="118">
        <v>255007</v>
      </c>
      <c r="F25" s="118">
        <v>278705</v>
      </c>
      <c r="G25" s="118">
        <v>276297</v>
      </c>
      <c r="H25" s="118">
        <v>271975</v>
      </c>
      <c r="I25" s="118">
        <v>275728</v>
      </c>
      <c r="J25" s="119">
        <v>461224</v>
      </c>
      <c r="K25" s="119">
        <v>626572</v>
      </c>
      <c r="L25" s="119">
        <v>675520</v>
      </c>
      <c r="M25" s="119">
        <v>721401</v>
      </c>
      <c r="N25" s="143">
        <v>846238</v>
      </c>
      <c r="O25" s="83" t="s">
        <v>114</v>
      </c>
    </row>
    <row r="26" spans="1:15" s="83" customFormat="1" ht="12" x14ac:dyDescent="0.2">
      <c r="A26" s="86" t="s">
        <v>115</v>
      </c>
      <c r="B26" s="118">
        <v>456038</v>
      </c>
      <c r="C26" s="118">
        <v>447767</v>
      </c>
      <c r="D26" s="118">
        <v>452435</v>
      </c>
      <c r="E26" s="118">
        <v>460104</v>
      </c>
      <c r="F26" s="118">
        <v>455000</v>
      </c>
      <c r="G26" s="118">
        <v>469047</v>
      </c>
      <c r="H26" s="118">
        <v>471031</v>
      </c>
      <c r="I26" s="118">
        <v>484792</v>
      </c>
      <c r="J26" s="119">
        <v>191405</v>
      </c>
      <c r="K26" s="119">
        <v>180963</v>
      </c>
      <c r="L26" s="119">
        <v>226874</v>
      </c>
      <c r="M26" s="119">
        <v>275148</v>
      </c>
      <c r="N26" s="143">
        <v>310917</v>
      </c>
      <c r="O26" s="83" t="s">
        <v>115</v>
      </c>
    </row>
    <row r="27" spans="1:15" s="83" customFormat="1" ht="12" x14ac:dyDescent="0.2">
      <c r="A27" s="86" t="s">
        <v>116</v>
      </c>
      <c r="B27" s="118">
        <v>175600</v>
      </c>
      <c r="C27" s="118">
        <v>164733</v>
      </c>
      <c r="D27" s="118">
        <v>166892</v>
      </c>
      <c r="E27" s="118">
        <v>160251</v>
      </c>
      <c r="F27" s="118">
        <v>160544</v>
      </c>
      <c r="G27" s="118">
        <v>162783</v>
      </c>
      <c r="H27" s="118">
        <v>182871</v>
      </c>
      <c r="I27" s="118">
        <v>204048</v>
      </c>
      <c r="J27" s="119">
        <v>137570</v>
      </c>
      <c r="K27" s="119">
        <v>172690</v>
      </c>
      <c r="L27" s="119">
        <v>215777</v>
      </c>
      <c r="M27" s="119">
        <v>237753</v>
      </c>
      <c r="N27" s="143">
        <v>247988</v>
      </c>
      <c r="O27" s="83" t="s">
        <v>116</v>
      </c>
    </row>
    <row r="28" spans="1:15" s="83" customFormat="1" ht="12" x14ac:dyDescent="0.2">
      <c r="A28" s="86" t="s">
        <v>103</v>
      </c>
      <c r="B28" s="118">
        <v>798333</v>
      </c>
      <c r="C28" s="118">
        <v>799578</v>
      </c>
      <c r="D28" s="118">
        <v>792918</v>
      </c>
      <c r="E28" s="118">
        <v>814172</v>
      </c>
      <c r="F28" s="118">
        <v>772466</v>
      </c>
      <c r="G28" s="118">
        <v>708480</v>
      </c>
      <c r="H28" s="118">
        <v>709107</v>
      </c>
      <c r="I28" s="118">
        <v>726844</v>
      </c>
      <c r="J28" s="119">
        <v>581225</v>
      </c>
      <c r="K28" s="119">
        <v>620076</v>
      </c>
      <c r="L28" s="119">
        <v>654110</v>
      </c>
      <c r="M28" s="119">
        <v>662691</v>
      </c>
      <c r="N28" s="143">
        <v>703418</v>
      </c>
      <c r="O28" s="83" t="s">
        <v>103</v>
      </c>
    </row>
    <row r="29" spans="1:15" s="83" customFormat="1" ht="12" x14ac:dyDescent="0.2">
      <c r="A29" s="86" t="s">
        <v>117</v>
      </c>
      <c r="B29" s="118">
        <v>180544</v>
      </c>
      <c r="C29" s="118">
        <v>185948</v>
      </c>
      <c r="D29" s="118">
        <v>176743</v>
      </c>
      <c r="E29" s="118">
        <v>170828</v>
      </c>
      <c r="F29" s="118">
        <v>170227</v>
      </c>
      <c r="G29" s="118">
        <v>168764</v>
      </c>
      <c r="H29" s="118">
        <v>171590</v>
      </c>
      <c r="I29" s="118">
        <v>174063</v>
      </c>
      <c r="J29" s="119">
        <v>166901</v>
      </c>
      <c r="K29" s="119">
        <v>168279</v>
      </c>
      <c r="L29" s="119">
        <v>183228</v>
      </c>
      <c r="M29" s="119">
        <v>160075</v>
      </c>
      <c r="N29" s="143">
        <v>156294</v>
      </c>
      <c r="O29" s="83" t="s">
        <v>117</v>
      </c>
    </row>
    <row r="30" spans="1:15" s="83" customFormat="1" ht="12" x14ac:dyDescent="0.2">
      <c r="A30" s="86" t="s">
        <v>118</v>
      </c>
      <c r="B30" s="118">
        <v>15695</v>
      </c>
      <c r="C30" s="118">
        <v>14743</v>
      </c>
      <c r="D30" s="118">
        <v>10279</v>
      </c>
      <c r="E30" s="118">
        <v>9901</v>
      </c>
      <c r="F30" s="118">
        <v>9458</v>
      </c>
      <c r="G30" s="118">
        <v>12385</v>
      </c>
      <c r="H30" s="118">
        <v>12515</v>
      </c>
      <c r="I30" s="118">
        <v>16521</v>
      </c>
      <c r="J30" s="119">
        <v>13266</v>
      </c>
      <c r="K30" s="119">
        <v>19950</v>
      </c>
      <c r="L30" s="119">
        <v>18207</v>
      </c>
      <c r="M30" s="119">
        <v>28866</v>
      </c>
      <c r="N30" s="143">
        <v>90578</v>
      </c>
      <c r="O30" s="83" t="s">
        <v>118</v>
      </c>
    </row>
    <row r="31" spans="1:15" s="83" customFormat="1" ht="12" x14ac:dyDescent="0.2">
      <c r="A31" s="86" t="s">
        <v>119</v>
      </c>
      <c r="B31" s="118">
        <v>205000</v>
      </c>
      <c r="C31" s="118">
        <v>211800</v>
      </c>
      <c r="D31" s="118">
        <v>189700</v>
      </c>
      <c r="E31" s="118">
        <v>203500</v>
      </c>
      <c r="F31" s="118">
        <v>198150</v>
      </c>
      <c r="G31" s="118">
        <v>224000</v>
      </c>
      <c r="H31" s="118">
        <v>210896</v>
      </c>
      <c r="I31" s="118">
        <v>203610</v>
      </c>
      <c r="J31" s="119">
        <v>120686</v>
      </c>
      <c r="K31" s="119">
        <v>159578</v>
      </c>
      <c r="L31" s="119">
        <v>186031</v>
      </c>
      <c r="M31" s="119">
        <v>185192</v>
      </c>
      <c r="N31" s="143">
        <v>189044</v>
      </c>
      <c r="O31" s="83" t="s">
        <v>119</v>
      </c>
    </row>
    <row r="32" spans="1:15" s="83" customFormat="1" ht="12" x14ac:dyDescent="0.2">
      <c r="A32" s="86" t="s">
        <v>120</v>
      </c>
      <c r="B32" s="118">
        <v>242323</v>
      </c>
      <c r="C32" s="118">
        <v>199967</v>
      </c>
      <c r="D32" s="118">
        <v>204212</v>
      </c>
      <c r="E32" s="118">
        <v>171328</v>
      </c>
      <c r="F32" s="118">
        <v>195682</v>
      </c>
      <c r="G32" s="118">
        <v>184603</v>
      </c>
      <c r="H32" s="118">
        <v>141464</v>
      </c>
      <c r="I32" s="118">
        <v>122225</v>
      </c>
      <c r="J32" s="119">
        <v>217150</v>
      </c>
      <c r="K32" s="119">
        <v>291129</v>
      </c>
      <c r="L32" s="119">
        <v>345938</v>
      </c>
      <c r="M32" s="119">
        <v>274128</v>
      </c>
      <c r="N32" s="143">
        <v>290899</v>
      </c>
      <c r="O32" s="83" t="s">
        <v>120</v>
      </c>
    </row>
    <row r="33" spans="1:15" s="83" customFormat="1" ht="12" x14ac:dyDescent="0.2">
      <c r="A33" s="86" t="s">
        <v>163</v>
      </c>
      <c r="B33" s="118">
        <v>661948</v>
      </c>
      <c r="C33" s="118">
        <v>728089</v>
      </c>
      <c r="D33" s="118">
        <v>741976</v>
      </c>
      <c r="E33" s="118">
        <v>658142</v>
      </c>
      <c r="F33" s="118">
        <v>702271</v>
      </c>
      <c r="G33" s="118">
        <v>670412</v>
      </c>
      <c r="H33" s="118">
        <v>648877</v>
      </c>
      <c r="I33" s="118">
        <v>630093</v>
      </c>
      <c r="J33" s="119">
        <v>431485</v>
      </c>
      <c r="K33" s="119">
        <v>454029</v>
      </c>
      <c r="L33" s="119">
        <v>405413</v>
      </c>
      <c r="M33" s="119">
        <v>495328</v>
      </c>
      <c r="N33" s="143">
        <v>504810</v>
      </c>
      <c r="O33" s="83" t="s">
        <v>163</v>
      </c>
    </row>
    <row r="34" spans="1:15" s="83" customFormat="1" ht="12" x14ac:dyDescent="0.2">
      <c r="A34" s="86" t="s">
        <v>104</v>
      </c>
      <c r="B34" s="118">
        <v>490571</v>
      </c>
      <c r="C34" s="118">
        <v>473205</v>
      </c>
      <c r="D34" s="118">
        <v>478438</v>
      </c>
      <c r="E34" s="118">
        <v>465654</v>
      </c>
      <c r="F34" s="118">
        <v>474068</v>
      </c>
      <c r="G34" s="118">
        <v>453500</v>
      </c>
      <c r="H34" s="118">
        <v>487972</v>
      </c>
      <c r="I34" s="118">
        <v>495956</v>
      </c>
      <c r="J34" s="119">
        <v>325588</v>
      </c>
      <c r="K34" s="119">
        <v>314095</v>
      </c>
      <c r="L34" s="119">
        <v>354677</v>
      </c>
      <c r="M34" s="119">
        <v>432641</v>
      </c>
      <c r="N34" s="143">
        <v>463287</v>
      </c>
      <c r="O34" s="83" t="s">
        <v>104</v>
      </c>
    </row>
    <row r="35" spans="1:15" s="83" customFormat="1" ht="12" x14ac:dyDescent="0.2">
      <c r="A35" s="86" t="s">
        <v>164</v>
      </c>
      <c r="B35" s="118">
        <v>720560</v>
      </c>
      <c r="C35" s="118">
        <v>716238</v>
      </c>
      <c r="D35" s="118">
        <v>706909</v>
      </c>
      <c r="E35" s="118">
        <v>645775</v>
      </c>
      <c r="F35" s="118">
        <v>564408</v>
      </c>
      <c r="G35" s="118">
        <v>594960</v>
      </c>
      <c r="H35" s="118">
        <v>593579</v>
      </c>
      <c r="I35" s="118">
        <v>596494</v>
      </c>
      <c r="J35" s="119">
        <v>473268</v>
      </c>
      <c r="K35" s="119">
        <v>479014</v>
      </c>
      <c r="L35" s="119">
        <v>597518</v>
      </c>
      <c r="M35" s="119">
        <v>566137</v>
      </c>
      <c r="N35" s="143">
        <v>546064</v>
      </c>
      <c r="O35" s="83" t="s">
        <v>164</v>
      </c>
    </row>
    <row r="36" spans="1:15" s="83" customFormat="1" ht="12" x14ac:dyDescent="0.2">
      <c r="A36" s="86" t="s">
        <v>165</v>
      </c>
      <c r="B36" s="118">
        <v>2993773</v>
      </c>
      <c r="C36" s="118">
        <v>3255207</v>
      </c>
      <c r="D36" s="118">
        <v>3284401</v>
      </c>
      <c r="E36" s="118">
        <v>3366555</v>
      </c>
      <c r="F36" s="118">
        <v>3243161</v>
      </c>
      <c r="G36" s="118">
        <v>3195837</v>
      </c>
      <c r="H36" s="118">
        <v>3217750</v>
      </c>
      <c r="I36" s="118">
        <v>3456801</v>
      </c>
      <c r="J36" s="119">
        <v>2182458</v>
      </c>
      <c r="K36" s="119">
        <v>1645710</v>
      </c>
      <c r="L36" s="119">
        <v>2264283</v>
      </c>
      <c r="M36" s="119">
        <v>2638728</v>
      </c>
      <c r="N36" s="143">
        <v>2798760</v>
      </c>
      <c r="O36" s="83" t="s">
        <v>165</v>
      </c>
    </row>
    <row r="37" spans="1:15" s="83" customFormat="1" ht="12" x14ac:dyDescent="0.2">
      <c r="A37" s="86" t="s">
        <v>106</v>
      </c>
      <c r="B37" s="118">
        <v>286120</v>
      </c>
      <c r="C37" s="118">
        <v>284016</v>
      </c>
      <c r="D37" s="118">
        <v>287499</v>
      </c>
      <c r="E37" s="118">
        <v>297339</v>
      </c>
      <c r="F37" s="118">
        <v>288553</v>
      </c>
      <c r="G37" s="118">
        <v>307877</v>
      </c>
      <c r="H37" s="118">
        <v>320344</v>
      </c>
      <c r="I37" s="118">
        <v>312721</v>
      </c>
      <c r="J37" s="119">
        <v>245058</v>
      </c>
      <c r="K37" s="119">
        <v>170727</v>
      </c>
      <c r="L37" s="119">
        <v>220677</v>
      </c>
      <c r="M37" s="119">
        <v>236954</v>
      </c>
      <c r="N37" s="143">
        <v>246480</v>
      </c>
      <c r="O37" s="83" t="s">
        <v>106</v>
      </c>
    </row>
    <row r="38" spans="1:15" s="83" customFormat="1" ht="12" x14ac:dyDescent="0.2">
      <c r="A38" s="86" t="s">
        <v>123</v>
      </c>
      <c r="B38" s="121">
        <v>1378482</v>
      </c>
      <c r="C38" s="121">
        <v>1330546</v>
      </c>
      <c r="D38" s="121">
        <v>1313775</v>
      </c>
      <c r="E38" s="121">
        <v>1503557</v>
      </c>
      <c r="F38" s="121">
        <v>1504994</v>
      </c>
      <c r="G38" s="121">
        <v>1517691</v>
      </c>
      <c r="H38" s="121">
        <v>1576772</v>
      </c>
      <c r="I38" s="121">
        <v>1603852</v>
      </c>
      <c r="J38" s="119">
        <v>1300589</v>
      </c>
      <c r="K38" s="119">
        <v>1396823</v>
      </c>
      <c r="L38" s="119">
        <v>1454393</v>
      </c>
      <c r="M38" s="119">
        <v>1468140</v>
      </c>
      <c r="N38" s="143">
        <v>1451479</v>
      </c>
      <c r="O38" s="83" t="s">
        <v>123</v>
      </c>
    </row>
    <row r="39" spans="1:15" s="83" customFormat="1" ht="12" x14ac:dyDescent="0.2">
      <c r="A39" s="86" t="s">
        <v>107</v>
      </c>
      <c r="B39" s="118">
        <v>165660</v>
      </c>
      <c r="C39" s="118">
        <v>175443</v>
      </c>
      <c r="D39" s="118">
        <v>166436</v>
      </c>
      <c r="E39" s="118">
        <v>521799</v>
      </c>
      <c r="F39" s="118">
        <v>1092212</v>
      </c>
      <c r="G39" s="118">
        <v>1036518</v>
      </c>
      <c r="H39" s="118">
        <v>955739</v>
      </c>
      <c r="I39" s="118">
        <v>870810</v>
      </c>
      <c r="J39" s="119">
        <v>737435</v>
      </c>
      <c r="K39" s="119">
        <v>867060</v>
      </c>
      <c r="L39" s="119">
        <v>1004702</v>
      </c>
      <c r="M39" s="119">
        <v>898564</v>
      </c>
      <c r="N39" s="143">
        <v>945935</v>
      </c>
      <c r="O39" s="83" t="s">
        <v>107</v>
      </c>
    </row>
    <row r="40" spans="1:15" s="83" customFormat="1" ht="12" x14ac:dyDescent="0.2">
      <c r="A40" s="86" t="s">
        <v>124</v>
      </c>
      <c r="B40" s="118">
        <v>932138</v>
      </c>
      <c r="C40" s="118">
        <v>965133</v>
      </c>
      <c r="D40" s="118">
        <v>1161843</v>
      </c>
      <c r="E40" s="118">
        <v>1172209</v>
      </c>
      <c r="F40" s="118">
        <v>1160415</v>
      </c>
      <c r="G40" s="118">
        <v>1175310</v>
      </c>
      <c r="H40" s="118">
        <v>1211130</v>
      </c>
      <c r="I40" s="118">
        <v>1221369</v>
      </c>
      <c r="J40" s="119">
        <v>795409</v>
      </c>
      <c r="K40" s="119">
        <v>645446</v>
      </c>
      <c r="L40" s="119">
        <v>782216</v>
      </c>
      <c r="M40" s="119">
        <v>927726</v>
      </c>
      <c r="N40" s="143">
        <v>1049150</v>
      </c>
      <c r="O40" s="83" t="s">
        <v>124</v>
      </c>
    </row>
    <row r="41" spans="1:15" s="83" customFormat="1" ht="12" x14ac:dyDescent="0.2">
      <c r="A41" s="86" t="s">
        <v>108</v>
      </c>
      <c r="B41" s="118">
        <v>603976</v>
      </c>
      <c r="C41" s="118">
        <v>658248</v>
      </c>
      <c r="D41" s="118">
        <v>657044</v>
      </c>
      <c r="E41" s="118">
        <v>723361</v>
      </c>
      <c r="F41" s="118">
        <v>729361</v>
      </c>
      <c r="G41" s="118">
        <v>954715</v>
      </c>
      <c r="H41" s="118">
        <v>1018919</v>
      </c>
      <c r="I41" s="118">
        <v>982856</v>
      </c>
      <c r="J41" s="119">
        <v>604415</v>
      </c>
      <c r="K41" s="119">
        <v>636558</v>
      </c>
      <c r="L41" s="119">
        <v>643758</v>
      </c>
      <c r="M41" s="119">
        <v>701081</v>
      </c>
      <c r="N41" s="143">
        <v>819010</v>
      </c>
      <c r="O41" s="83" t="s">
        <v>108</v>
      </c>
    </row>
    <row r="42" spans="1:15" s="83" customFormat="1" ht="12" x14ac:dyDescent="0.2">
      <c r="A42" s="86" t="s">
        <v>125</v>
      </c>
      <c r="B42" s="118">
        <v>216233</v>
      </c>
      <c r="C42" s="118">
        <v>225941</v>
      </c>
      <c r="D42" s="118">
        <v>226056</v>
      </c>
      <c r="E42" s="118">
        <v>222214</v>
      </c>
      <c r="F42" s="118">
        <v>215480</v>
      </c>
      <c r="G42" s="118">
        <v>261199</v>
      </c>
      <c r="H42" s="118">
        <v>313318</v>
      </c>
      <c r="I42" s="118">
        <v>297345</v>
      </c>
      <c r="J42" s="119">
        <v>215957</v>
      </c>
      <c r="K42" s="119">
        <v>235583</v>
      </c>
      <c r="L42" s="119">
        <v>288591</v>
      </c>
      <c r="M42" s="119">
        <v>291092</v>
      </c>
      <c r="N42" s="143">
        <v>303761</v>
      </c>
      <c r="O42" s="83" t="s">
        <v>125</v>
      </c>
    </row>
    <row r="43" spans="1:15" s="83" customFormat="1" ht="12" x14ac:dyDescent="0.2">
      <c r="A43" s="86" t="s">
        <v>109</v>
      </c>
      <c r="B43" s="118">
        <v>106160</v>
      </c>
      <c r="C43" s="118">
        <v>108465</v>
      </c>
      <c r="D43" s="118">
        <v>113123</v>
      </c>
      <c r="E43" s="118">
        <v>114867</v>
      </c>
      <c r="F43" s="118">
        <v>119957</v>
      </c>
      <c r="G43" s="118">
        <v>125285</v>
      </c>
      <c r="H43" s="118">
        <v>134637</v>
      </c>
      <c r="I43" s="118">
        <v>129305</v>
      </c>
      <c r="J43" s="119">
        <v>78456</v>
      </c>
      <c r="K43" s="119">
        <v>101521</v>
      </c>
      <c r="L43" s="119">
        <v>107599</v>
      </c>
      <c r="M43" s="119">
        <v>87609</v>
      </c>
      <c r="N43" s="143">
        <v>77476</v>
      </c>
      <c r="O43" s="83" t="s">
        <v>109</v>
      </c>
    </row>
    <row r="44" spans="1:15" s="83" customFormat="1" ht="12" x14ac:dyDescent="0.2">
      <c r="A44" s="86" t="s">
        <v>126</v>
      </c>
      <c r="B44" s="118">
        <v>63198</v>
      </c>
      <c r="C44" s="118">
        <v>72882</v>
      </c>
      <c r="D44" s="118">
        <v>74853</v>
      </c>
      <c r="E44" s="118">
        <v>79245</v>
      </c>
      <c r="F44" s="118">
        <v>81834</v>
      </c>
      <c r="G44" s="118">
        <v>85713</v>
      </c>
      <c r="H44" s="118">
        <v>74572</v>
      </c>
      <c r="I44" s="118">
        <v>58464</v>
      </c>
      <c r="J44" s="119">
        <v>34989</v>
      </c>
      <c r="K44" s="119">
        <v>42587</v>
      </c>
      <c r="L44" s="119">
        <v>47950</v>
      </c>
      <c r="M44" s="119">
        <v>52748</v>
      </c>
      <c r="N44" s="143">
        <v>52297</v>
      </c>
      <c r="O44" s="83" t="s">
        <v>126</v>
      </c>
    </row>
    <row r="45" spans="1:15" s="83" customFormat="1" ht="12.75" thickBot="1" x14ac:dyDescent="0.25">
      <c r="A45" s="86" t="s">
        <v>127</v>
      </c>
      <c r="B45" s="118">
        <v>821591</v>
      </c>
      <c r="C45" s="118">
        <v>940813</v>
      </c>
      <c r="D45" s="118">
        <v>925242</v>
      </c>
      <c r="E45" s="118">
        <v>1042475</v>
      </c>
      <c r="F45" s="118">
        <v>1106612</v>
      </c>
      <c r="G45" s="118">
        <v>1131517</v>
      </c>
      <c r="H45" s="118">
        <v>1140952</v>
      </c>
      <c r="I45" s="118">
        <v>1124964</v>
      </c>
      <c r="J45" s="119">
        <v>879817</v>
      </c>
      <c r="K45" s="119">
        <v>878363</v>
      </c>
      <c r="L45" s="119">
        <v>1160083</v>
      </c>
      <c r="M45" s="119">
        <v>1451638</v>
      </c>
      <c r="N45" s="143">
        <v>1500448</v>
      </c>
      <c r="O45" s="83" t="s">
        <v>127</v>
      </c>
    </row>
    <row r="46" spans="1:15" x14ac:dyDescent="0.15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8" spans="1:15" x14ac:dyDescent="0.15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1:12" x14ac:dyDescent="0.15"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12" x14ac:dyDescent="0.15">
      <c r="A50" s="88"/>
    </row>
    <row r="52" spans="1:12" x14ac:dyDescent="0.15">
      <c r="A52" s="88"/>
    </row>
    <row r="53" spans="1:12" x14ac:dyDescent="0.15">
      <c r="A53" s="88"/>
    </row>
    <row r="54" spans="1:12" x14ac:dyDescent="0.15">
      <c r="A54" s="88"/>
    </row>
    <row r="56" spans="1:12" x14ac:dyDescent="0.15">
      <c r="A56" s="88"/>
    </row>
    <row r="58" spans="1:12" x14ac:dyDescent="0.15">
      <c r="A58" s="88"/>
    </row>
    <row r="59" spans="1:12" x14ac:dyDescent="0.15">
      <c r="A59" s="88"/>
    </row>
    <row r="60" spans="1:12" x14ac:dyDescent="0.15">
      <c r="A60" s="88"/>
    </row>
    <row r="62" spans="1:12" x14ac:dyDescent="0.15">
      <c r="A62" s="88"/>
    </row>
    <row r="64" spans="1:12" x14ac:dyDescent="0.15">
      <c r="A64" s="88"/>
    </row>
    <row r="66" spans="1:1" x14ac:dyDescent="0.15">
      <c r="A66" s="88"/>
    </row>
  </sheetData>
  <phoneticPr fontId="3"/>
  <hyperlinks>
    <hyperlink ref="A10" r:id="rId1" xr:uid="{00000000-0004-0000-0200-000000000000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portrait" cellComments="asDisplayed" horizontalDpi="300" verticalDpi="300" r:id="rId2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2"/>
    <pageSetUpPr fitToPage="1"/>
  </sheetPr>
  <dimension ref="A1:O66"/>
  <sheetViews>
    <sheetView showGridLines="0" zoomScale="90" zoomScaleNormal="90" zoomScaleSheetLayoutView="100" workbookViewId="0">
      <pane xSplit="1" ySplit="6" topLeftCell="B7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ColWidth="7.77734375" defaultRowHeight="10.5" x14ac:dyDescent="0.15"/>
  <cols>
    <col min="1" max="16384" width="7.77734375" style="81"/>
  </cols>
  <sheetData>
    <row r="1" spans="1:15" s="79" customFormat="1" x14ac:dyDescent="0.15">
      <c r="A1" s="78"/>
      <c r="B1" s="90">
        <f>'年別観光客（宿泊＋日帰り）'!B1</f>
        <v>2012</v>
      </c>
      <c r="C1" s="90">
        <f>'年別観光客（宿泊＋日帰り）'!C1</f>
        <v>2013</v>
      </c>
      <c r="D1" s="90">
        <f>'年別観光客（宿泊＋日帰り）'!D1</f>
        <v>2014</v>
      </c>
      <c r="E1" s="90">
        <f>'年別観光客（宿泊＋日帰り）'!E1</f>
        <v>2015</v>
      </c>
      <c r="F1" s="90">
        <f>'年別観光客（宿泊＋日帰り）'!F1</f>
        <v>2016</v>
      </c>
      <c r="G1" s="90">
        <f>'年別観光客（宿泊＋日帰り）'!G1</f>
        <v>2017</v>
      </c>
      <c r="H1" s="90">
        <f>'年別観光客（宿泊＋日帰り）'!H1</f>
        <v>2018</v>
      </c>
      <c r="I1" s="90">
        <f>'年別観光客（宿泊＋日帰り）'!I1</f>
        <v>2019</v>
      </c>
      <c r="J1" s="90">
        <f>'年別観光客（宿泊＋日帰り）'!J1</f>
        <v>2020</v>
      </c>
      <c r="K1" s="90">
        <f>'年別観光客（宿泊＋日帰り）'!K1</f>
        <v>2021</v>
      </c>
      <c r="L1" s="90">
        <f>'年別観光客（宿泊＋日帰り）'!L1</f>
        <v>2022</v>
      </c>
      <c r="M1" s="90">
        <f>'年別観光客（宿泊＋日帰り）'!M1</f>
        <v>2023</v>
      </c>
      <c r="N1" s="90">
        <f>'年別観光客（宿泊＋日帰り）'!N1</f>
        <v>2024</v>
      </c>
    </row>
    <row r="2" spans="1:15" x14ac:dyDescent="0.15">
      <c r="A2" s="78" t="str">
        <f>比較シート!$F$3</f>
        <v>和歌山市</v>
      </c>
      <c r="B2" s="80">
        <f t="shared" ref="B2:N2" si="0">VLOOKUP($A$2,$A$15:$O$45,B$12,FALSE)</f>
        <v>577028</v>
      </c>
      <c r="C2" s="80">
        <f t="shared" si="0"/>
        <v>665819</v>
      </c>
      <c r="D2" s="80">
        <f t="shared" si="0"/>
        <v>752471</v>
      </c>
      <c r="E2" s="80">
        <f t="shared" si="0"/>
        <v>838654</v>
      </c>
      <c r="F2" s="80">
        <f t="shared" si="0"/>
        <v>901924</v>
      </c>
      <c r="G2" s="80">
        <f t="shared" si="0"/>
        <v>938691</v>
      </c>
      <c r="H2" s="80">
        <f t="shared" si="0"/>
        <v>959215</v>
      </c>
      <c r="I2" s="80">
        <f t="shared" si="0"/>
        <v>1016405</v>
      </c>
      <c r="J2" s="80">
        <f t="shared" si="0"/>
        <v>649634</v>
      </c>
      <c r="K2" s="80">
        <f t="shared" si="0"/>
        <v>744117</v>
      </c>
      <c r="L2" s="80">
        <f t="shared" si="0"/>
        <v>873262</v>
      </c>
      <c r="M2" s="80">
        <f t="shared" si="0"/>
        <v>993429</v>
      </c>
      <c r="N2" s="80">
        <f t="shared" si="0"/>
        <v>1013136</v>
      </c>
    </row>
    <row r="3" spans="1:15" x14ac:dyDescent="0.15">
      <c r="A3" s="80" t="str">
        <f>比較シート!$I$3</f>
        <v>白浜町</v>
      </c>
      <c r="B3" s="80">
        <f t="shared" ref="B3:N3" si="1">VLOOKUP($A$3,$A$15:$N$45,B$12,FALSE)</f>
        <v>1841829</v>
      </c>
      <c r="C3" s="80">
        <f t="shared" si="1"/>
        <v>1968574</v>
      </c>
      <c r="D3" s="80">
        <f t="shared" si="1"/>
        <v>1960644</v>
      </c>
      <c r="E3" s="80">
        <f t="shared" si="1"/>
        <v>2092119</v>
      </c>
      <c r="F3" s="80">
        <f t="shared" si="1"/>
        <v>1963919</v>
      </c>
      <c r="G3" s="80">
        <f t="shared" si="1"/>
        <v>1947269</v>
      </c>
      <c r="H3" s="80">
        <f t="shared" si="1"/>
        <v>1945046</v>
      </c>
      <c r="I3" s="80">
        <f t="shared" si="1"/>
        <v>2027448</v>
      </c>
      <c r="J3" s="80">
        <f t="shared" si="1"/>
        <v>1221742</v>
      </c>
      <c r="K3" s="80">
        <f t="shared" si="1"/>
        <v>1225600</v>
      </c>
      <c r="L3" s="80">
        <f t="shared" si="1"/>
        <v>1586825</v>
      </c>
      <c r="M3" s="80">
        <f t="shared" si="1"/>
        <v>1677304</v>
      </c>
      <c r="N3" s="80">
        <f t="shared" si="1"/>
        <v>1733049</v>
      </c>
    </row>
    <row r="10" spans="1:15" s="83" customFormat="1" ht="12" x14ac:dyDescent="0.2">
      <c r="A10" s="82" t="s">
        <v>34</v>
      </c>
    </row>
    <row r="11" spans="1:15" s="83" customFormat="1" ht="12" x14ac:dyDescent="0.2">
      <c r="A11" s="84" t="s">
        <v>35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5" s="83" customFormat="1" ht="12" x14ac:dyDescent="0.2">
      <c r="A12" s="84">
        <v>1</v>
      </c>
      <c r="B12" s="84">
        <v>2</v>
      </c>
      <c r="C12" s="84">
        <v>3</v>
      </c>
      <c r="D12" s="84">
        <v>4</v>
      </c>
      <c r="E12" s="84">
        <v>5</v>
      </c>
      <c r="F12" s="84">
        <v>6</v>
      </c>
      <c r="G12" s="84">
        <v>7</v>
      </c>
      <c r="H12" s="84">
        <v>8</v>
      </c>
      <c r="I12" s="84">
        <v>9</v>
      </c>
      <c r="J12" s="84">
        <v>10</v>
      </c>
      <c r="K12" s="84">
        <v>11</v>
      </c>
      <c r="L12" s="84">
        <v>12</v>
      </c>
      <c r="M12" s="84">
        <v>13</v>
      </c>
      <c r="N12" s="84">
        <v>14</v>
      </c>
    </row>
    <row r="13" spans="1:15" s="29" customFormat="1" ht="12" x14ac:dyDescent="0.2">
      <c r="A13" s="83"/>
      <c r="B13" s="92">
        <v>2012</v>
      </c>
      <c r="C13" s="92">
        <v>2013</v>
      </c>
      <c r="D13" s="92">
        <v>2014</v>
      </c>
      <c r="E13" s="92">
        <v>2015</v>
      </c>
      <c r="F13" s="92">
        <v>2016</v>
      </c>
      <c r="G13" s="92">
        <v>2017</v>
      </c>
      <c r="H13" s="92">
        <v>2018</v>
      </c>
      <c r="I13" s="92">
        <v>2019</v>
      </c>
      <c r="J13" s="92">
        <v>2020</v>
      </c>
      <c r="K13" s="92">
        <v>2021</v>
      </c>
      <c r="L13" s="93">
        <v>2022</v>
      </c>
      <c r="M13" s="93">
        <v>2023</v>
      </c>
      <c r="N13" s="93">
        <v>2024</v>
      </c>
    </row>
    <row r="14" spans="1:15" s="29" customFormat="1" ht="11.25" customHeight="1" x14ac:dyDescent="0.2">
      <c r="A14" s="83"/>
      <c r="B14" s="94" t="s">
        <v>36</v>
      </c>
      <c r="C14" s="94" t="s">
        <v>36</v>
      </c>
      <c r="D14" s="94" t="s">
        <v>36</v>
      </c>
      <c r="E14" s="94" t="s">
        <v>36</v>
      </c>
      <c r="F14" s="94" t="s">
        <v>36</v>
      </c>
      <c r="G14" s="94" t="s">
        <v>36</v>
      </c>
      <c r="H14" s="94" t="s">
        <v>36</v>
      </c>
      <c r="I14" s="94" t="s">
        <v>36</v>
      </c>
      <c r="J14" s="94" t="s">
        <v>36</v>
      </c>
      <c r="K14" s="94" t="s">
        <v>36</v>
      </c>
      <c r="L14" s="94" t="s">
        <v>36</v>
      </c>
      <c r="M14" s="94" t="s">
        <v>36</v>
      </c>
      <c r="N14" s="94" t="s">
        <v>36</v>
      </c>
    </row>
    <row r="15" spans="1:15" s="96" customFormat="1" ht="12" x14ac:dyDescent="0.2">
      <c r="A15" s="84" t="s">
        <v>37</v>
      </c>
      <c r="B15" s="95">
        <f t="shared" ref="B15:M15" si="2">SUM(B16:B45)</f>
        <v>4646622</v>
      </c>
      <c r="C15" s="95">
        <f t="shared" si="2"/>
        <v>4965997</v>
      </c>
      <c r="D15" s="95">
        <f t="shared" si="2"/>
        <v>5181239</v>
      </c>
      <c r="E15" s="95">
        <f t="shared" si="2"/>
        <v>5686106</v>
      </c>
      <c r="F15" s="95">
        <f t="shared" si="2"/>
        <v>5247072</v>
      </c>
      <c r="G15" s="95">
        <f t="shared" si="2"/>
        <v>5166061</v>
      </c>
      <c r="H15" s="95">
        <f t="shared" si="2"/>
        <v>5411139</v>
      </c>
      <c r="I15" s="95">
        <f t="shared" si="2"/>
        <v>5502058</v>
      </c>
      <c r="J15" s="95">
        <f t="shared" si="2"/>
        <v>3243968</v>
      </c>
      <c r="K15" s="95">
        <f t="shared" si="2"/>
        <v>3382981</v>
      </c>
      <c r="L15" s="96">
        <f t="shared" si="2"/>
        <v>4303304</v>
      </c>
      <c r="M15" s="96">
        <f t="shared" si="2"/>
        <v>4922380</v>
      </c>
      <c r="N15" s="96">
        <f t="shared" ref="N15" si="3">SUM(N16:N45)</f>
        <v>5063979</v>
      </c>
      <c r="O15" s="84" t="s">
        <v>37</v>
      </c>
    </row>
    <row r="16" spans="1:15" s="29" customFormat="1" ht="12" x14ac:dyDescent="0.2">
      <c r="A16" s="86" t="s">
        <v>0</v>
      </c>
      <c r="B16" s="118">
        <v>577028</v>
      </c>
      <c r="C16" s="118">
        <v>665819</v>
      </c>
      <c r="D16" s="118">
        <v>752471</v>
      </c>
      <c r="E16" s="118">
        <v>838654</v>
      </c>
      <c r="F16" s="118">
        <v>901924</v>
      </c>
      <c r="G16" s="118">
        <v>938691</v>
      </c>
      <c r="H16" s="118">
        <v>959215</v>
      </c>
      <c r="I16" s="118">
        <v>1016405</v>
      </c>
      <c r="J16" s="118">
        <v>649634</v>
      </c>
      <c r="K16" s="118">
        <v>744117</v>
      </c>
      <c r="L16" s="119">
        <v>873262</v>
      </c>
      <c r="M16" s="119">
        <v>993429</v>
      </c>
      <c r="N16" s="143">
        <v>1013136</v>
      </c>
      <c r="O16" s="86" t="s">
        <v>0</v>
      </c>
    </row>
    <row r="17" spans="1:15" s="29" customFormat="1" ht="12" x14ac:dyDescent="0.2">
      <c r="A17" s="86" t="s">
        <v>1</v>
      </c>
      <c r="B17" s="118">
        <v>1834</v>
      </c>
      <c r="C17" s="118">
        <v>2985</v>
      </c>
      <c r="D17" s="118">
        <v>1759</v>
      </c>
      <c r="E17" s="118">
        <v>4926</v>
      </c>
      <c r="F17" s="118">
        <v>6845</v>
      </c>
      <c r="G17" s="118">
        <v>7965</v>
      </c>
      <c r="H17" s="118">
        <v>5870</v>
      </c>
      <c r="I17" s="118">
        <v>5254</v>
      </c>
      <c r="J17" s="118">
        <v>3749</v>
      </c>
      <c r="K17" s="118">
        <v>4273</v>
      </c>
      <c r="L17" s="119">
        <v>2147</v>
      </c>
      <c r="M17" s="119">
        <v>2050</v>
      </c>
      <c r="N17" s="143">
        <v>18006</v>
      </c>
      <c r="O17" s="86" t="s">
        <v>1</v>
      </c>
    </row>
    <row r="18" spans="1:15" s="29" customFormat="1" ht="12" x14ac:dyDescent="0.2">
      <c r="A18" s="86" t="s">
        <v>31</v>
      </c>
      <c r="B18" s="118">
        <v>35653</v>
      </c>
      <c r="C18" s="118">
        <v>32573</v>
      </c>
      <c r="D18" s="118">
        <v>33641</v>
      </c>
      <c r="E18" s="118">
        <v>36689</v>
      </c>
      <c r="F18" s="118">
        <v>33723</v>
      </c>
      <c r="G18" s="118">
        <v>33288</v>
      </c>
      <c r="H18" s="118">
        <v>34018</v>
      </c>
      <c r="I18" s="118">
        <v>36730</v>
      </c>
      <c r="J18" s="118">
        <v>29695</v>
      </c>
      <c r="K18" s="118">
        <v>33565</v>
      </c>
      <c r="L18" s="119">
        <v>33503</v>
      </c>
      <c r="M18" s="119">
        <v>31497</v>
      </c>
      <c r="N18" s="143">
        <v>27536</v>
      </c>
      <c r="O18" s="86" t="s">
        <v>31</v>
      </c>
    </row>
    <row r="19" spans="1:15" s="29" customFormat="1" ht="12" x14ac:dyDescent="0.2">
      <c r="A19" s="86" t="s">
        <v>29</v>
      </c>
      <c r="B19" s="118">
        <v>10645</v>
      </c>
      <c r="C19" s="118">
        <v>10565</v>
      </c>
      <c r="D19" s="118">
        <v>9959</v>
      </c>
      <c r="E19" s="118">
        <v>11774</v>
      </c>
      <c r="F19" s="118">
        <v>9764</v>
      </c>
      <c r="G19" s="118">
        <v>10642</v>
      </c>
      <c r="H19" s="118">
        <v>10861</v>
      </c>
      <c r="I19" s="118">
        <v>11774</v>
      </c>
      <c r="J19" s="118">
        <v>6153</v>
      </c>
      <c r="K19" s="118">
        <v>5867</v>
      </c>
      <c r="L19" s="119">
        <v>11857</v>
      </c>
      <c r="M19" s="119">
        <v>73721</v>
      </c>
      <c r="N19" s="143">
        <v>65807</v>
      </c>
      <c r="O19" s="86" t="s">
        <v>29</v>
      </c>
    </row>
    <row r="20" spans="1:15" s="29" customFormat="1" ht="12" x14ac:dyDescent="0.2">
      <c r="A20" s="86" t="s">
        <v>30</v>
      </c>
      <c r="B20" s="118">
        <v>22638</v>
      </c>
      <c r="C20" s="118">
        <v>23653</v>
      </c>
      <c r="D20" s="118">
        <v>29113</v>
      </c>
      <c r="E20" s="118">
        <v>40801</v>
      </c>
      <c r="F20" s="118">
        <v>34866</v>
      </c>
      <c r="G20" s="118">
        <v>29177</v>
      </c>
      <c r="H20" s="118">
        <v>29766</v>
      </c>
      <c r="I20" s="118">
        <v>45340</v>
      </c>
      <c r="J20" s="118">
        <v>12868</v>
      </c>
      <c r="K20" s="118">
        <v>11969</v>
      </c>
      <c r="L20" s="119">
        <v>19171</v>
      </c>
      <c r="M20" s="119">
        <v>18859</v>
      </c>
      <c r="N20" s="143">
        <v>21117</v>
      </c>
      <c r="O20" s="86" t="s">
        <v>30</v>
      </c>
    </row>
    <row r="21" spans="1:15" s="29" customFormat="1" ht="12" x14ac:dyDescent="0.2">
      <c r="A21" s="86" t="s">
        <v>2</v>
      </c>
      <c r="B21" s="118">
        <v>18724</v>
      </c>
      <c r="C21" s="118">
        <v>22782</v>
      </c>
      <c r="D21" s="118">
        <v>50446</v>
      </c>
      <c r="E21" s="118">
        <v>68706</v>
      </c>
      <c r="F21" s="118">
        <v>72901</v>
      </c>
      <c r="G21" s="118">
        <v>73271</v>
      </c>
      <c r="H21" s="118">
        <v>70435</v>
      </c>
      <c r="I21" s="118">
        <v>67281</v>
      </c>
      <c r="J21" s="118">
        <v>52879</v>
      </c>
      <c r="K21" s="118">
        <v>56251</v>
      </c>
      <c r="L21" s="119">
        <v>71598</v>
      </c>
      <c r="M21" s="119">
        <v>67272</v>
      </c>
      <c r="N21" s="143">
        <v>66450</v>
      </c>
      <c r="O21" s="86" t="s">
        <v>2</v>
      </c>
    </row>
    <row r="22" spans="1:15" s="29" customFormat="1" ht="12" x14ac:dyDescent="0.2">
      <c r="A22" s="86" t="s">
        <v>8</v>
      </c>
      <c r="B22" s="118">
        <v>1468</v>
      </c>
      <c r="C22" s="118">
        <v>1511</v>
      </c>
      <c r="D22" s="118">
        <v>578</v>
      </c>
      <c r="E22" s="118">
        <v>897</v>
      </c>
      <c r="F22" s="118">
        <v>810</v>
      </c>
      <c r="G22" s="118">
        <v>728</v>
      </c>
      <c r="H22" s="118">
        <v>1152</v>
      </c>
      <c r="I22" s="118">
        <v>1181</v>
      </c>
      <c r="J22" s="118">
        <v>1273</v>
      </c>
      <c r="K22" s="118">
        <v>781</v>
      </c>
      <c r="L22" s="119">
        <v>878</v>
      </c>
      <c r="M22" s="119">
        <v>1458</v>
      </c>
      <c r="N22" s="143">
        <v>1525</v>
      </c>
      <c r="O22" s="86" t="s">
        <v>8</v>
      </c>
    </row>
    <row r="23" spans="1:15" s="29" customFormat="1" ht="12" x14ac:dyDescent="0.2">
      <c r="A23" s="86" t="s">
        <v>9</v>
      </c>
      <c r="B23" s="118">
        <v>260867</v>
      </c>
      <c r="C23" s="118">
        <v>269031</v>
      </c>
      <c r="D23" s="118">
        <v>272863</v>
      </c>
      <c r="E23" s="118">
        <v>440422</v>
      </c>
      <c r="F23" s="118">
        <v>224818</v>
      </c>
      <c r="G23" s="118">
        <v>209946</v>
      </c>
      <c r="H23" s="118">
        <v>225692</v>
      </c>
      <c r="I23" s="118">
        <v>224393</v>
      </c>
      <c r="J23" s="118">
        <v>51052</v>
      </c>
      <c r="K23" s="118">
        <v>54133</v>
      </c>
      <c r="L23" s="119">
        <v>98218</v>
      </c>
      <c r="M23" s="119">
        <v>218644</v>
      </c>
      <c r="N23" s="143">
        <v>201678</v>
      </c>
      <c r="O23" s="86" t="s">
        <v>9</v>
      </c>
    </row>
    <row r="24" spans="1:15" s="29" customFormat="1" ht="12" x14ac:dyDescent="0.2">
      <c r="A24" s="86" t="s">
        <v>7</v>
      </c>
      <c r="B24" s="118">
        <v>28193</v>
      </c>
      <c r="C24" s="118">
        <v>29748</v>
      </c>
      <c r="D24" s="118">
        <v>35157</v>
      </c>
      <c r="E24" s="118">
        <v>34931</v>
      </c>
      <c r="F24" s="118">
        <v>41682</v>
      </c>
      <c r="G24" s="118">
        <v>43159</v>
      </c>
      <c r="H24" s="118">
        <v>38292</v>
      </c>
      <c r="I24" s="118">
        <v>39051</v>
      </c>
      <c r="J24" s="118">
        <v>25504</v>
      </c>
      <c r="K24" s="118">
        <v>29963</v>
      </c>
      <c r="L24" s="119">
        <v>31986</v>
      </c>
      <c r="M24" s="119">
        <v>36657</v>
      </c>
      <c r="N24" s="143">
        <v>39221</v>
      </c>
      <c r="O24" s="86" t="s">
        <v>7</v>
      </c>
    </row>
    <row r="25" spans="1:15" s="29" customFormat="1" ht="12" x14ac:dyDescent="0.2">
      <c r="A25" s="86" t="s">
        <v>3</v>
      </c>
      <c r="B25" s="118">
        <v>22809</v>
      </c>
      <c r="C25" s="118">
        <v>19055</v>
      </c>
      <c r="D25" s="118">
        <v>21380</v>
      </c>
      <c r="E25" s="118">
        <v>28522</v>
      </c>
      <c r="F25" s="118">
        <v>23506</v>
      </c>
      <c r="G25" s="118">
        <v>25757</v>
      </c>
      <c r="H25" s="118">
        <v>29579</v>
      </c>
      <c r="I25" s="118">
        <v>28733</v>
      </c>
      <c r="J25" s="118">
        <v>14517</v>
      </c>
      <c r="K25" s="118">
        <v>11544</v>
      </c>
      <c r="L25" s="119">
        <v>15052</v>
      </c>
      <c r="M25" s="119">
        <v>16112</v>
      </c>
      <c r="N25" s="143">
        <v>15880</v>
      </c>
      <c r="O25" s="86" t="s">
        <v>3</v>
      </c>
    </row>
    <row r="26" spans="1:15" s="29" customFormat="1" ht="12" x14ac:dyDescent="0.2">
      <c r="A26" s="86" t="s">
        <v>10</v>
      </c>
      <c r="B26" s="118">
        <v>37943</v>
      </c>
      <c r="C26" s="118">
        <v>37477</v>
      </c>
      <c r="D26" s="118">
        <v>39077</v>
      </c>
      <c r="E26" s="118">
        <v>47945</v>
      </c>
      <c r="F26" s="118">
        <v>45641</v>
      </c>
      <c r="G26" s="118">
        <v>48267</v>
      </c>
      <c r="H26" s="118">
        <v>52208</v>
      </c>
      <c r="I26" s="118">
        <v>55859</v>
      </c>
      <c r="J26" s="118">
        <v>15556</v>
      </c>
      <c r="K26" s="118">
        <v>12889</v>
      </c>
      <c r="L26" s="119">
        <v>15989</v>
      </c>
      <c r="M26" s="119">
        <v>19173</v>
      </c>
      <c r="N26" s="143">
        <v>20427</v>
      </c>
      <c r="O26" s="86" t="s">
        <v>10</v>
      </c>
    </row>
    <row r="27" spans="1:15" s="29" customFormat="1" ht="12" x14ac:dyDescent="0.2">
      <c r="A27" s="86" t="s">
        <v>11</v>
      </c>
      <c r="B27" s="118">
        <v>2012</v>
      </c>
      <c r="C27" s="118">
        <v>1915</v>
      </c>
      <c r="D27" s="118">
        <v>2082</v>
      </c>
      <c r="E27" s="118">
        <v>2256</v>
      </c>
      <c r="F27" s="118">
        <v>2468</v>
      </c>
      <c r="G27" s="118">
        <v>2520</v>
      </c>
      <c r="H27" s="118">
        <v>2733</v>
      </c>
      <c r="I27" s="118">
        <v>3754</v>
      </c>
      <c r="J27" s="118">
        <v>2777</v>
      </c>
      <c r="K27" s="118">
        <v>3744</v>
      </c>
      <c r="L27" s="119">
        <v>4007</v>
      </c>
      <c r="M27" s="119">
        <v>5147</v>
      </c>
      <c r="N27" s="143">
        <v>5714</v>
      </c>
      <c r="O27" s="86" t="s">
        <v>11</v>
      </c>
    </row>
    <row r="28" spans="1:15" s="29" customFormat="1" ht="12" x14ac:dyDescent="0.2">
      <c r="A28" s="86" t="s">
        <v>38</v>
      </c>
      <c r="B28" s="118">
        <v>25903</v>
      </c>
      <c r="C28" s="118">
        <v>26362</v>
      </c>
      <c r="D28" s="118">
        <v>23486</v>
      </c>
      <c r="E28" s="118">
        <v>25447</v>
      </c>
      <c r="F28" s="118">
        <v>21962</v>
      </c>
      <c r="G28" s="118">
        <v>20476</v>
      </c>
      <c r="H28" s="118">
        <v>19667</v>
      </c>
      <c r="I28" s="118">
        <v>19201</v>
      </c>
      <c r="J28" s="118">
        <v>16651</v>
      </c>
      <c r="K28" s="118">
        <v>18878</v>
      </c>
      <c r="L28" s="119">
        <v>18129</v>
      </c>
      <c r="M28" s="119">
        <v>19558</v>
      </c>
      <c r="N28" s="143">
        <v>24005</v>
      </c>
      <c r="O28" s="86" t="s">
        <v>38</v>
      </c>
    </row>
    <row r="29" spans="1:15" s="29" customFormat="1" ht="12" x14ac:dyDescent="0.2">
      <c r="A29" s="86" t="s">
        <v>4</v>
      </c>
      <c r="B29" s="118">
        <v>35509</v>
      </c>
      <c r="C29" s="118">
        <v>43994</v>
      </c>
      <c r="D29" s="118">
        <v>62559</v>
      </c>
      <c r="E29" s="118">
        <v>63353</v>
      </c>
      <c r="F29" s="118">
        <v>56447</v>
      </c>
      <c r="G29" s="118">
        <v>52373</v>
      </c>
      <c r="H29" s="118">
        <v>60657</v>
      </c>
      <c r="I29" s="118">
        <v>56500</v>
      </c>
      <c r="J29" s="118">
        <v>63548</v>
      </c>
      <c r="K29" s="118">
        <v>58904</v>
      </c>
      <c r="L29" s="119">
        <v>63756</v>
      </c>
      <c r="M29" s="119">
        <v>69230</v>
      </c>
      <c r="N29" s="143">
        <v>68853</v>
      </c>
      <c r="O29" s="86" t="s">
        <v>4</v>
      </c>
    </row>
    <row r="30" spans="1:15" s="29" customFormat="1" ht="12" x14ac:dyDescent="0.2">
      <c r="A30" s="86" t="s">
        <v>12</v>
      </c>
      <c r="B30" s="118">
        <v>10710</v>
      </c>
      <c r="C30" s="118">
        <v>10630</v>
      </c>
      <c r="D30" s="118">
        <v>10541</v>
      </c>
      <c r="E30" s="118">
        <v>9602</v>
      </c>
      <c r="F30" s="118">
        <v>9452</v>
      </c>
      <c r="G30" s="118">
        <v>10705</v>
      </c>
      <c r="H30" s="118">
        <v>9778</v>
      </c>
      <c r="I30" s="118">
        <v>9408</v>
      </c>
      <c r="J30" s="118">
        <v>7685</v>
      </c>
      <c r="K30" s="118">
        <v>8875</v>
      </c>
      <c r="L30" s="119">
        <v>8284</v>
      </c>
      <c r="M30" s="119">
        <v>12772</v>
      </c>
      <c r="N30" s="143">
        <v>13072</v>
      </c>
      <c r="O30" s="86" t="s">
        <v>12</v>
      </c>
    </row>
    <row r="31" spans="1:15" s="29" customFormat="1" ht="12" x14ac:dyDescent="0.2">
      <c r="A31" s="86" t="s">
        <v>13</v>
      </c>
      <c r="B31" s="118">
        <v>39800</v>
      </c>
      <c r="C31" s="118">
        <v>38300</v>
      </c>
      <c r="D31" s="118">
        <v>39200</v>
      </c>
      <c r="E31" s="118">
        <v>39300</v>
      </c>
      <c r="F31" s="118">
        <v>38000</v>
      </c>
      <c r="G31" s="118">
        <v>40400</v>
      </c>
      <c r="H31" s="118">
        <v>38549</v>
      </c>
      <c r="I31" s="118">
        <v>28506</v>
      </c>
      <c r="J31" s="118">
        <v>9668</v>
      </c>
      <c r="K31" s="118">
        <v>8356</v>
      </c>
      <c r="L31" s="119">
        <v>11629</v>
      </c>
      <c r="M31" s="119">
        <v>9928</v>
      </c>
      <c r="N31" s="143">
        <v>9842</v>
      </c>
      <c r="O31" s="86" t="s">
        <v>13</v>
      </c>
    </row>
    <row r="32" spans="1:15" s="29" customFormat="1" ht="12" x14ac:dyDescent="0.2">
      <c r="A32" s="86" t="s">
        <v>14</v>
      </c>
      <c r="B32" s="118">
        <v>23239</v>
      </c>
      <c r="C32" s="118">
        <v>20394</v>
      </c>
      <c r="D32" s="118">
        <v>27312</v>
      </c>
      <c r="E32" s="118">
        <v>30734</v>
      </c>
      <c r="F32" s="118">
        <v>29132</v>
      </c>
      <c r="G32" s="118">
        <v>31366</v>
      </c>
      <c r="H32" s="118">
        <v>28550</v>
      </c>
      <c r="I32" s="118">
        <v>17346</v>
      </c>
      <c r="J32" s="118">
        <v>12154</v>
      </c>
      <c r="K32" s="118">
        <v>16703</v>
      </c>
      <c r="L32" s="119">
        <v>17213</v>
      </c>
      <c r="M32" s="119">
        <v>14512</v>
      </c>
      <c r="N32" s="143">
        <v>17416</v>
      </c>
      <c r="O32" s="86" t="s">
        <v>14</v>
      </c>
    </row>
    <row r="33" spans="1:15" s="29" customFormat="1" ht="12" x14ac:dyDescent="0.2">
      <c r="A33" s="86" t="s">
        <v>33</v>
      </c>
      <c r="B33" s="118">
        <v>19566</v>
      </c>
      <c r="C33" s="118">
        <v>23641</v>
      </c>
      <c r="D33" s="118">
        <v>23553</v>
      </c>
      <c r="E33" s="118">
        <v>28169</v>
      </c>
      <c r="F33" s="118">
        <v>24576</v>
      </c>
      <c r="G33" s="118">
        <v>23559</v>
      </c>
      <c r="H33" s="118">
        <v>22672</v>
      </c>
      <c r="I33" s="118">
        <v>24677</v>
      </c>
      <c r="J33" s="118">
        <v>12884</v>
      </c>
      <c r="K33" s="118">
        <v>12586</v>
      </c>
      <c r="L33" s="119">
        <v>14764</v>
      </c>
      <c r="M33" s="119">
        <v>17511</v>
      </c>
      <c r="N33" s="143">
        <v>19197</v>
      </c>
      <c r="O33" s="86" t="s">
        <v>33</v>
      </c>
    </row>
    <row r="34" spans="1:15" s="29" customFormat="1" ht="12" x14ac:dyDescent="0.2">
      <c r="A34" s="86" t="s">
        <v>32</v>
      </c>
      <c r="B34" s="118">
        <v>147101</v>
      </c>
      <c r="C34" s="118">
        <v>164744</v>
      </c>
      <c r="D34" s="118">
        <v>176768</v>
      </c>
      <c r="E34" s="118">
        <v>197311</v>
      </c>
      <c r="F34" s="118">
        <v>175719</v>
      </c>
      <c r="G34" s="118">
        <v>173002</v>
      </c>
      <c r="H34" s="118">
        <v>180388</v>
      </c>
      <c r="I34" s="118">
        <v>176054</v>
      </c>
      <c r="J34" s="118">
        <v>72072</v>
      </c>
      <c r="K34" s="118">
        <v>75325</v>
      </c>
      <c r="L34" s="119">
        <v>107967</v>
      </c>
      <c r="M34" s="119">
        <v>135117</v>
      </c>
      <c r="N34" s="143">
        <v>137167</v>
      </c>
      <c r="O34" s="86" t="s">
        <v>32</v>
      </c>
    </row>
    <row r="35" spans="1:15" s="29" customFormat="1" ht="12" x14ac:dyDescent="0.2">
      <c r="A35" s="86" t="s">
        <v>15</v>
      </c>
      <c r="B35" s="118">
        <v>2511</v>
      </c>
      <c r="C35" s="118">
        <v>2396</v>
      </c>
      <c r="D35" s="118">
        <v>2093</v>
      </c>
      <c r="E35" s="118">
        <v>2947</v>
      </c>
      <c r="F35" s="118">
        <v>4611</v>
      </c>
      <c r="G35" s="118">
        <v>4885</v>
      </c>
      <c r="H35" s="118">
        <v>4844</v>
      </c>
      <c r="I35" s="118">
        <v>4091</v>
      </c>
      <c r="J35" s="118">
        <v>1400</v>
      </c>
      <c r="K35" s="118">
        <v>4203</v>
      </c>
      <c r="L35" s="119">
        <v>5389</v>
      </c>
      <c r="M35" s="119">
        <v>4801</v>
      </c>
      <c r="N35" s="143">
        <v>4426</v>
      </c>
      <c r="O35" s="86" t="s">
        <v>15</v>
      </c>
    </row>
    <row r="36" spans="1:15" s="29" customFormat="1" ht="12" x14ac:dyDescent="0.2">
      <c r="A36" s="86" t="s">
        <v>5</v>
      </c>
      <c r="B36" s="118">
        <v>331801</v>
      </c>
      <c r="C36" s="118">
        <v>362870</v>
      </c>
      <c r="D36" s="118">
        <v>415164</v>
      </c>
      <c r="E36" s="118">
        <v>443532</v>
      </c>
      <c r="F36" s="118">
        <v>407427</v>
      </c>
      <c r="G36" s="118">
        <v>441686</v>
      </c>
      <c r="H36" s="118">
        <v>444211</v>
      </c>
      <c r="I36" s="118">
        <v>466629</v>
      </c>
      <c r="J36" s="118">
        <v>255041</v>
      </c>
      <c r="K36" s="118">
        <v>240367</v>
      </c>
      <c r="L36" s="119">
        <v>320402</v>
      </c>
      <c r="M36" s="119">
        <v>369292</v>
      </c>
      <c r="N36" s="143">
        <v>409266</v>
      </c>
      <c r="O36" s="86" t="s">
        <v>5</v>
      </c>
    </row>
    <row r="37" spans="1:15" s="29" customFormat="1" ht="12" x14ac:dyDescent="0.2">
      <c r="A37" s="86" t="s">
        <v>17</v>
      </c>
      <c r="B37" s="118">
        <v>27483</v>
      </c>
      <c r="C37" s="118">
        <v>27762</v>
      </c>
      <c r="D37" s="118">
        <v>26557</v>
      </c>
      <c r="E37" s="118">
        <v>27712</v>
      </c>
      <c r="F37" s="118">
        <v>28780</v>
      </c>
      <c r="G37" s="118">
        <v>29342</v>
      </c>
      <c r="H37" s="118">
        <v>29938</v>
      </c>
      <c r="I37" s="118">
        <v>30330</v>
      </c>
      <c r="J37" s="118">
        <v>16235</v>
      </c>
      <c r="K37" s="118">
        <v>17262</v>
      </c>
      <c r="L37" s="119">
        <v>23081</v>
      </c>
      <c r="M37" s="119">
        <v>25629</v>
      </c>
      <c r="N37" s="143">
        <v>15679</v>
      </c>
      <c r="O37" s="86" t="s">
        <v>17</v>
      </c>
    </row>
    <row r="38" spans="1:15" s="29" customFormat="1" ht="12" x14ac:dyDescent="0.2">
      <c r="A38" s="86" t="s">
        <v>16</v>
      </c>
      <c r="B38" s="120">
        <v>1841829</v>
      </c>
      <c r="C38" s="120">
        <v>1968574</v>
      </c>
      <c r="D38" s="121">
        <v>1960644</v>
      </c>
      <c r="E38" s="121">
        <v>2092119</v>
      </c>
      <c r="F38" s="121">
        <v>1963919</v>
      </c>
      <c r="G38" s="121">
        <v>1947269</v>
      </c>
      <c r="H38" s="121">
        <v>1945046</v>
      </c>
      <c r="I38" s="121">
        <v>2027448</v>
      </c>
      <c r="J38" s="121">
        <v>1221742</v>
      </c>
      <c r="K38" s="121">
        <v>1225600</v>
      </c>
      <c r="L38" s="119">
        <v>1586825</v>
      </c>
      <c r="M38" s="119">
        <v>1677304</v>
      </c>
      <c r="N38" s="143">
        <v>1733049</v>
      </c>
      <c r="O38" s="86" t="s">
        <v>16</v>
      </c>
    </row>
    <row r="39" spans="1:15" s="29" customFormat="1" ht="12" x14ac:dyDescent="0.2">
      <c r="A39" s="86" t="s">
        <v>18</v>
      </c>
      <c r="B39" s="118">
        <v>44139</v>
      </c>
      <c r="C39" s="118">
        <v>43398</v>
      </c>
      <c r="D39" s="118">
        <v>44289</v>
      </c>
      <c r="E39" s="118">
        <v>39819</v>
      </c>
      <c r="F39" s="118">
        <v>37645</v>
      </c>
      <c r="G39" s="118">
        <v>21094</v>
      </c>
      <c r="H39" s="118">
        <v>25700</v>
      </c>
      <c r="I39" s="118">
        <v>26949</v>
      </c>
      <c r="J39" s="118">
        <v>27430</v>
      </c>
      <c r="K39" s="118">
        <v>30341</v>
      </c>
      <c r="L39" s="119">
        <v>45758</v>
      </c>
      <c r="M39" s="119">
        <v>36903</v>
      </c>
      <c r="N39" s="143">
        <v>45463</v>
      </c>
      <c r="O39" s="86" t="s">
        <v>18</v>
      </c>
    </row>
    <row r="40" spans="1:15" s="29" customFormat="1" ht="12" x14ac:dyDescent="0.2">
      <c r="A40" s="86" t="s">
        <v>6</v>
      </c>
      <c r="B40" s="118">
        <v>101717</v>
      </c>
      <c r="C40" s="118">
        <v>107283</v>
      </c>
      <c r="D40" s="118">
        <v>117761</v>
      </c>
      <c r="E40" s="118">
        <v>133078</v>
      </c>
      <c r="F40" s="118">
        <v>129244</v>
      </c>
      <c r="G40" s="118">
        <v>130261</v>
      </c>
      <c r="H40" s="118">
        <v>140656</v>
      </c>
      <c r="I40" s="118">
        <v>146822</v>
      </c>
      <c r="J40" s="118">
        <v>118597</v>
      </c>
      <c r="K40" s="118">
        <v>132558</v>
      </c>
      <c r="L40" s="119">
        <v>131906</v>
      </c>
      <c r="M40" s="119">
        <v>150792</v>
      </c>
      <c r="N40" s="143">
        <v>160935</v>
      </c>
      <c r="O40" s="86" t="s">
        <v>6</v>
      </c>
    </row>
    <row r="41" spans="1:15" s="29" customFormat="1" ht="12" x14ac:dyDescent="0.2">
      <c r="A41" s="86" t="s">
        <v>19</v>
      </c>
      <c r="B41" s="118">
        <v>635116</v>
      </c>
      <c r="C41" s="118">
        <v>697302</v>
      </c>
      <c r="D41" s="118">
        <v>687711</v>
      </c>
      <c r="E41" s="118">
        <v>665181</v>
      </c>
      <c r="F41" s="118">
        <v>660560</v>
      </c>
      <c r="G41" s="118">
        <v>555356</v>
      </c>
      <c r="H41" s="118">
        <v>505132</v>
      </c>
      <c r="I41" s="118">
        <v>368411</v>
      </c>
      <c r="J41" s="118">
        <v>228303</v>
      </c>
      <c r="K41" s="118">
        <v>255690</v>
      </c>
      <c r="L41" s="119">
        <v>331899</v>
      </c>
      <c r="M41" s="119">
        <v>379188</v>
      </c>
      <c r="N41" s="143">
        <v>434875</v>
      </c>
      <c r="O41" s="86" t="s">
        <v>19</v>
      </c>
    </row>
    <row r="42" spans="1:15" s="29" customFormat="1" ht="12" x14ac:dyDescent="0.2">
      <c r="A42" s="86" t="s">
        <v>20</v>
      </c>
      <c r="B42" s="118">
        <v>28940</v>
      </c>
      <c r="C42" s="118">
        <v>29137</v>
      </c>
      <c r="D42" s="118">
        <v>25644</v>
      </c>
      <c r="E42" s="118">
        <v>20056</v>
      </c>
      <c r="F42" s="118">
        <v>16578</v>
      </c>
      <c r="G42" s="118">
        <v>20408</v>
      </c>
      <c r="H42" s="118">
        <v>21103</v>
      </c>
      <c r="I42" s="118">
        <v>21996</v>
      </c>
      <c r="J42" s="118">
        <v>16104</v>
      </c>
      <c r="K42" s="118">
        <v>14812</v>
      </c>
      <c r="L42" s="119">
        <v>20718</v>
      </c>
      <c r="M42" s="119">
        <v>22795</v>
      </c>
      <c r="N42" s="143">
        <v>20664</v>
      </c>
      <c r="O42" s="86" t="s">
        <v>20</v>
      </c>
    </row>
    <row r="43" spans="1:15" s="29" customFormat="1" ht="12" x14ac:dyDescent="0.2">
      <c r="A43" s="86" t="s">
        <v>21</v>
      </c>
      <c r="B43" s="118">
        <v>6162</v>
      </c>
      <c r="C43" s="118">
        <v>6480</v>
      </c>
      <c r="D43" s="118">
        <v>6525</v>
      </c>
      <c r="E43" s="118">
        <v>6383</v>
      </c>
      <c r="F43" s="118">
        <v>5653</v>
      </c>
      <c r="G43" s="118">
        <v>5314</v>
      </c>
      <c r="H43" s="118">
        <v>6296</v>
      </c>
      <c r="I43" s="118">
        <v>5523</v>
      </c>
      <c r="J43" s="118">
        <v>4334</v>
      </c>
      <c r="K43" s="118">
        <v>3879</v>
      </c>
      <c r="L43" s="119">
        <v>4400</v>
      </c>
      <c r="M43" s="119">
        <v>1563</v>
      </c>
      <c r="N43" s="143">
        <v>607</v>
      </c>
      <c r="O43" s="86" t="s">
        <v>21</v>
      </c>
    </row>
    <row r="44" spans="1:15" s="29" customFormat="1" ht="12" x14ac:dyDescent="0.2">
      <c r="A44" s="86" t="s">
        <v>22</v>
      </c>
      <c r="B44" s="118">
        <v>4241</v>
      </c>
      <c r="C44" s="118">
        <v>4824</v>
      </c>
      <c r="D44" s="118">
        <v>6195</v>
      </c>
      <c r="E44" s="118">
        <v>7596</v>
      </c>
      <c r="F44" s="118">
        <v>6821</v>
      </c>
      <c r="G44" s="118">
        <v>6123</v>
      </c>
      <c r="H44" s="118">
        <v>6372</v>
      </c>
      <c r="I44" s="118">
        <v>5625</v>
      </c>
      <c r="J44" s="118">
        <v>2699</v>
      </c>
      <c r="K44" s="118">
        <v>3421</v>
      </c>
      <c r="L44" s="119">
        <v>3679</v>
      </c>
      <c r="M44" s="119">
        <v>2731</v>
      </c>
      <c r="N44" s="143">
        <v>3284</v>
      </c>
      <c r="O44" s="86" t="s">
        <v>22</v>
      </c>
    </row>
    <row r="45" spans="1:15" s="29" customFormat="1" ht="12.75" thickBot="1" x14ac:dyDescent="0.25">
      <c r="A45" s="86" t="s">
        <v>23</v>
      </c>
      <c r="B45" s="118">
        <v>301041</v>
      </c>
      <c r="C45" s="118">
        <v>270792</v>
      </c>
      <c r="D45" s="118">
        <v>276711</v>
      </c>
      <c r="E45" s="118">
        <v>297244</v>
      </c>
      <c r="F45" s="118">
        <v>231598</v>
      </c>
      <c r="G45" s="118">
        <v>229031</v>
      </c>
      <c r="H45" s="118">
        <v>461759</v>
      </c>
      <c r="I45" s="118">
        <v>530787</v>
      </c>
      <c r="J45" s="118">
        <v>291764</v>
      </c>
      <c r="K45" s="118">
        <v>286125</v>
      </c>
      <c r="L45" s="119">
        <v>409837</v>
      </c>
      <c r="M45" s="119">
        <v>488735</v>
      </c>
      <c r="N45" s="143">
        <v>449682</v>
      </c>
      <c r="O45" s="86" t="s">
        <v>23</v>
      </c>
    </row>
    <row r="46" spans="1:15" x14ac:dyDescent="0.15">
      <c r="B46" s="87" t="s">
        <v>39</v>
      </c>
      <c r="C46" s="87" t="s">
        <v>39</v>
      </c>
      <c r="D46" s="87"/>
      <c r="E46" s="87" t="s">
        <v>39</v>
      </c>
      <c r="F46" s="87" t="s">
        <v>39</v>
      </c>
      <c r="G46" s="87" t="s">
        <v>42</v>
      </c>
      <c r="H46" s="87" t="s">
        <v>41</v>
      </c>
      <c r="I46" s="87" t="s">
        <v>39</v>
      </c>
      <c r="J46" s="87" t="s">
        <v>40</v>
      </c>
      <c r="K46" s="87" t="s">
        <v>40</v>
      </c>
      <c r="L46" s="87" t="s">
        <v>39</v>
      </c>
    </row>
    <row r="47" spans="1:15" x14ac:dyDescent="0.15">
      <c r="B47" s="81" t="s">
        <v>39</v>
      </c>
      <c r="C47" s="81" t="s">
        <v>39</v>
      </c>
      <c r="E47" s="81" t="s">
        <v>39</v>
      </c>
      <c r="F47" s="81" t="s">
        <v>39</v>
      </c>
      <c r="G47" s="81" t="s">
        <v>39</v>
      </c>
      <c r="H47" s="81" t="s">
        <v>39</v>
      </c>
      <c r="I47" s="81" t="s">
        <v>39</v>
      </c>
      <c r="J47" s="81" t="s">
        <v>39</v>
      </c>
      <c r="K47" s="81" t="s">
        <v>39</v>
      </c>
      <c r="L47" s="81" t="s">
        <v>39</v>
      </c>
    </row>
    <row r="48" spans="1:15" x14ac:dyDescent="0.15">
      <c r="A48" s="88"/>
      <c r="B48" s="89" t="s">
        <v>39</v>
      </c>
      <c r="C48" s="89" t="s">
        <v>39</v>
      </c>
      <c r="D48" s="89"/>
      <c r="E48" s="89" t="s">
        <v>39</v>
      </c>
      <c r="F48" s="89" t="s">
        <v>39</v>
      </c>
      <c r="G48" s="89" t="s">
        <v>39</v>
      </c>
      <c r="H48" s="89" t="s">
        <v>39</v>
      </c>
      <c r="I48" s="89" t="s">
        <v>39</v>
      </c>
      <c r="J48" s="89" t="s">
        <v>39</v>
      </c>
      <c r="K48" s="89" t="s">
        <v>39</v>
      </c>
      <c r="L48" s="89" t="s">
        <v>39</v>
      </c>
    </row>
    <row r="49" spans="1:12" x14ac:dyDescent="0.15">
      <c r="B49" s="89" t="s">
        <v>39</v>
      </c>
      <c r="C49" s="89" t="s">
        <v>39</v>
      </c>
      <c r="D49" s="89"/>
      <c r="E49" s="89" t="s">
        <v>39</v>
      </c>
      <c r="F49" s="89" t="s">
        <v>39</v>
      </c>
      <c r="G49" s="89" t="s">
        <v>39</v>
      </c>
      <c r="H49" s="89" t="s">
        <v>39</v>
      </c>
      <c r="I49" s="89" t="s">
        <v>39</v>
      </c>
      <c r="J49" s="89" t="s">
        <v>39</v>
      </c>
      <c r="K49" s="89" t="s">
        <v>39</v>
      </c>
      <c r="L49" s="89" t="s">
        <v>39</v>
      </c>
    </row>
    <row r="50" spans="1:12" x14ac:dyDescent="0.15">
      <c r="A50" s="88"/>
    </row>
    <row r="52" spans="1:12" x14ac:dyDescent="0.15">
      <c r="A52" s="88"/>
    </row>
    <row r="53" spans="1:12" x14ac:dyDescent="0.15">
      <c r="A53" s="88"/>
    </row>
    <row r="54" spans="1:12" x14ac:dyDescent="0.15">
      <c r="A54" s="88"/>
    </row>
    <row r="56" spans="1:12" x14ac:dyDescent="0.15">
      <c r="A56" s="88"/>
    </row>
    <row r="58" spans="1:12" x14ac:dyDescent="0.15">
      <c r="A58" s="88"/>
    </row>
    <row r="59" spans="1:12" x14ac:dyDescent="0.15">
      <c r="A59" s="88"/>
    </row>
    <row r="60" spans="1:12" x14ac:dyDescent="0.15">
      <c r="A60" s="88"/>
    </row>
    <row r="62" spans="1:12" x14ac:dyDescent="0.15">
      <c r="A62" s="88"/>
    </row>
    <row r="64" spans="1:12" x14ac:dyDescent="0.15">
      <c r="A64" s="88"/>
    </row>
    <row r="66" spans="1:1" x14ac:dyDescent="0.15">
      <c r="A66" s="88"/>
    </row>
  </sheetData>
  <phoneticPr fontId="3"/>
  <hyperlinks>
    <hyperlink ref="A10" r:id="rId1" xr:uid="{00000000-0004-0000-0300-000000000000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3" orientation="portrait" cellComments="asDisplayed" horizontalDpi="300" verticalDpi="300" r:id="rId2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2"/>
  </sheetPr>
  <dimension ref="A1:N38"/>
  <sheetViews>
    <sheetView zoomScale="70" zoomScaleNormal="70" workbookViewId="0">
      <pane xSplit="1" ySplit="3" topLeftCell="B4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5.75" x14ac:dyDescent="0.25"/>
  <cols>
    <col min="1" max="1" width="8.88671875" style="99"/>
    <col min="2" max="2" width="10.6640625" style="99" bestFit="1" customWidth="1"/>
    <col min="3" max="14" width="9.6640625" style="99" bestFit="1" customWidth="1"/>
    <col min="15" max="16384" width="8.88671875" style="99"/>
  </cols>
  <sheetData>
    <row r="1" spans="1:14" x14ac:dyDescent="0.25">
      <c r="A1" s="97"/>
      <c r="B1" s="98" t="s">
        <v>151</v>
      </c>
      <c r="C1" s="98" t="s">
        <v>152</v>
      </c>
      <c r="D1" s="98" t="s">
        <v>153</v>
      </c>
      <c r="E1" s="98" t="s">
        <v>154</v>
      </c>
      <c r="F1" s="98" t="s">
        <v>155</v>
      </c>
      <c r="G1" s="98" t="s">
        <v>156</v>
      </c>
      <c r="H1" s="98" t="s">
        <v>157</v>
      </c>
      <c r="I1" s="98" t="s">
        <v>158</v>
      </c>
      <c r="J1" s="98" t="s">
        <v>159</v>
      </c>
      <c r="K1" s="98" t="s">
        <v>160</v>
      </c>
      <c r="L1" s="98" t="s">
        <v>161</v>
      </c>
      <c r="M1" s="98" t="s">
        <v>162</v>
      </c>
    </row>
    <row r="2" spans="1:14" x14ac:dyDescent="0.25">
      <c r="A2" s="97" t="str">
        <f>比較シート!$F$3</f>
        <v>和歌山市</v>
      </c>
      <c r="B2" s="97">
        <f t="shared" ref="B2:M2" si="0">VLOOKUP($A$2,$A$8:$N$38,C6,FALSE)</f>
        <v>619270</v>
      </c>
      <c r="C2" s="97">
        <f t="shared" si="0"/>
        <v>313898</v>
      </c>
      <c r="D2" s="97">
        <f t="shared" si="0"/>
        <v>433692</v>
      </c>
      <c r="E2" s="97">
        <f t="shared" si="0"/>
        <v>428224</v>
      </c>
      <c r="F2" s="97">
        <f t="shared" si="0"/>
        <v>456974</v>
      </c>
      <c r="G2" s="97">
        <f t="shared" si="0"/>
        <v>347651</v>
      </c>
      <c r="H2" s="97">
        <f t="shared" si="0"/>
        <v>451926</v>
      </c>
      <c r="I2" s="97">
        <f t="shared" si="0"/>
        <v>563480</v>
      </c>
      <c r="J2" s="97">
        <f t="shared" si="0"/>
        <v>368802</v>
      </c>
      <c r="K2" s="97">
        <f t="shared" si="0"/>
        <v>347646</v>
      </c>
      <c r="L2" s="97">
        <f t="shared" si="0"/>
        <v>401886</v>
      </c>
      <c r="M2" s="97">
        <f t="shared" si="0"/>
        <v>404925</v>
      </c>
    </row>
    <row r="3" spans="1:14" x14ac:dyDescent="0.25">
      <c r="A3" s="97" t="str">
        <f>比較シート!$I$3</f>
        <v>白浜町</v>
      </c>
      <c r="B3" s="97">
        <f t="shared" ref="B3:M3" si="1">VLOOKUP($A$3,$A$8:$N$38,C6,FALSE)</f>
        <v>86857</v>
      </c>
      <c r="C3" s="97">
        <f t="shared" si="1"/>
        <v>91369</v>
      </c>
      <c r="D3" s="97">
        <f t="shared" si="1"/>
        <v>151681</v>
      </c>
      <c r="E3" s="97">
        <f t="shared" si="1"/>
        <v>121773</v>
      </c>
      <c r="F3" s="97">
        <f t="shared" si="1"/>
        <v>94969</v>
      </c>
      <c r="G3" s="97">
        <f t="shared" si="1"/>
        <v>97639</v>
      </c>
      <c r="H3" s="97">
        <f t="shared" si="1"/>
        <v>126760</v>
      </c>
      <c r="I3" s="97">
        <f t="shared" si="1"/>
        <v>162946</v>
      </c>
      <c r="J3" s="97">
        <f t="shared" si="1"/>
        <v>115690</v>
      </c>
      <c r="K3" s="97">
        <f t="shared" si="1"/>
        <v>132656</v>
      </c>
      <c r="L3" s="97">
        <f t="shared" si="1"/>
        <v>131432</v>
      </c>
      <c r="M3" s="97">
        <f t="shared" si="1"/>
        <v>137707</v>
      </c>
    </row>
    <row r="4" spans="1:14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4" x14ac:dyDescent="0.25">
      <c r="A5" s="99" t="s">
        <v>193</v>
      </c>
    </row>
    <row r="6" spans="1:14" x14ac:dyDescent="0.2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</row>
    <row r="7" spans="1:14" x14ac:dyDescent="0.25">
      <c r="A7" s="99" t="s">
        <v>79</v>
      </c>
      <c r="B7" t="s">
        <v>149</v>
      </c>
      <c r="C7" t="s">
        <v>137</v>
      </c>
      <c r="D7" t="s">
        <v>138</v>
      </c>
      <c r="E7" t="s">
        <v>139</v>
      </c>
      <c r="F7" t="s">
        <v>140</v>
      </c>
      <c r="G7" t="s">
        <v>141</v>
      </c>
      <c r="H7" t="s">
        <v>142</v>
      </c>
      <c r="I7" t="s">
        <v>143</v>
      </c>
      <c r="J7" t="s">
        <v>144</v>
      </c>
      <c r="K7" t="s">
        <v>145</v>
      </c>
      <c r="L7" t="s">
        <v>146</v>
      </c>
      <c r="M7" t="s">
        <v>147</v>
      </c>
      <c r="N7" t="s">
        <v>148</v>
      </c>
    </row>
    <row r="8" spans="1:14" x14ac:dyDescent="0.25">
      <c r="A8" s="99" t="s">
        <v>98</v>
      </c>
      <c r="B8" s="122">
        <v>5138374</v>
      </c>
      <c r="C8" s="122">
        <v>619270</v>
      </c>
      <c r="D8" s="122">
        <v>313898</v>
      </c>
      <c r="E8" s="122">
        <v>433692</v>
      </c>
      <c r="F8" s="122">
        <v>428224</v>
      </c>
      <c r="G8" s="122">
        <v>456974</v>
      </c>
      <c r="H8" s="122">
        <v>347651</v>
      </c>
      <c r="I8" s="122">
        <v>451926</v>
      </c>
      <c r="J8" s="122">
        <v>563480</v>
      </c>
      <c r="K8" s="122">
        <v>368802</v>
      </c>
      <c r="L8" s="122">
        <v>347646</v>
      </c>
      <c r="M8" s="122">
        <v>401886</v>
      </c>
      <c r="N8" s="122">
        <v>404925</v>
      </c>
    </row>
    <row r="9" spans="1:14" x14ac:dyDescent="0.25">
      <c r="A9" s="99" t="s">
        <v>110</v>
      </c>
      <c r="B9" s="122">
        <v>1332532</v>
      </c>
      <c r="C9" s="122">
        <v>125018</v>
      </c>
      <c r="D9" s="122">
        <v>78160</v>
      </c>
      <c r="E9" s="122">
        <v>124886</v>
      </c>
      <c r="F9" s="122">
        <v>105683</v>
      </c>
      <c r="G9" s="122">
        <v>95158</v>
      </c>
      <c r="H9" s="122">
        <v>87167</v>
      </c>
      <c r="I9" s="122">
        <v>99428</v>
      </c>
      <c r="J9" s="122">
        <v>185564</v>
      </c>
      <c r="K9" s="122">
        <v>94397</v>
      </c>
      <c r="L9" s="122">
        <v>101440</v>
      </c>
      <c r="M9" s="122">
        <v>161874</v>
      </c>
      <c r="N9" s="122">
        <v>73757</v>
      </c>
    </row>
    <row r="10" spans="1:14" x14ac:dyDescent="0.25">
      <c r="A10" s="99" t="s">
        <v>99</v>
      </c>
      <c r="B10" s="122">
        <v>418928</v>
      </c>
      <c r="C10" s="122">
        <v>32888</v>
      </c>
      <c r="D10" s="122">
        <v>24745</v>
      </c>
      <c r="E10" s="122">
        <v>25850</v>
      </c>
      <c r="F10" s="122">
        <v>32787</v>
      </c>
      <c r="G10" s="122">
        <v>36695</v>
      </c>
      <c r="H10" s="122">
        <v>24065</v>
      </c>
      <c r="I10" s="122">
        <v>26290</v>
      </c>
      <c r="J10" s="122">
        <v>26675</v>
      </c>
      <c r="K10" s="122">
        <v>31471</v>
      </c>
      <c r="L10" s="122">
        <v>72551</v>
      </c>
      <c r="M10" s="122">
        <v>58998</v>
      </c>
      <c r="N10" s="122">
        <v>25913</v>
      </c>
    </row>
    <row r="11" spans="1:14" x14ac:dyDescent="0.25">
      <c r="A11" s="99" t="s">
        <v>100</v>
      </c>
      <c r="B11" s="122">
        <v>1489710</v>
      </c>
      <c r="C11" s="122">
        <v>118960</v>
      </c>
      <c r="D11" s="122">
        <v>111651</v>
      </c>
      <c r="E11" s="122">
        <v>144865</v>
      </c>
      <c r="F11" s="122">
        <v>134480</v>
      </c>
      <c r="G11" s="122">
        <v>92235</v>
      </c>
      <c r="H11" s="122">
        <v>112990</v>
      </c>
      <c r="I11" s="122">
        <v>199845</v>
      </c>
      <c r="J11" s="122">
        <v>170130</v>
      </c>
      <c r="K11" s="122">
        <v>88898</v>
      </c>
      <c r="L11" s="122">
        <v>105953</v>
      </c>
      <c r="M11" s="122">
        <v>109465</v>
      </c>
      <c r="N11" s="122">
        <v>100238</v>
      </c>
    </row>
    <row r="12" spans="1:14" x14ac:dyDescent="0.25">
      <c r="A12" s="99" t="s">
        <v>111</v>
      </c>
      <c r="B12" s="122">
        <v>1088976</v>
      </c>
      <c r="C12" s="122">
        <v>220670</v>
      </c>
      <c r="D12" s="122">
        <v>41178</v>
      </c>
      <c r="E12" s="122">
        <v>307610</v>
      </c>
      <c r="F12" s="122">
        <v>87407</v>
      </c>
      <c r="G12" s="122">
        <v>52769</v>
      </c>
      <c r="H12" s="122">
        <v>51911</v>
      </c>
      <c r="I12" s="122">
        <v>43359</v>
      </c>
      <c r="J12" s="122">
        <v>47743</v>
      </c>
      <c r="K12" s="122">
        <v>38530</v>
      </c>
      <c r="L12" s="122">
        <v>72899</v>
      </c>
      <c r="M12" s="122">
        <v>59852</v>
      </c>
      <c r="N12" s="122">
        <v>65048</v>
      </c>
    </row>
    <row r="13" spans="1:14" x14ac:dyDescent="0.25">
      <c r="A13" s="99" t="s">
        <v>112</v>
      </c>
      <c r="B13" s="122">
        <v>1192858</v>
      </c>
      <c r="C13" s="122">
        <v>100184</v>
      </c>
      <c r="D13" s="122">
        <v>85491</v>
      </c>
      <c r="E13" s="122">
        <v>84910</v>
      </c>
      <c r="F13" s="122">
        <v>82718</v>
      </c>
      <c r="G13" s="122">
        <v>81516</v>
      </c>
      <c r="H13" s="122">
        <v>90662</v>
      </c>
      <c r="I13" s="122">
        <v>95119</v>
      </c>
      <c r="J13" s="122">
        <v>103375</v>
      </c>
      <c r="K13" s="122">
        <v>146679</v>
      </c>
      <c r="L13" s="122">
        <v>95236</v>
      </c>
      <c r="M13" s="122">
        <v>143507</v>
      </c>
      <c r="N13" s="122">
        <v>83461</v>
      </c>
    </row>
    <row r="14" spans="1:14" x14ac:dyDescent="0.25">
      <c r="A14" s="99" t="s">
        <v>101</v>
      </c>
      <c r="B14" s="122">
        <v>755695</v>
      </c>
      <c r="C14" s="122">
        <v>41858</v>
      </c>
      <c r="D14" s="122">
        <v>40157</v>
      </c>
      <c r="E14" s="122">
        <v>51394</v>
      </c>
      <c r="F14" s="122">
        <v>62714</v>
      </c>
      <c r="G14" s="122">
        <v>93187</v>
      </c>
      <c r="H14" s="122">
        <v>53275</v>
      </c>
      <c r="I14" s="122">
        <v>62230</v>
      </c>
      <c r="J14" s="122">
        <v>69810</v>
      </c>
      <c r="K14" s="122">
        <v>57156</v>
      </c>
      <c r="L14" s="122">
        <v>68537</v>
      </c>
      <c r="M14" s="122">
        <v>100080</v>
      </c>
      <c r="N14" s="122">
        <v>55297</v>
      </c>
    </row>
    <row r="15" spans="1:14" x14ac:dyDescent="0.25">
      <c r="A15" s="99" t="s">
        <v>113</v>
      </c>
      <c r="B15" s="122">
        <v>1216569</v>
      </c>
      <c r="C15" s="122">
        <v>65894</v>
      </c>
      <c r="D15" s="122">
        <v>68603</v>
      </c>
      <c r="E15" s="122">
        <v>83233</v>
      </c>
      <c r="F15" s="122">
        <v>112205</v>
      </c>
      <c r="G15" s="122">
        <v>100671</v>
      </c>
      <c r="H15" s="122">
        <v>70358</v>
      </c>
      <c r="I15" s="122">
        <v>114512</v>
      </c>
      <c r="J15" s="122">
        <v>129299</v>
      </c>
      <c r="K15" s="122">
        <v>108745</v>
      </c>
      <c r="L15" s="122">
        <v>120020</v>
      </c>
      <c r="M15" s="122">
        <v>164246</v>
      </c>
      <c r="N15" s="122">
        <v>78783</v>
      </c>
    </row>
    <row r="16" spans="1:14" x14ac:dyDescent="0.25">
      <c r="A16" s="99" t="s">
        <v>102</v>
      </c>
      <c r="B16" s="122">
        <v>1438558</v>
      </c>
      <c r="C16" s="122">
        <v>110695</v>
      </c>
      <c r="D16" s="122">
        <v>81927</v>
      </c>
      <c r="E16" s="122">
        <v>99361</v>
      </c>
      <c r="F16" s="122">
        <v>121995</v>
      </c>
      <c r="G16" s="122">
        <v>123500</v>
      </c>
      <c r="H16" s="122">
        <v>107986</v>
      </c>
      <c r="I16" s="122">
        <v>129466</v>
      </c>
      <c r="J16" s="122">
        <v>173835</v>
      </c>
      <c r="K16" s="122">
        <v>119480</v>
      </c>
      <c r="L16" s="122">
        <v>124751</v>
      </c>
      <c r="M16" s="122">
        <v>143681</v>
      </c>
      <c r="N16" s="122">
        <v>101881</v>
      </c>
    </row>
    <row r="17" spans="1:14" x14ac:dyDescent="0.25">
      <c r="A17" s="99" t="s">
        <v>114</v>
      </c>
      <c r="B17" s="122">
        <v>846238</v>
      </c>
      <c r="C17" s="122">
        <v>45818</v>
      </c>
      <c r="D17" s="122">
        <v>48769</v>
      </c>
      <c r="E17" s="122">
        <v>57238</v>
      </c>
      <c r="F17" s="122">
        <v>71273</v>
      </c>
      <c r="G17" s="122">
        <v>87144</v>
      </c>
      <c r="H17" s="122">
        <v>68022</v>
      </c>
      <c r="I17" s="122">
        <v>65240</v>
      </c>
      <c r="J17" s="122">
        <v>108391</v>
      </c>
      <c r="K17" s="122">
        <v>64801</v>
      </c>
      <c r="L17" s="122">
        <v>79813</v>
      </c>
      <c r="M17" s="122">
        <v>76890</v>
      </c>
      <c r="N17" s="122">
        <v>72839</v>
      </c>
    </row>
    <row r="18" spans="1:14" x14ac:dyDescent="0.25">
      <c r="A18" s="99" t="s">
        <v>115</v>
      </c>
      <c r="B18" s="122">
        <v>310917</v>
      </c>
      <c r="C18" s="122">
        <v>28769</v>
      </c>
      <c r="D18" s="122">
        <v>19745</v>
      </c>
      <c r="E18" s="122">
        <v>25554</v>
      </c>
      <c r="F18" s="122">
        <v>19737</v>
      </c>
      <c r="G18" s="122">
        <v>24621</v>
      </c>
      <c r="H18" s="122">
        <v>20221</v>
      </c>
      <c r="I18" s="122">
        <v>62505</v>
      </c>
      <c r="J18" s="122">
        <v>16072</v>
      </c>
      <c r="K18" s="122">
        <v>23305</v>
      </c>
      <c r="L18" s="122">
        <v>32000</v>
      </c>
      <c r="M18" s="122">
        <v>22068</v>
      </c>
      <c r="N18" s="122">
        <v>16320</v>
      </c>
    </row>
    <row r="19" spans="1:14" x14ac:dyDescent="0.25">
      <c r="A19" s="99" t="s">
        <v>116</v>
      </c>
      <c r="B19" s="122">
        <v>247988</v>
      </c>
      <c r="C19" s="122">
        <v>18623</v>
      </c>
      <c r="D19" s="122">
        <v>17702</v>
      </c>
      <c r="E19" s="122">
        <v>23413</v>
      </c>
      <c r="F19" s="122">
        <v>18102</v>
      </c>
      <c r="G19" s="122">
        <v>21168</v>
      </c>
      <c r="H19" s="122">
        <v>20197</v>
      </c>
      <c r="I19" s="122">
        <v>20253</v>
      </c>
      <c r="J19" s="122">
        <v>22051</v>
      </c>
      <c r="K19" s="122">
        <v>19068</v>
      </c>
      <c r="L19" s="122">
        <v>22959</v>
      </c>
      <c r="M19" s="122">
        <v>27624</v>
      </c>
      <c r="N19" s="122">
        <v>16828</v>
      </c>
    </row>
    <row r="20" spans="1:14" x14ac:dyDescent="0.25">
      <c r="A20" s="99" t="s">
        <v>103</v>
      </c>
      <c r="B20" s="122">
        <v>703418</v>
      </c>
      <c r="C20" s="122">
        <v>41941</v>
      </c>
      <c r="D20" s="122">
        <v>27932</v>
      </c>
      <c r="E20" s="122">
        <v>38886</v>
      </c>
      <c r="F20" s="122">
        <v>44305</v>
      </c>
      <c r="G20" s="122">
        <v>57001</v>
      </c>
      <c r="H20" s="122">
        <v>38040</v>
      </c>
      <c r="I20" s="122">
        <v>53616</v>
      </c>
      <c r="J20" s="122">
        <v>64379</v>
      </c>
      <c r="K20" s="122">
        <v>74084</v>
      </c>
      <c r="L20" s="122">
        <v>134110</v>
      </c>
      <c r="M20" s="122">
        <v>92419</v>
      </c>
      <c r="N20" s="122">
        <v>36705</v>
      </c>
    </row>
    <row r="21" spans="1:14" x14ac:dyDescent="0.25">
      <c r="A21" s="99" t="s">
        <v>117</v>
      </c>
      <c r="B21" s="122">
        <v>156294</v>
      </c>
      <c r="C21" s="122">
        <v>5286</v>
      </c>
      <c r="D21" s="122">
        <v>5156</v>
      </c>
      <c r="E21" s="122">
        <v>8069</v>
      </c>
      <c r="F21" s="122">
        <v>4977</v>
      </c>
      <c r="G21" s="122">
        <v>19649</v>
      </c>
      <c r="H21" s="122">
        <v>3353</v>
      </c>
      <c r="I21" s="122">
        <v>13698</v>
      </c>
      <c r="J21" s="122">
        <v>46342</v>
      </c>
      <c r="K21" s="122">
        <v>1131</v>
      </c>
      <c r="L21" s="122">
        <v>35709</v>
      </c>
      <c r="M21" s="122">
        <v>3552</v>
      </c>
      <c r="N21" s="122">
        <v>9372</v>
      </c>
    </row>
    <row r="22" spans="1:14" x14ac:dyDescent="0.25">
      <c r="A22" s="99" t="s">
        <v>118</v>
      </c>
      <c r="B22" s="122">
        <v>90578</v>
      </c>
      <c r="C22" s="122">
        <v>1361</v>
      </c>
      <c r="D22" s="122">
        <v>1975</v>
      </c>
      <c r="E22" s="122">
        <v>2459</v>
      </c>
      <c r="F22" s="122">
        <v>1410</v>
      </c>
      <c r="G22" s="122">
        <v>1266</v>
      </c>
      <c r="H22" s="122">
        <v>921</v>
      </c>
      <c r="I22" s="122">
        <v>1014</v>
      </c>
      <c r="J22" s="122">
        <v>1767</v>
      </c>
      <c r="K22" s="122">
        <v>5265</v>
      </c>
      <c r="L22" s="122">
        <v>3027</v>
      </c>
      <c r="M22" s="122">
        <v>5952</v>
      </c>
      <c r="N22" s="122">
        <v>64161</v>
      </c>
    </row>
    <row r="23" spans="1:14" x14ac:dyDescent="0.25">
      <c r="A23" s="99" t="s">
        <v>119</v>
      </c>
      <c r="B23" s="122">
        <v>189044</v>
      </c>
      <c r="C23" s="122">
        <v>14455</v>
      </c>
      <c r="D23" s="122">
        <v>8674</v>
      </c>
      <c r="E23" s="122">
        <v>10916</v>
      </c>
      <c r="F23" s="122">
        <v>12638</v>
      </c>
      <c r="G23" s="122">
        <v>15303</v>
      </c>
      <c r="H23" s="122">
        <v>14131</v>
      </c>
      <c r="I23" s="122">
        <v>25395</v>
      </c>
      <c r="J23" s="122">
        <v>30726</v>
      </c>
      <c r="K23" s="122">
        <v>14657</v>
      </c>
      <c r="L23" s="122">
        <v>14160</v>
      </c>
      <c r="M23" s="122">
        <v>15994</v>
      </c>
      <c r="N23" s="122">
        <v>11995</v>
      </c>
    </row>
    <row r="24" spans="1:14" x14ac:dyDescent="0.25">
      <c r="A24" s="99" t="s">
        <v>120</v>
      </c>
      <c r="B24" s="122">
        <v>290899</v>
      </c>
      <c r="C24" s="122">
        <v>17759</v>
      </c>
      <c r="D24" s="122">
        <v>17558</v>
      </c>
      <c r="E24" s="122">
        <v>22001</v>
      </c>
      <c r="F24" s="122">
        <v>22517</v>
      </c>
      <c r="G24" s="122">
        <v>37420</v>
      </c>
      <c r="H24" s="122">
        <v>21305</v>
      </c>
      <c r="I24" s="122">
        <v>26311</v>
      </c>
      <c r="J24" s="122">
        <v>30451</v>
      </c>
      <c r="K24" s="122">
        <v>28552</v>
      </c>
      <c r="L24" s="122">
        <v>27563</v>
      </c>
      <c r="M24" s="122">
        <v>21419</v>
      </c>
      <c r="N24" s="122">
        <v>18043</v>
      </c>
    </row>
    <row r="25" spans="1:14" x14ac:dyDescent="0.25">
      <c r="A25" s="99" t="s">
        <v>121</v>
      </c>
      <c r="B25" s="122">
        <v>546064</v>
      </c>
      <c r="C25" s="122">
        <v>47709</v>
      </c>
      <c r="D25" s="122">
        <v>41756</v>
      </c>
      <c r="E25" s="122">
        <v>48097</v>
      </c>
      <c r="F25" s="122">
        <v>44369</v>
      </c>
      <c r="G25" s="122">
        <v>48653</v>
      </c>
      <c r="H25" s="122">
        <v>42828</v>
      </c>
      <c r="I25" s="122">
        <v>47248</v>
      </c>
      <c r="J25" s="122">
        <v>50226</v>
      </c>
      <c r="K25" s="122">
        <v>40189</v>
      </c>
      <c r="L25" s="122">
        <v>42834</v>
      </c>
      <c r="M25" s="122">
        <v>45293</v>
      </c>
      <c r="N25" s="122">
        <v>46862</v>
      </c>
    </row>
    <row r="26" spans="1:14" x14ac:dyDescent="0.25">
      <c r="A26" s="99" t="s">
        <v>104</v>
      </c>
      <c r="B26" s="122">
        <v>463287</v>
      </c>
      <c r="C26" s="122">
        <v>34861</v>
      </c>
      <c r="D26" s="122">
        <v>77960</v>
      </c>
      <c r="E26" s="122">
        <v>34822</v>
      </c>
      <c r="F26" s="122">
        <v>27390</v>
      </c>
      <c r="G26" s="122">
        <v>34465</v>
      </c>
      <c r="H26" s="122">
        <v>36644</v>
      </c>
      <c r="I26" s="122">
        <v>33180</v>
      </c>
      <c r="J26" s="122">
        <v>39567</v>
      </c>
      <c r="K26" s="122">
        <v>35844</v>
      </c>
      <c r="L26" s="122">
        <v>34331</v>
      </c>
      <c r="M26" s="122">
        <v>39549</v>
      </c>
      <c r="N26" s="122">
        <v>34674</v>
      </c>
    </row>
    <row r="27" spans="1:14" x14ac:dyDescent="0.25">
      <c r="A27" s="99" t="s">
        <v>105</v>
      </c>
      <c r="B27" s="122">
        <v>504810</v>
      </c>
      <c r="C27" s="122">
        <v>30648</v>
      </c>
      <c r="D27" s="122">
        <v>32767</v>
      </c>
      <c r="E27" s="122">
        <v>40044</v>
      </c>
      <c r="F27" s="122">
        <v>53859</v>
      </c>
      <c r="G27" s="122">
        <v>47031</v>
      </c>
      <c r="H27" s="122">
        <v>37477</v>
      </c>
      <c r="I27" s="122">
        <v>43559</v>
      </c>
      <c r="J27" s="122">
        <v>56818</v>
      </c>
      <c r="K27" s="122">
        <v>38389</v>
      </c>
      <c r="L27" s="122">
        <v>45000</v>
      </c>
      <c r="M27" s="122">
        <v>42500</v>
      </c>
      <c r="N27" s="122">
        <v>36718</v>
      </c>
    </row>
    <row r="28" spans="1:14" x14ac:dyDescent="0.25">
      <c r="A28" s="99" t="s">
        <v>122</v>
      </c>
      <c r="B28" s="122">
        <v>2798760</v>
      </c>
      <c r="C28" s="122">
        <v>562063</v>
      </c>
      <c r="D28" s="122">
        <v>146852</v>
      </c>
      <c r="E28" s="122">
        <v>152740</v>
      </c>
      <c r="F28" s="122">
        <v>205183</v>
      </c>
      <c r="G28" s="122">
        <v>214630</v>
      </c>
      <c r="H28" s="122">
        <v>132242</v>
      </c>
      <c r="I28" s="122">
        <v>224713</v>
      </c>
      <c r="J28" s="122">
        <v>201227</v>
      </c>
      <c r="K28" s="122">
        <v>163567</v>
      </c>
      <c r="L28" s="122">
        <v>350469</v>
      </c>
      <c r="M28" s="122">
        <v>307116</v>
      </c>
      <c r="N28" s="122">
        <v>137958</v>
      </c>
    </row>
    <row r="29" spans="1:14" x14ac:dyDescent="0.25">
      <c r="A29" s="99" t="s">
        <v>106</v>
      </c>
      <c r="B29" s="122">
        <v>246480</v>
      </c>
      <c r="C29" s="122">
        <v>96024</v>
      </c>
      <c r="D29" s="122">
        <v>20859</v>
      </c>
      <c r="E29" s="122">
        <v>18680</v>
      </c>
      <c r="F29" s="122">
        <v>12387</v>
      </c>
      <c r="G29" s="122">
        <v>12037</v>
      </c>
      <c r="H29" s="122">
        <v>29786</v>
      </c>
      <c r="I29" s="122">
        <v>9843</v>
      </c>
      <c r="J29" s="122">
        <v>13314</v>
      </c>
      <c r="K29" s="122">
        <v>6625</v>
      </c>
      <c r="L29" s="122">
        <v>10683</v>
      </c>
      <c r="M29" s="122">
        <v>8985</v>
      </c>
      <c r="N29" s="122">
        <v>7257</v>
      </c>
    </row>
    <row r="30" spans="1:14" x14ac:dyDescent="0.25">
      <c r="A30" s="99" t="s">
        <v>123</v>
      </c>
      <c r="B30" s="122">
        <v>1451479</v>
      </c>
      <c r="C30" s="122">
        <v>86857</v>
      </c>
      <c r="D30" s="122">
        <v>91369</v>
      </c>
      <c r="E30" s="122">
        <v>151681</v>
      </c>
      <c r="F30" s="122">
        <v>121773</v>
      </c>
      <c r="G30" s="122">
        <v>94969</v>
      </c>
      <c r="H30" s="122">
        <v>97639</v>
      </c>
      <c r="I30" s="122">
        <v>126760</v>
      </c>
      <c r="J30" s="122">
        <v>162946</v>
      </c>
      <c r="K30" s="122">
        <v>115690</v>
      </c>
      <c r="L30" s="122">
        <v>132656</v>
      </c>
      <c r="M30" s="122">
        <v>131432</v>
      </c>
      <c r="N30" s="122">
        <v>137707</v>
      </c>
    </row>
    <row r="31" spans="1:14" x14ac:dyDescent="0.25">
      <c r="A31" s="99" t="s">
        <v>107</v>
      </c>
      <c r="B31" s="122">
        <v>945935</v>
      </c>
      <c r="C31" s="122">
        <v>68699</v>
      </c>
      <c r="D31" s="122">
        <v>60610</v>
      </c>
      <c r="E31" s="122">
        <v>80022</v>
      </c>
      <c r="F31" s="122">
        <v>68683</v>
      </c>
      <c r="G31" s="122">
        <v>90909</v>
      </c>
      <c r="H31" s="122">
        <v>61860</v>
      </c>
      <c r="I31" s="122">
        <v>79275</v>
      </c>
      <c r="J31" s="122">
        <v>102054</v>
      </c>
      <c r="K31" s="122">
        <v>71727</v>
      </c>
      <c r="L31" s="122">
        <v>86337</v>
      </c>
      <c r="M31" s="122">
        <v>86734</v>
      </c>
      <c r="N31" s="122">
        <v>89025</v>
      </c>
    </row>
    <row r="32" spans="1:14" x14ac:dyDescent="0.25">
      <c r="A32" s="99" t="s">
        <v>124</v>
      </c>
      <c r="B32" s="122">
        <v>1049150</v>
      </c>
      <c r="C32" s="122">
        <v>346666</v>
      </c>
      <c r="D32" s="122">
        <v>84800</v>
      </c>
      <c r="E32" s="122">
        <v>42394</v>
      </c>
      <c r="F32" s="122">
        <v>48599</v>
      </c>
      <c r="G32" s="122">
        <v>59559</v>
      </c>
      <c r="H32" s="122">
        <v>52986</v>
      </c>
      <c r="I32" s="122">
        <v>64297</v>
      </c>
      <c r="J32" s="122">
        <v>112675</v>
      </c>
      <c r="K32" s="122">
        <v>43449</v>
      </c>
      <c r="L32" s="122">
        <v>106938</v>
      </c>
      <c r="M32" s="122">
        <v>45889</v>
      </c>
      <c r="N32" s="122">
        <v>40898</v>
      </c>
    </row>
    <row r="33" spans="1:14" x14ac:dyDescent="0.25">
      <c r="A33" s="99" t="s">
        <v>108</v>
      </c>
      <c r="B33" s="122">
        <v>819010</v>
      </c>
      <c r="C33" s="122">
        <v>62449</v>
      </c>
      <c r="D33" s="122">
        <v>49314</v>
      </c>
      <c r="E33" s="122">
        <v>71651</v>
      </c>
      <c r="F33" s="122">
        <v>70672</v>
      </c>
      <c r="G33" s="122">
        <v>93907</v>
      </c>
      <c r="H33" s="122">
        <v>57737</v>
      </c>
      <c r="I33" s="122">
        <v>69507</v>
      </c>
      <c r="J33" s="122">
        <v>76533</v>
      </c>
      <c r="K33" s="122">
        <v>61611</v>
      </c>
      <c r="L33" s="122">
        <v>69546</v>
      </c>
      <c r="M33" s="122">
        <v>74504</v>
      </c>
      <c r="N33" s="122">
        <v>61579</v>
      </c>
    </row>
    <row r="34" spans="1:14" x14ac:dyDescent="0.25">
      <c r="A34" s="99" t="s">
        <v>125</v>
      </c>
      <c r="B34" s="122">
        <v>303761</v>
      </c>
      <c r="C34" s="122">
        <v>22126</v>
      </c>
      <c r="D34" s="122">
        <v>17402</v>
      </c>
      <c r="E34" s="122">
        <v>25221</v>
      </c>
      <c r="F34" s="122">
        <v>20441</v>
      </c>
      <c r="G34" s="122">
        <v>27015</v>
      </c>
      <c r="H34" s="122">
        <v>16697</v>
      </c>
      <c r="I34" s="122">
        <v>31932</v>
      </c>
      <c r="J34" s="122">
        <v>49688</v>
      </c>
      <c r="K34" s="122">
        <v>26381</v>
      </c>
      <c r="L34" s="122">
        <v>23261</v>
      </c>
      <c r="M34" s="122">
        <v>22316</v>
      </c>
      <c r="N34" s="122">
        <v>21281</v>
      </c>
    </row>
    <row r="35" spans="1:14" x14ac:dyDescent="0.25">
      <c r="A35" s="99" t="s">
        <v>109</v>
      </c>
      <c r="B35" s="122">
        <v>77476</v>
      </c>
      <c r="C35" s="122">
        <v>4653</v>
      </c>
      <c r="D35" s="122">
        <v>4837</v>
      </c>
      <c r="E35" s="122">
        <v>9353</v>
      </c>
      <c r="F35" s="122">
        <v>5505</v>
      </c>
      <c r="G35" s="122">
        <v>4852</v>
      </c>
      <c r="H35" s="122">
        <v>4249</v>
      </c>
      <c r="I35" s="122">
        <v>9107</v>
      </c>
      <c r="J35" s="122">
        <v>10212</v>
      </c>
      <c r="K35" s="122">
        <v>6007</v>
      </c>
      <c r="L35" s="122">
        <v>5627</v>
      </c>
      <c r="M35" s="122">
        <v>7762</v>
      </c>
      <c r="N35" s="122">
        <v>5312</v>
      </c>
    </row>
    <row r="36" spans="1:14" x14ac:dyDescent="0.25">
      <c r="A36" s="99" t="s">
        <v>126</v>
      </c>
      <c r="B36" s="122">
        <v>52297</v>
      </c>
      <c r="C36" s="122">
        <v>2200</v>
      </c>
      <c r="D36" s="122">
        <v>1655</v>
      </c>
      <c r="E36" s="122">
        <v>2454</v>
      </c>
      <c r="F36" s="122">
        <v>3486</v>
      </c>
      <c r="G36" s="122">
        <v>4907</v>
      </c>
      <c r="H36" s="122">
        <v>3200</v>
      </c>
      <c r="I36" s="122">
        <v>6942</v>
      </c>
      <c r="J36" s="122">
        <v>9971</v>
      </c>
      <c r="K36" s="122">
        <v>7631</v>
      </c>
      <c r="L36" s="122">
        <v>2665</v>
      </c>
      <c r="M36" s="122">
        <v>4708</v>
      </c>
      <c r="N36" s="122">
        <v>2478</v>
      </c>
    </row>
    <row r="37" spans="1:14" x14ac:dyDescent="0.25">
      <c r="A37" s="99" t="s">
        <v>127</v>
      </c>
      <c r="B37" s="122">
        <v>1500448</v>
      </c>
      <c r="C37" s="122">
        <v>133322</v>
      </c>
      <c r="D37" s="122">
        <v>136600</v>
      </c>
      <c r="E37" s="122">
        <v>128837</v>
      </c>
      <c r="F37" s="122">
        <v>110637</v>
      </c>
      <c r="G37" s="122">
        <v>108721</v>
      </c>
      <c r="H37" s="122">
        <v>102249</v>
      </c>
      <c r="I37" s="122">
        <v>148001</v>
      </c>
      <c r="J37" s="122">
        <v>180732</v>
      </c>
      <c r="K37" s="122">
        <v>101357</v>
      </c>
      <c r="L37" s="122">
        <v>115265</v>
      </c>
      <c r="M37" s="122">
        <v>120620</v>
      </c>
      <c r="N37" s="122">
        <v>114107</v>
      </c>
    </row>
    <row r="38" spans="1:14" x14ac:dyDescent="0.25">
      <c r="A38" s="99" t="s">
        <v>208</v>
      </c>
      <c r="B38" s="112">
        <f>SUM(B8:B37)</f>
        <v>27666533</v>
      </c>
      <c r="C38" s="112">
        <f t="shared" ref="C38:N38" si="2">SUM(C8:C37)</f>
        <v>3107726</v>
      </c>
      <c r="D38" s="112">
        <f t="shared" si="2"/>
        <v>1760102</v>
      </c>
      <c r="E38" s="112">
        <f t="shared" si="2"/>
        <v>2350333</v>
      </c>
      <c r="F38" s="112">
        <f t="shared" si="2"/>
        <v>2156156</v>
      </c>
      <c r="G38" s="112">
        <f t="shared" si="2"/>
        <v>2237932</v>
      </c>
      <c r="H38" s="112">
        <f t="shared" si="2"/>
        <v>1807849</v>
      </c>
      <c r="I38" s="112">
        <f t="shared" si="2"/>
        <v>2384571</v>
      </c>
      <c r="J38" s="112">
        <f t="shared" si="2"/>
        <v>2856053</v>
      </c>
      <c r="K38" s="112">
        <f t="shared" si="2"/>
        <v>2003488</v>
      </c>
      <c r="L38" s="112">
        <f t="shared" si="2"/>
        <v>2483986</v>
      </c>
      <c r="M38" s="112">
        <f t="shared" si="2"/>
        <v>2546915</v>
      </c>
      <c r="N38" s="112">
        <f t="shared" si="2"/>
        <v>1971422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2"/>
  </sheetPr>
  <dimension ref="A1:N38"/>
  <sheetViews>
    <sheetView zoomScale="70" zoomScaleNormal="70" workbookViewId="0">
      <pane xSplit="1" ySplit="3" topLeftCell="B4" activePane="bottomRight" state="frozen"/>
      <selection activeCell="B15" sqref="B15"/>
      <selection pane="topRight" activeCell="B15" sqref="B15"/>
      <selection pane="bottomLeft" activeCell="B15" sqref="B15"/>
      <selection pane="bottomRight" activeCell="B15" sqref="B15"/>
    </sheetView>
  </sheetViews>
  <sheetFormatPr defaultRowHeight="15.75" x14ac:dyDescent="0.25"/>
  <cols>
    <col min="1" max="1" width="8.88671875" style="99"/>
    <col min="2" max="2" width="9.6640625" style="99" bestFit="1" customWidth="1"/>
    <col min="3" max="14" width="9" style="99" bestFit="1" customWidth="1"/>
    <col min="15" max="16384" width="8.88671875" style="99"/>
  </cols>
  <sheetData>
    <row r="1" spans="1:14" x14ac:dyDescent="0.25">
      <c r="A1" s="97"/>
      <c r="B1" s="98" t="s">
        <v>151</v>
      </c>
      <c r="C1" s="98" t="s">
        <v>152</v>
      </c>
      <c r="D1" s="98" t="s">
        <v>153</v>
      </c>
      <c r="E1" s="98" t="s">
        <v>154</v>
      </c>
      <c r="F1" s="98" t="s">
        <v>155</v>
      </c>
      <c r="G1" s="98" t="s">
        <v>156</v>
      </c>
      <c r="H1" s="98" t="s">
        <v>157</v>
      </c>
      <c r="I1" s="98" t="s">
        <v>158</v>
      </c>
      <c r="J1" s="98" t="s">
        <v>159</v>
      </c>
      <c r="K1" s="98" t="s">
        <v>160</v>
      </c>
      <c r="L1" s="98" t="s">
        <v>161</v>
      </c>
      <c r="M1" s="98" t="s">
        <v>162</v>
      </c>
    </row>
    <row r="2" spans="1:14" x14ac:dyDescent="0.25">
      <c r="A2" s="97" t="str">
        <f>比較シート!$F$3</f>
        <v>和歌山市</v>
      </c>
      <c r="B2" s="97">
        <f t="shared" ref="B2:M2" si="0">VLOOKUP($A$2,$A$8:$N$38,C6,FALSE)</f>
        <v>73157</v>
      </c>
      <c r="C2" s="97">
        <f t="shared" si="0"/>
        <v>72753</v>
      </c>
      <c r="D2" s="97">
        <f t="shared" si="0"/>
        <v>90415</v>
      </c>
      <c r="E2" s="97">
        <f t="shared" si="0"/>
        <v>77092</v>
      </c>
      <c r="F2" s="97">
        <f t="shared" si="0"/>
        <v>83510</v>
      </c>
      <c r="G2" s="97">
        <f t="shared" si="0"/>
        <v>76096</v>
      </c>
      <c r="H2" s="97">
        <f t="shared" si="0"/>
        <v>90098</v>
      </c>
      <c r="I2" s="97">
        <f t="shared" si="0"/>
        <v>99236</v>
      </c>
      <c r="J2" s="97">
        <f t="shared" si="0"/>
        <v>82632</v>
      </c>
      <c r="K2" s="97">
        <f t="shared" si="0"/>
        <v>85718</v>
      </c>
      <c r="L2" s="97">
        <f t="shared" si="0"/>
        <v>94372</v>
      </c>
      <c r="M2" s="97">
        <f t="shared" si="0"/>
        <v>88057</v>
      </c>
    </row>
    <row r="3" spans="1:14" x14ac:dyDescent="0.25">
      <c r="A3" s="97" t="str">
        <f>比較シート!$I$3</f>
        <v>白浜町</v>
      </c>
      <c r="B3" s="97">
        <f t="shared" ref="B3:M3" si="1">VLOOKUP($A$3,$A$8:$N$38,C6,FALSE)</f>
        <v>122060</v>
      </c>
      <c r="C3" s="97">
        <f t="shared" si="1"/>
        <v>127392</v>
      </c>
      <c r="D3" s="97">
        <f t="shared" si="1"/>
        <v>179320</v>
      </c>
      <c r="E3" s="97">
        <f t="shared" si="1"/>
        <v>133363</v>
      </c>
      <c r="F3" s="97">
        <f t="shared" si="1"/>
        <v>140426</v>
      </c>
      <c r="G3" s="97">
        <f t="shared" si="1"/>
        <v>122730</v>
      </c>
      <c r="H3" s="97">
        <f t="shared" si="1"/>
        <v>192524</v>
      </c>
      <c r="I3" s="97">
        <f t="shared" si="1"/>
        <v>157699</v>
      </c>
      <c r="J3" s="97">
        <f t="shared" si="1"/>
        <v>132556</v>
      </c>
      <c r="K3" s="97">
        <f t="shared" si="1"/>
        <v>134813</v>
      </c>
      <c r="L3" s="97">
        <f t="shared" si="1"/>
        <v>154596</v>
      </c>
      <c r="M3" s="97">
        <f t="shared" si="1"/>
        <v>135570</v>
      </c>
    </row>
    <row r="4" spans="1:14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4" x14ac:dyDescent="0.25">
      <c r="A5" s="99" t="s">
        <v>150</v>
      </c>
    </row>
    <row r="6" spans="1:14" x14ac:dyDescent="0.25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</row>
    <row r="7" spans="1:14" customFormat="1" x14ac:dyDescent="0.25">
      <c r="A7" s="99" t="s">
        <v>79</v>
      </c>
      <c r="B7" t="s">
        <v>149</v>
      </c>
      <c r="C7" t="s">
        <v>137</v>
      </c>
      <c r="D7" t="s">
        <v>138</v>
      </c>
      <c r="E7" t="s">
        <v>139</v>
      </c>
      <c r="F7" t="s">
        <v>140</v>
      </c>
      <c r="G7" t="s">
        <v>141</v>
      </c>
      <c r="H7" t="s">
        <v>142</v>
      </c>
      <c r="I7" t="s">
        <v>143</v>
      </c>
      <c r="J7" t="s">
        <v>144</v>
      </c>
      <c r="K7" t="s">
        <v>145</v>
      </c>
      <c r="L7" t="s">
        <v>146</v>
      </c>
      <c r="M7" t="s">
        <v>147</v>
      </c>
      <c r="N7" t="s">
        <v>148</v>
      </c>
    </row>
    <row r="8" spans="1:14" customFormat="1" x14ac:dyDescent="0.25">
      <c r="A8" s="99" t="s">
        <v>98</v>
      </c>
      <c r="B8" s="122">
        <v>1013136</v>
      </c>
      <c r="C8" s="122">
        <v>73157</v>
      </c>
      <c r="D8" s="122">
        <v>72753</v>
      </c>
      <c r="E8" s="122">
        <v>90415</v>
      </c>
      <c r="F8" s="122">
        <v>77092</v>
      </c>
      <c r="G8" s="122">
        <v>83510</v>
      </c>
      <c r="H8" s="122">
        <v>76096</v>
      </c>
      <c r="I8" s="122">
        <v>90098</v>
      </c>
      <c r="J8" s="122">
        <v>99236</v>
      </c>
      <c r="K8" s="122">
        <v>82632</v>
      </c>
      <c r="L8" s="122">
        <v>85718</v>
      </c>
      <c r="M8" s="122">
        <v>94372</v>
      </c>
      <c r="N8" s="122">
        <v>88057</v>
      </c>
    </row>
    <row r="9" spans="1:14" customFormat="1" x14ac:dyDescent="0.25">
      <c r="A9" s="99" t="s">
        <v>110</v>
      </c>
      <c r="B9" s="122">
        <v>18006</v>
      </c>
      <c r="C9" s="122">
        <v>205</v>
      </c>
      <c r="D9" s="122">
        <v>145</v>
      </c>
      <c r="E9" s="122">
        <v>244</v>
      </c>
      <c r="F9" s="122">
        <v>134</v>
      </c>
      <c r="G9" s="122">
        <v>440</v>
      </c>
      <c r="H9" s="122">
        <v>394</v>
      </c>
      <c r="I9" s="122">
        <v>2655</v>
      </c>
      <c r="J9" s="122">
        <v>3113</v>
      </c>
      <c r="K9" s="122">
        <v>2714</v>
      </c>
      <c r="L9" s="122">
        <v>2661</v>
      </c>
      <c r="M9" s="122">
        <v>2906</v>
      </c>
      <c r="N9" s="122">
        <v>2395</v>
      </c>
    </row>
    <row r="10" spans="1:14" customFormat="1" x14ac:dyDescent="0.25">
      <c r="A10" s="99" t="s">
        <v>99</v>
      </c>
      <c r="B10" s="122">
        <v>27536</v>
      </c>
      <c r="C10" s="122">
        <v>1200</v>
      </c>
      <c r="D10" s="122">
        <v>1157</v>
      </c>
      <c r="E10" s="122">
        <v>2080</v>
      </c>
      <c r="F10" s="122">
        <v>1996</v>
      </c>
      <c r="G10" s="122">
        <v>2745</v>
      </c>
      <c r="H10" s="122">
        <v>1749</v>
      </c>
      <c r="I10" s="122">
        <v>3038</v>
      </c>
      <c r="J10" s="122">
        <v>4897</v>
      </c>
      <c r="K10" s="122">
        <v>2615</v>
      </c>
      <c r="L10" s="122">
        <v>2373</v>
      </c>
      <c r="M10" s="122">
        <v>2166</v>
      </c>
      <c r="N10" s="122">
        <v>1520</v>
      </c>
    </row>
    <row r="11" spans="1:14" customFormat="1" x14ac:dyDescent="0.25">
      <c r="A11" s="99" t="s">
        <v>100</v>
      </c>
      <c r="B11" s="122">
        <v>65807</v>
      </c>
      <c r="C11" s="122">
        <v>4974</v>
      </c>
      <c r="D11" s="122">
        <v>5196</v>
      </c>
      <c r="E11" s="122">
        <v>6539</v>
      </c>
      <c r="F11" s="122">
        <v>6502</v>
      </c>
      <c r="G11" s="122">
        <v>6383</v>
      </c>
      <c r="H11" s="122">
        <v>5192</v>
      </c>
      <c r="I11" s="122">
        <v>5464</v>
      </c>
      <c r="J11" s="122">
        <v>5612</v>
      </c>
      <c r="K11" s="122">
        <v>4474</v>
      </c>
      <c r="L11" s="122">
        <v>4919</v>
      </c>
      <c r="M11" s="122">
        <v>5590</v>
      </c>
      <c r="N11" s="122">
        <v>4962</v>
      </c>
    </row>
    <row r="12" spans="1:14" customFormat="1" x14ac:dyDescent="0.25">
      <c r="A12" s="99" t="s">
        <v>111</v>
      </c>
      <c r="B12" s="122">
        <v>21117</v>
      </c>
      <c r="C12" s="122">
        <v>1099</v>
      </c>
      <c r="D12" s="122">
        <v>1260</v>
      </c>
      <c r="E12" s="122">
        <v>1830</v>
      </c>
      <c r="F12" s="122">
        <v>1645</v>
      </c>
      <c r="G12" s="122">
        <v>2396</v>
      </c>
      <c r="H12" s="122">
        <v>1619</v>
      </c>
      <c r="I12" s="122">
        <v>1981</v>
      </c>
      <c r="J12" s="122">
        <v>2456</v>
      </c>
      <c r="K12" s="122">
        <v>1427</v>
      </c>
      <c r="L12" s="122">
        <v>1511</v>
      </c>
      <c r="M12" s="122">
        <v>2004</v>
      </c>
      <c r="N12" s="122">
        <v>1889</v>
      </c>
    </row>
    <row r="13" spans="1:14" customFormat="1" x14ac:dyDescent="0.25">
      <c r="A13" s="99" t="s">
        <v>112</v>
      </c>
      <c r="B13" s="122">
        <v>66450</v>
      </c>
      <c r="C13" s="122">
        <v>4468</v>
      </c>
      <c r="D13" s="122">
        <v>4399</v>
      </c>
      <c r="E13" s="122">
        <v>5922</v>
      </c>
      <c r="F13" s="122">
        <v>5883</v>
      </c>
      <c r="G13" s="122">
        <v>5653</v>
      </c>
      <c r="H13" s="122">
        <v>4979</v>
      </c>
      <c r="I13" s="122">
        <v>5456</v>
      </c>
      <c r="J13" s="122">
        <v>6407</v>
      </c>
      <c r="K13" s="122">
        <v>5817</v>
      </c>
      <c r="L13" s="122">
        <v>6039</v>
      </c>
      <c r="M13" s="122">
        <v>6313</v>
      </c>
      <c r="N13" s="122">
        <v>5114</v>
      </c>
    </row>
    <row r="14" spans="1:14" customFormat="1" x14ac:dyDescent="0.25">
      <c r="A14" s="99" t="s">
        <v>101</v>
      </c>
      <c r="B14" s="122">
        <v>1525</v>
      </c>
      <c r="C14" s="122">
        <v>57</v>
      </c>
      <c r="D14" s="122">
        <v>41</v>
      </c>
      <c r="E14" s="122">
        <v>126</v>
      </c>
      <c r="F14" s="122">
        <v>126</v>
      </c>
      <c r="G14" s="122">
        <v>147</v>
      </c>
      <c r="H14" s="122">
        <v>77</v>
      </c>
      <c r="I14" s="122">
        <v>137</v>
      </c>
      <c r="J14" s="122">
        <v>180</v>
      </c>
      <c r="K14" s="122">
        <v>120</v>
      </c>
      <c r="L14" s="122">
        <v>202</v>
      </c>
      <c r="M14" s="122">
        <v>217</v>
      </c>
      <c r="N14" s="122">
        <v>95</v>
      </c>
    </row>
    <row r="15" spans="1:14" customFormat="1" x14ac:dyDescent="0.25">
      <c r="A15" s="99" t="s">
        <v>113</v>
      </c>
      <c r="B15" s="122">
        <v>201678</v>
      </c>
      <c r="C15" s="122">
        <v>4050</v>
      </c>
      <c r="D15" s="122">
        <v>4861</v>
      </c>
      <c r="E15" s="122">
        <v>16859</v>
      </c>
      <c r="F15" s="122">
        <v>23244</v>
      </c>
      <c r="G15" s="122">
        <v>24092</v>
      </c>
      <c r="H15" s="122">
        <v>15416</v>
      </c>
      <c r="I15" s="122">
        <v>17897</v>
      </c>
      <c r="J15" s="122">
        <v>19938</v>
      </c>
      <c r="K15" s="122">
        <v>18137</v>
      </c>
      <c r="L15" s="122">
        <v>24667</v>
      </c>
      <c r="M15" s="122">
        <v>23713</v>
      </c>
      <c r="N15" s="122">
        <v>8804</v>
      </c>
    </row>
    <row r="16" spans="1:14" customFormat="1" x14ac:dyDescent="0.25">
      <c r="A16" s="99" t="s">
        <v>102</v>
      </c>
      <c r="B16" s="122">
        <v>39221</v>
      </c>
      <c r="C16" s="122">
        <v>1629</v>
      </c>
      <c r="D16" s="122">
        <v>1605</v>
      </c>
      <c r="E16" s="122">
        <v>2998</v>
      </c>
      <c r="F16" s="122">
        <v>3761</v>
      </c>
      <c r="G16" s="122">
        <v>4043</v>
      </c>
      <c r="H16" s="122">
        <v>3181</v>
      </c>
      <c r="I16" s="122">
        <v>3328</v>
      </c>
      <c r="J16" s="122">
        <v>5199</v>
      </c>
      <c r="K16" s="122">
        <v>3386</v>
      </c>
      <c r="L16" s="122">
        <v>3717</v>
      </c>
      <c r="M16" s="122">
        <v>3825</v>
      </c>
      <c r="N16" s="122">
        <v>2549</v>
      </c>
    </row>
    <row r="17" spans="1:14" customFormat="1" x14ac:dyDescent="0.25">
      <c r="A17" s="99" t="s">
        <v>114</v>
      </c>
      <c r="B17" s="122">
        <v>15880</v>
      </c>
      <c r="C17" s="122">
        <v>1244</v>
      </c>
      <c r="D17" s="122">
        <v>1447</v>
      </c>
      <c r="E17" s="122">
        <v>1698</v>
      </c>
      <c r="F17" s="122">
        <v>1276</v>
      </c>
      <c r="G17" s="122">
        <v>1384</v>
      </c>
      <c r="H17" s="122">
        <v>834</v>
      </c>
      <c r="I17" s="122">
        <v>1169</v>
      </c>
      <c r="J17" s="122">
        <v>1897</v>
      </c>
      <c r="K17" s="122">
        <v>1031</v>
      </c>
      <c r="L17" s="122">
        <v>1259</v>
      </c>
      <c r="M17" s="122">
        <v>1413</v>
      </c>
      <c r="N17" s="122">
        <v>1228</v>
      </c>
    </row>
    <row r="18" spans="1:14" customFormat="1" x14ac:dyDescent="0.25">
      <c r="A18" s="99" t="s">
        <v>115</v>
      </c>
      <c r="B18" s="122">
        <v>20427</v>
      </c>
      <c r="C18" s="122">
        <v>1367</v>
      </c>
      <c r="D18" s="122">
        <v>2111</v>
      </c>
      <c r="E18" s="122">
        <v>2810</v>
      </c>
      <c r="F18" s="122">
        <v>1223</v>
      </c>
      <c r="G18" s="122">
        <v>1664</v>
      </c>
      <c r="H18" s="122">
        <v>1088</v>
      </c>
      <c r="I18" s="122">
        <v>2271</v>
      </c>
      <c r="J18" s="122">
        <v>3231</v>
      </c>
      <c r="K18" s="122">
        <v>976</v>
      </c>
      <c r="L18" s="122">
        <v>1292</v>
      </c>
      <c r="M18" s="122">
        <v>1372</v>
      </c>
      <c r="N18" s="122">
        <v>1022</v>
      </c>
    </row>
    <row r="19" spans="1:14" customFormat="1" x14ac:dyDescent="0.25">
      <c r="A19" s="99" t="s">
        <v>116</v>
      </c>
      <c r="B19" s="122">
        <v>5714</v>
      </c>
      <c r="C19" s="122">
        <v>361</v>
      </c>
      <c r="D19" s="122">
        <v>405</v>
      </c>
      <c r="E19" s="122">
        <v>458</v>
      </c>
      <c r="F19" s="122">
        <v>492</v>
      </c>
      <c r="G19" s="122">
        <v>561</v>
      </c>
      <c r="H19" s="122">
        <v>515</v>
      </c>
      <c r="I19" s="122">
        <v>521</v>
      </c>
      <c r="J19" s="122">
        <v>622</v>
      </c>
      <c r="K19" s="122">
        <v>447</v>
      </c>
      <c r="L19" s="122">
        <v>457</v>
      </c>
      <c r="M19" s="122">
        <v>464</v>
      </c>
      <c r="N19" s="122">
        <v>411</v>
      </c>
    </row>
    <row r="20" spans="1:14" customFormat="1" x14ac:dyDescent="0.25">
      <c r="A20" s="99" t="s">
        <v>103</v>
      </c>
      <c r="B20" s="122">
        <v>24005</v>
      </c>
      <c r="C20" s="122">
        <v>816</v>
      </c>
      <c r="D20" s="122">
        <v>734</v>
      </c>
      <c r="E20" s="122">
        <v>1346</v>
      </c>
      <c r="F20" s="122">
        <v>1643</v>
      </c>
      <c r="G20" s="122">
        <v>2727</v>
      </c>
      <c r="H20" s="122">
        <v>1938</v>
      </c>
      <c r="I20" s="122">
        <v>2810</v>
      </c>
      <c r="J20" s="122">
        <v>5356</v>
      </c>
      <c r="K20" s="122">
        <v>2045</v>
      </c>
      <c r="L20" s="122">
        <v>1778</v>
      </c>
      <c r="M20" s="122">
        <v>1598</v>
      </c>
      <c r="N20" s="122">
        <v>1214</v>
      </c>
    </row>
    <row r="21" spans="1:14" customFormat="1" x14ac:dyDescent="0.25">
      <c r="A21" s="99" t="s">
        <v>117</v>
      </c>
      <c r="B21" s="122">
        <v>68853</v>
      </c>
      <c r="C21" s="122">
        <v>4647</v>
      </c>
      <c r="D21" s="122">
        <v>5078</v>
      </c>
      <c r="E21" s="122">
        <v>5431</v>
      </c>
      <c r="F21" s="122">
        <v>4912</v>
      </c>
      <c r="G21" s="122">
        <v>6329</v>
      </c>
      <c r="H21" s="122">
        <v>5639</v>
      </c>
      <c r="I21" s="122">
        <v>5632</v>
      </c>
      <c r="J21" s="122">
        <v>6043</v>
      </c>
      <c r="K21" s="122">
        <v>6855</v>
      </c>
      <c r="L21" s="122">
        <v>6747</v>
      </c>
      <c r="M21" s="122">
        <v>6602</v>
      </c>
      <c r="N21" s="122">
        <v>4938</v>
      </c>
    </row>
    <row r="22" spans="1:14" customFormat="1" x14ac:dyDescent="0.25">
      <c r="A22" s="99" t="s">
        <v>118</v>
      </c>
      <c r="B22" s="122">
        <v>13072</v>
      </c>
      <c r="C22" s="122">
        <v>624</v>
      </c>
      <c r="D22" s="122">
        <v>1010</v>
      </c>
      <c r="E22" s="122">
        <v>1078</v>
      </c>
      <c r="F22" s="122">
        <v>1246</v>
      </c>
      <c r="G22" s="122">
        <v>2008</v>
      </c>
      <c r="H22" s="122">
        <v>847</v>
      </c>
      <c r="I22" s="122">
        <v>890</v>
      </c>
      <c r="J22" s="122">
        <v>1018</v>
      </c>
      <c r="K22" s="122">
        <v>1147</v>
      </c>
      <c r="L22" s="122">
        <v>1299</v>
      </c>
      <c r="M22" s="122">
        <v>1125</v>
      </c>
      <c r="N22" s="122">
        <v>780</v>
      </c>
    </row>
    <row r="23" spans="1:14" customFormat="1" x14ac:dyDescent="0.25">
      <c r="A23" s="99" t="s">
        <v>119</v>
      </c>
      <c r="B23" s="122">
        <v>9842</v>
      </c>
      <c r="C23" s="122">
        <v>1258</v>
      </c>
      <c r="D23" s="122">
        <v>1139</v>
      </c>
      <c r="E23" s="122">
        <v>1070</v>
      </c>
      <c r="F23" s="122">
        <v>292</v>
      </c>
      <c r="G23" s="122">
        <v>392</v>
      </c>
      <c r="H23" s="122">
        <v>348</v>
      </c>
      <c r="I23" s="122">
        <v>864</v>
      </c>
      <c r="J23" s="122">
        <v>1146</v>
      </c>
      <c r="K23" s="122">
        <v>264</v>
      </c>
      <c r="L23" s="122">
        <v>409</v>
      </c>
      <c r="M23" s="122">
        <v>1339</v>
      </c>
      <c r="N23" s="122">
        <v>1321</v>
      </c>
    </row>
    <row r="24" spans="1:14" customFormat="1" x14ac:dyDescent="0.25">
      <c r="A24" s="99" t="s">
        <v>120</v>
      </c>
      <c r="B24" s="122">
        <v>17416</v>
      </c>
      <c r="C24" s="122">
        <v>490</v>
      </c>
      <c r="D24" s="122">
        <v>532</v>
      </c>
      <c r="E24" s="122">
        <v>714</v>
      </c>
      <c r="F24" s="122">
        <v>1482</v>
      </c>
      <c r="G24" s="122">
        <v>1998</v>
      </c>
      <c r="H24" s="122">
        <v>1293</v>
      </c>
      <c r="I24" s="122">
        <v>2064</v>
      </c>
      <c r="J24" s="122">
        <v>2774</v>
      </c>
      <c r="K24" s="122">
        <v>2033</v>
      </c>
      <c r="L24" s="122">
        <v>1526</v>
      </c>
      <c r="M24" s="122">
        <v>1498</v>
      </c>
      <c r="N24" s="122">
        <v>1012</v>
      </c>
    </row>
    <row r="25" spans="1:14" customFormat="1" x14ac:dyDescent="0.25">
      <c r="A25" s="99" t="s">
        <v>121</v>
      </c>
      <c r="B25" s="122">
        <v>4426</v>
      </c>
      <c r="C25" s="122">
        <v>109</v>
      </c>
      <c r="D25" s="122">
        <v>102</v>
      </c>
      <c r="E25" s="122">
        <v>190</v>
      </c>
      <c r="F25" s="122">
        <v>196</v>
      </c>
      <c r="G25" s="122">
        <v>270</v>
      </c>
      <c r="H25" s="122">
        <v>123</v>
      </c>
      <c r="I25" s="122">
        <v>437</v>
      </c>
      <c r="J25" s="122">
        <v>2165</v>
      </c>
      <c r="K25" s="122">
        <v>405</v>
      </c>
      <c r="L25" s="122">
        <v>133</v>
      </c>
      <c r="M25" s="122">
        <v>158</v>
      </c>
      <c r="N25" s="122">
        <v>138</v>
      </c>
    </row>
    <row r="26" spans="1:14" customFormat="1" x14ac:dyDescent="0.25">
      <c r="A26" s="99" t="s">
        <v>104</v>
      </c>
      <c r="B26" s="122">
        <v>137167</v>
      </c>
      <c r="C26" s="122">
        <v>6373</v>
      </c>
      <c r="D26" s="122">
        <v>2972</v>
      </c>
      <c r="E26" s="122">
        <v>3009</v>
      </c>
      <c r="F26" s="122">
        <v>10773</v>
      </c>
      <c r="G26" s="122">
        <v>11341</v>
      </c>
      <c r="H26" s="122">
        <v>10664</v>
      </c>
      <c r="I26" s="122">
        <v>15356</v>
      </c>
      <c r="J26" s="122">
        <v>19758</v>
      </c>
      <c r="K26" s="122">
        <v>13552</v>
      </c>
      <c r="L26" s="122">
        <v>14401</v>
      </c>
      <c r="M26" s="122">
        <v>15436</v>
      </c>
      <c r="N26" s="122">
        <v>13532</v>
      </c>
    </row>
    <row r="27" spans="1:14" customFormat="1" x14ac:dyDescent="0.25">
      <c r="A27" s="99" t="s">
        <v>105</v>
      </c>
      <c r="B27" s="122">
        <v>19197</v>
      </c>
      <c r="C27" s="122">
        <v>688</v>
      </c>
      <c r="D27" s="122">
        <v>854</v>
      </c>
      <c r="E27" s="122">
        <v>2244</v>
      </c>
      <c r="F27" s="122">
        <v>1284</v>
      </c>
      <c r="G27" s="122">
        <v>1698</v>
      </c>
      <c r="H27" s="122">
        <v>1353</v>
      </c>
      <c r="I27" s="122">
        <v>2223</v>
      </c>
      <c r="J27" s="122">
        <v>3510</v>
      </c>
      <c r="K27" s="122">
        <v>1446</v>
      </c>
      <c r="L27" s="122">
        <v>1343</v>
      </c>
      <c r="M27" s="122">
        <v>1583</v>
      </c>
      <c r="N27" s="122">
        <v>971</v>
      </c>
    </row>
    <row r="28" spans="1:14" customFormat="1" x14ac:dyDescent="0.25">
      <c r="A28" s="99" t="s">
        <v>122</v>
      </c>
      <c r="B28" s="122">
        <v>409266</v>
      </c>
      <c r="C28" s="122">
        <v>22004</v>
      </c>
      <c r="D28" s="122">
        <v>24336</v>
      </c>
      <c r="E28" s="122">
        <v>37281</v>
      </c>
      <c r="F28" s="122">
        <v>34708</v>
      </c>
      <c r="G28" s="122">
        <v>38211</v>
      </c>
      <c r="H28" s="122">
        <v>25211</v>
      </c>
      <c r="I28" s="122">
        <v>33673</v>
      </c>
      <c r="J28" s="122">
        <v>45740</v>
      </c>
      <c r="K28" s="122">
        <v>33504</v>
      </c>
      <c r="L28" s="122">
        <v>39390</v>
      </c>
      <c r="M28" s="122">
        <v>42728</v>
      </c>
      <c r="N28" s="122">
        <v>32480</v>
      </c>
    </row>
    <row r="29" spans="1:14" customFormat="1" x14ac:dyDescent="0.25">
      <c r="A29" s="99" t="s">
        <v>106</v>
      </c>
      <c r="B29" s="122">
        <v>15679</v>
      </c>
      <c r="C29" s="122">
        <v>1247</v>
      </c>
      <c r="D29" s="122">
        <v>1650</v>
      </c>
      <c r="E29" s="122">
        <v>2122</v>
      </c>
      <c r="F29" s="122">
        <v>881</v>
      </c>
      <c r="G29" s="122">
        <v>957</v>
      </c>
      <c r="H29" s="122">
        <v>273</v>
      </c>
      <c r="I29" s="122">
        <v>1433</v>
      </c>
      <c r="J29" s="122">
        <v>2099</v>
      </c>
      <c r="K29" s="122">
        <v>861</v>
      </c>
      <c r="L29" s="122">
        <v>1222</v>
      </c>
      <c r="M29" s="122">
        <v>1796</v>
      </c>
      <c r="N29" s="122">
        <v>1138</v>
      </c>
    </row>
    <row r="30" spans="1:14" customFormat="1" x14ac:dyDescent="0.25">
      <c r="A30" s="99" t="s">
        <v>123</v>
      </c>
      <c r="B30" s="122">
        <v>1733049</v>
      </c>
      <c r="C30" s="122">
        <v>122060</v>
      </c>
      <c r="D30" s="122">
        <v>127392</v>
      </c>
      <c r="E30" s="122">
        <v>179320</v>
      </c>
      <c r="F30" s="122">
        <v>133363</v>
      </c>
      <c r="G30" s="122">
        <v>140426</v>
      </c>
      <c r="H30" s="122">
        <v>122730</v>
      </c>
      <c r="I30" s="122">
        <v>192524</v>
      </c>
      <c r="J30" s="122">
        <v>157699</v>
      </c>
      <c r="K30" s="122">
        <v>132556</v>
      </c>
      <c r="L30" s="122">
        <v>134813</v>
      </c>
      <c r="M30" s="122">
        <v>154596</v>
      </c>
      <c r="N30" s="122">
        <v>135570</v>
      </c>
    </row>
    <row r="31" spans="1:14" customFormat="1" x14ac:dyDescent="0.25">
      <c r="A31" s="99" t="s">
        <v>107</v>
      </c>
      <c r="B31" s="122">
        <v>45463</v>
      </c>
      <c r="C31" s="122">
        <v>3008</v>
      </c>
      <c r="D31" s="122">
        <v>2799</v>
      </c>
      <c r="E31" s="122">
        <v>4084</v>
      </c>
      <c r="F31" s="122">
        <v>3549</v>
      </c>
      <c r="G31" s="122">
        <v>4201</v>
      </c>
      <c r="H31" s="122">
        <v>2456</v>
      </c>
      <c r="I31" s="122">
        <v>4160</v>
      </c>
      <c r="J31" s="122">
        <v>6384</v>
      </c>
      <c r="K31" s="122">
        <v>3202</v>
      </c>
      <c r="L31" s="122">
        <v>3958</v>
      </c>
      <c r="M31" s="122">
        <v>3995</v>
      </c>
      <c r="N31" s="122">
        <v>3667</v>
      </c>
    </row>
    <row r="32" spans="1:14" customFormat="1" x14ac:dyDescent="0.25">
      <c r="A32" s="99" t="s">
        <v>124</v>
      </c>
      <c r="B32" s="122">
        <v>160935</v>
      </c>
      <c r="C32" s="122">
        <v>11814</v>
      </c>
      <c r="D32" s="122">
        <v>12618</v>
      </c>
      <c r="E32" s="122">
        <v>14263</v>
      </c>
      <c r="F32" s="122">
        <v>12569</v>
      </c>
      <c r="G32" s="122">
        <v>14768</v>
      </c>
      <c r="H32" s="122">
        <v>11053</v>
      </c>
      <c r="I32" s="122">
        <v>13561</v>
      </c>
      <c r="J32" s="122">
        <v>13830</v>
      </c>
      <c r="K32" s="122">
        <v>12706</v>
      </c>
      <c r="L32" s="122">
        <v>14930</v>
      </c>
      <c r="M32" s="122">
        <v>14690</v>
      </c>
      <c r="N32" s="122">
        <v>14133</v>
      </c>
    </row>
    <row r="33" spans="1:14" customFormat="1" x14ac:dyDescent="0.25">
      <c r="A33" s="99" t="s">
        <v>108</v>
      </c>
      <c r="B33" s="122">
        <v>434875</v>
      </c>
      <c r="C33" s="122">
        <v>27273</v>
      </c>
      <c r="D33" s="122">
        <v>30535</v>
      </c>
      <c r="E33" s="122">
        <v>43158</v>
      </c>
      <c r="F33" s="122">
        <v>35960</v>
      </c>
      <c r="G33" s="122">
        <v>38481</v>
      </c>
      <c r="H33" s="122">
        <v>27316</v>
      </c>
      <c r="I33" s="122">
        <v>35992</v>
      </c>
      <c r="J33" s="122">
        <v>39950</v>
      </c>
      <c r="K33" s="122">
        <v>33269</v>
      </c>
      <c r="L33" s="122">
        <v>40995</v>
      </c>
      <c r="M33" s="122">
        <v>44619</v>
      </c>
      <c r="N33" s="122">
        <v>37327</v>
      </c>
    </row>
    <row r="34" spans="1:14" customFormat="1" x14ac:dyDescent="0.25">
      <c r="A34" s="99" t="s">
        <v>125</v>
      </c>
      <c r="B34" s="122">
        <v>20664</v>
      </c>
      <c r="C34" s="122">
        <v>1362</v>
      </c>
      <c r="D34" s="122">
        <v>1438</v>
      </c>
      <c r="E34" s="122">
        <v>2069</v>
      </c>
      <c r="F34" s="122">
        <v>1507</v>
      </c>
      <c r="G34" s="122">
        <v>1876</v>
      </c>
      <c r="H34" s="122">
        <v>1180</v>
      </c>
      <c r="I34" s="122">
        <v>2029</v>
      </c>
      <c r="J34" s="122">
        <v>2633</v>
      </c>
      <c r="K34" s="122">
        <v>1413</v>
      </c>
      <c r="L34" s="122">
        <v>1690</v>
      </c>
      <c r="M34" s="122">
        <v>2009</v>
      </c>
      <c r="N34" s="122">
        <v>1458</v>
      </c>
    </row>
    <row r="35" spans="1:14" customFormat="1" x14ac:dyDescent="0.25">
      <c r="A35" s="99" t="s">
        <v>109</v>
      </c>
      <c r="B35" s="122">
        <v>607</v>
      </c>
      <c r="C35" s="122">
        <v>19</v>
      </c>
      <c r="D35" s="122">
        <v>29</v>
      </c>
      <c r="E35" s="122">
        <v>47</v>
      </c>
      <c r="F35" s="122">
        <v>44</v>
      </c>
      <c r="G35" s="122">
        <v>31</v>
      </c>
      <c r="H35" s="122">
        <v>61</v>
      </c>
      <c r="I35" s="122">
        <v>89</v>
      </c>
      <c r="J35" s="122">
        <v>85</v>
      </c>
      <c r="K35" s="122">
        <v>70</v>
      </c>
      <c r="L35" s="122">
        <v>50</v>
      </c>
      <c r="M35" s="122">
        <v>47</v>
      </c>
      <c r="N35" s="122">
        <v>35</v>
      </c>
    </row>
    <row r="36" spans="1:14" customFormat="1" x14ac:dyDescent="0.25">
      <c r="A36" s="99" t="s">
        <v>126</v>
      </c>
      <c r="B36" s="122">
        <v>3284</v>
      </c>
      <c r="C36" s="122">
        <v>45</v>
      </c>
      <c r="D36" s="122">
        <v>133</v>
      </c>
      <c r="E36" s="122">
        <v>251</v>
      </c>
      <c r="F36" s="122">
        <v>168</v>
      </c>
      <c r="G36" s="122">
        <v>343</v>
      </c>
      <c r="H36" s="122">
        <v>232</v>
      </c>
      <c r="I36" s="122">
        <v>507</v>
      </c>
      <c r="J36" s="122">
        <v>698</v>
      </c>
      <c r="K36" s="122">
        <v>415</v>
      </c>
      <c r="L36" s="122">
        <v>168</v>
      </c>
      <c r="M36" s="122">
        <v>205</v>
      </c>
      <c r="N36" s="122">
        <v>119</v>
      </c>
    </row>
    <row r="37" spans="1:14" customFormat="1" x14ac:dyDescent="0.25">
      <c r="A37" s="99" t="s">
        <v>127</v>
      </c>
      <c r="B37" s="122">
        <v>449682</v>
      </c>
      <c r="C37" s="122">
        <v>25848</v>
      </c>
      <c r="D37" s="122">
        <v>25907</v>
      </c>
      <c r="E37" s="122">
        <v>40753</v>
      </c>
      <c r="F37" s="122">
        <v>28649</v>
      </c>
      <c r="G37" s="122">
        <v>49413</v>
      </c>
      <c r="H37" s="122">
        <v>38757</v>
      </c>
      <c r="I37" s="122">
        <v>31647</v>
      </c>
      <c r="J37" s="122">
        <v>41998</v>
      </c>
      <c r="K37" s="122">
        <v>33802</v>
      </c>
      <c r="L37" s="122">
        <v>44147</v>
      </c>
      <c r="M37" s="122">
        <v>38497</v>
      </c>
      <c r="N37" s="122">
        <v>50264</v>
      </c>
    </row>
    <row r="38" spans="1:14" customFormat="1" x14ac:dyDescent="0.25">
      <c r="A38" s="99" t="s">
        <v>208</v>
      </c>
      <c r="B38" s="112">
        <f>SUM(B8:B37)</f>
        <v>5063979</v>
      </c>
      <c r="C38" s="112">
        <f t="shared" ref="C38:N38" si="2">SUM(C8:C37)</f>
        <v>323496</v>
      </c>
      <c r="D38" s="112">
        <f t="shared" si="2"/>
        <v>334638</v>
      </c>
      <c r="E38" s="112">
        <f t="shared" si="2"/>
        <v>470409</v>
      </c>
      <c r="F38" s="112">
        <f t="shared" si="2"/>
        <v>396600</v>
      </c>
      <c r="G38" s="112">
        <f t="shared" si="2"/>
        <v>448488</v>
      </c>
      <c r="H38" s="112">
        <f t="shared" si="2"/>
        <v>362614</v>
      </c>
      <c r="I38" s="112">
        <f t="shared" si="2"/>
        <v>479906</v>
      </c>
      <c r="J38" s="112">
        <f t="shared" si="2"/>
        <v>505674</v>
      </c>
      <c r="K38" s="112">
        <f t="shared" si="2"/>
        <v>403321</v>
      </c>
      <c r="L38" s="112">
        <f t="shared" si="2"/>
        <v>443814</v>
      </c>
      <c r="M38" s="112">
        <f t="shared" si="2"/>
        <v>476876</v>
      </c>
      <c r="N38" s="112">
        <f t="shared" si="2"/>
        <v>418143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2"/>
  </sheetPr>
  <dimension ref="A1:AH128"/>
  <sheetViews>
    <sheetView showGridLines="0" topLeftCell="A16" zoomScale="70" zoomScaleNormal="70" workbookViewId="0">
      <selection activeCell="B15" sqref="B15"/>
    </sheetView>
  </sheetViews>
  <sheetFormatPr defaultRowHeight="15" x14ac:dyDescent="0.25"/>
  <cols>
    <col min="1" max="1" width="12" style="12" customWidth="1"/>
    <col min="2" max="2" width="5.44140625" style="12" customWidth="1"/>
    <col min="3" max="3" width="12" style="12" customWidth="1"/>
    <col min="4" max="4" width="10.5546875" style="12" customWidth="1"/>
    <col min="5" max="5" width="12" style="12" customWidth="1"/>
    <col min="6" max="6" width="9.33203125" style="12" customWidth="1"/>
    <col min="7" max="7" width="12" style="12" customWidth="1"/>
    <col min="8" max="8" width="9.33203125" style="12" customWidth="1"/>
    <col min="9" max="9" width="12" style="12" customWidth="1"/>
    <col min="10" max="10" width="8.6640625" style="12" customWidth="1"/>
    <col min="11" max="11" width="12" style="12" customWidth="1"/>
    <col min="12" max="12" width="8.6640625" style="12" customWidth="1"/>
    <col min="13" max="13" width="12" style="12" customWidth="1"/>
    <col min="14" max="14" width="8.109375" style="12" customWidth="1"/>
    <col min="15" max="15" width="12" style="12" customWidth="1"/>
    <col min="16" max="16" width="9.88671875" style="12" customWidth="1"/>
    <col min="17" max="17" width="12" style="12" customWidth="1"/>
    <col min="18" max="18" width="8.6640625" style="12" customWidth="1"/>
    <col min="19" max="19" width="12" style="12" customWidth="1"/>
    <col min="20" max="20" width="9.33203125" style="12" customWidth="1"/>
    <col min="21" max="21" width="12" style="12" customWidth="1"/>
    <col min="22" max="22" width="8.109375" style="12" customWidth="1"/>
    <col min="23" max="23" width="12" style="12" customWidth="1"/>
    <col min="24" max="24" width="9.33203125" style="12" customWidth="1"/>
    <col min="25" max="25" width="12" style="12" customWidth="1"/>
    <col min="26" max="26" width="8.109375" style="12" customWidth="1"/>
    <col min="27" max="27" width="12" style="12" customWidth="1"/>
    <col min="28" max="28" width="7.6640625" style="12" customWidth="1"/>
    <col min="29" max="29" width="12" style="12" customWidth="1"/>
    <col min="30" max="30" width="11.6640625" style="12" customWidth="1"/>
    <col min="31" max="31" width="12" style="12" customWidth="1"/>
    <col min="32" max="32" width="9.33203125" style="12" customWidth="1"/>
    <col min="33" max="33" width="12" style="12" customWidth="1"/>
    <col min="34" max="34" width="9.33203125" style="12" customWidth="1"/>
    <col min="35" max="35" width="12" style="12" customWidth="1"/>
    <col min="36" max="36" width="11.109375" style="12" customWidth="1"/>
    <col min="37" max="16384" width="8.88671875" style="12"/>
  </cols>
  <sheetData>
    <row r="1" spans="1:10" x14ac:dyDescent="0.25">
      <c r="A1" s="55">
        <v>1</v>
      </c>
      <c r="B1" s="55"/>
      <c r="C1" s="55" t="str">
        <f>比較シート!$F$3</f>
        <v>和歌山市</v>
      </c>
      <c r="D1" s="55" t="s">
        <v>168</v>
      </c>
      <c r="E1" s="55" t="str">
        <f>比較シート!$I$3</f>
        <v>白浜町</v>
      </c>
      <c r="F1" s="55" t="s">
        <v>168</v>
      </c>
      <c r="G1" s="55"/>
      <c r="H1" s="55" t="str">
        <f>C1</f>
        <v>和歌山市</v>
      </c>
      <c r="I1" s="55"/>
      <c r="J1" s="55" t="str">
        <f>E1</f>
        <v>白浜町</v>
      </c>
    </row>
    <row r="2" spans="1:10" ht="15.75" x14ac:dyDescent="0.25">
      <c r="A2" s="55">
        <v>2</v>
      </c>
      <c r="B2" s="55" t="s">
        <v>63</v>
      </c>
      <c r="C2" s="56">
        <f t="shared" ref="C2:C19" si="0">VLOOKUP($C$1,$A$24:$S$54,A2,FALSE)</f>
        <v>74826</v>
      </c>
      <c r="D2" s="57">
        <f>_xlfn.RANK.EQ(C2,$C$2:$C$17,)+COUNTIF($C$2:C2,C2)-1</f>
        <v>4</v>
      </c>
      <c r="E2" s="56">
        <f t="shared" ref="E2:E19" si="1">VLOOKUP($E$1,$A$24:$S$54,A2,FALSE)</f>
        <v>182554</v>
      </c>
      <c r="F2" s="57">
        <f>_xlfn.RANK.EQ(E2,$E$2:$E$17,)+COUNTIF($E$2:E2,E2)-1</f>
        <v>3</v>
      </c>
      <c r="G2" s="58" t="str">
        <f>INDEX($B$2:$B$17,MATCH(A1,$D$2:$D$17,0))</f>
        <v>大阪</v>
      </c>
      <c r="H2" s="55">
        <f>LARGE($C$2:$C$17,1)</f>
        <v>168228</v>
      </c>
      <c r="I2" s="58" t="str">
        <f>INDEX($B$2:$B$17,MATCH(A1,$F$2:$F$17,0))</f>
        <v>大阪</v>
      </c>
      <c r="J2" s="55">
        <f>LARGE($E$2:$E$17,1)</f>
        <v>672413</v>
      </c>
    </row>
    <row r="3" spans="1:10" ht="15.75" x14ac:dyDescent="0.25">
      <c r="A3" s="55">
        <v>3</v>
      </c>
      <c r="B3" s="55" t="s">
        <v>62</v>
      </c>
      <c r="C3" s="56">
        <f t="shared" si="0"/>
        <v>168228</v>
      </c>
      <c r="D3" s="57">
        <f>_xlfn.RANK.EQ(C3,$C$2:$C$17,)+COUNTIF($C$2:C3,C3)-1</f>
        <v>1</v>
      </c>
      <c r="E3" s="56">
        <f t="shared" si="1"/>
        <v>672413</v>
      </c>
      <c r="F3" s="57">
        <f>_xlfn.RANK.EQ(E3,$E$2:$E$17,)+COUNTIF($E$2:E3,E3)-1</f>
        <v>1</v>
      </c>
      <c r="G3" s="58" t="str">
        <f>INDEX($B$2:$B$17,MATCH(A2,$D$2:$D$17,0))</f>
        <v>関東</v>
      </c>
      <c r="H3" s="55">
        <f>LARGE($C$2:$C$17,2)</f>
        <v>114360</v>
      </c>
      <c r="I3" s="58" t="str">
        <f t="shared" ref="I3:I6" si="2">INDEX($B$2:$B$17,MATCH(A2,$F$2:$F$17,0))</f>
        <v>関東</v>
      </c>
      <c r="J3" s="55">
        <f>LARGE($E$2:$E$17,2)</f>
        <v>204560</v>
      </c>
    </row>
    <row r="4" spans="1:10" ht="15.75" x14ac:dyDescent="0.25">
      <c r="A4" s="55">
        <v>4</v>
      </c>
      <c r="B4" s="55" t="s">
        <v>61</v>
      </c>
      <c r="C4" s="56">
        <f t="shared" si="0"/>
        <v>31278</v>
      </c>
      <c r="D4" s="57">
        <f>_xlfn.RANK.EQ(C4,$C$2:$C$17,)+COUNTIF($C$2:C4,C4)-1</f>
        <v>7</v>
      </c>
      <c r="E4" s="56">
        <f t="shared" si="1"/>
        <v>82208</v>
      </c>
      <c r="F4" s="57">
        <f>_xlfn.RANK.EQ(E4,$E$2:$E$17,)+COUNTIF($E$2:E4,E4)-1</f>
        <v>7</v>
      </c>
      <c r="G4" s="58" t="str">
        <f>INDEX($B$2:$B$17,MATCH(A3,$D$2:$D$17,0))</f>
        <v>外国人</v>
      </c>
      <c r="H4" s="55">
        <f>LARGE($C$2:$C$17,3)</f>
        <v>95158</v>
      </c>
      <c r="I4" s="58" t="str">
        <f t="shared" si="2"/>
        <v>和歌山</v>
      </c>
      <c r="J4" s="55">
        <f>LARGE($E$2:$E$17,3)</f>
        <v>182554</v>
      </c>
    </row>
    <row r="5" spans="1:10" ht="15.75" x14ac:dyDescent="0.25">
      <c r="A5" s="55">
        <v>5</v>
      </c>
      <c r="B5" s="55" t="s">
        <v>60</v>
      </c>
      <c r="C5" s="56">
        <f t="shared" si="0"/>
        <v>55072</v>
      </c>
      <c r="D5" s="57">
        <f>_xlfn.RANK.EQ(C5,$C$2:$C$17,)+COUNTIF($C$2:C5,C5)-1</f>
        <v>5</v>
      </c>
      <c r="E5" s="56">
        <f t="shared" si="1"/>
        <v>140150</v>
      </c>
      <c r="F5" s="57">
        <f>_xlfn.RANK.EQ(E5,$E$2:$E$17,)+COUNTIF($E$2:E5,E5)-1</f>
        <v>4</v>
      </c>
      <c r="G5" s="58" t="str">
        <f t="shared" ref="G5:G6" si="3">INDEX($B$2:$B$17,MATCH(A4,$D$2:$D$17,0))</f>
        <v>和歌山</v>
      </c>
      <c r="H5" s="55">
        <f>LARGE($C$2:$C$17,4)</f>
        <v>74826</v>
      </c>
      <c r="I5" s="58" t="str">
        <f t="shared" si="2"/>
        <v>兵庫</v>
      </c>
      <c r="J5" s="55">
        <f>LARGE($E$2:$E$17,4)</f>
        <v>140150</v>
      </c>
    </row>
    <row r="6" spans="1:10" ht="15.75" x14ac:dyDescent="0.25">
      <c r="A6" s="55">
        <v>6</v>
      </c>
      <c r="B6" s="55" t="s">
        <v>59</v>
      </c>
      <c r="C6" s="56">
        <f t="shared" si="0"/>
        <v>21991</v>
      </c>
      <c r="D6" s="57">
        <f>_xlfn.RANK.EQ(C6,$C$2:$C$17,)+COUNTIF($C$2:C6,C6)-1</f>
        <v>8</v>
      </c>
      <c r="E6" s="56">
        <f t="shared" si="1"/>
        <v>71392</v>
      </c>
      <c r="F6" s="57">
        <f>_xlfn.RANK.EQ(E6,$E$2:$E$17,)+COUNTIF($E$2:E6,E6)-1</f>
        <v>8</v>
      </c>
      <c r="G6" s="58" t="str">
        <f t="shared" si="3"/>
        <v>兵庫</v>
      </c>
      <c r="H6" s="55">
        <f>LARGE($C$2:$C$17,5)</f>
        <v>55072</v>
      </c>
      <c r="I6" s="58" t="str">
        <f t="shared" si="2"/>
        <v>東海</v>
      </c>
      <c r="J6" s="55">
        <f>LARGE($E$2:$E$17,5)</f>
        <v>114215</v>
      </c>
    </row>
    <row r="7" spans="1:10" ht="15.75" x14ac:dyDescent="0.25">
      <c r="A7" s="55">
        <v>7</v>
      </c>
      <c r="B7" s="55" t="s">
        <v>58</v>
      </c>
      <c r="C7" s="56">
        <f t="shared" si="0"/>
        <v>13310</v>
      </c>
      <c r="D7" s="57">
        <f>_xlfn.RANK.EQ(C7,$C$2:$C$17,)+COUNTIF($C$2:C7,C7)-1</f>
        <v>12</v>
      </c>
      <c r="E7" s="56">
        <f t="shared" si="1"/>
        <v>38810</v>
      </c>
      <c r="F7" s="57">
        <f>_xlfn.RANK.EQ(E7,$E$2:$E$17,)+COUNTIF($E$2:E7,E7)-1</f>
        <v>9</v>
      </c>
      <c r="G7" s="58" t="s">
        <v>167</v>
      </c>
      <c r="H7" s="57">
        <f>C19-SUM(H2:H6)</f>
        <v>505492</v>
      </c>
      <c r="I7" s="58" t="s">
        <v>167</v>
      </c>
      <c r="J7" s="57">
        <f>E19-SUM(J2:J6)</f>
        <v>419157</v>
      </c>
    </row>
    <row r="8" spans="1:10" ht="15.75" x14ac:dyDescent="0.25">
      <c r="A8" s="55">
        <v>8</v>
      </c>
      <c r="B8" s="55" t="s">
        <v>57</v>
      </c>
      <c r="C8" s="56">
        <f t="shared" si="0"/>
        <v>8954</v>
      </c>
      <c r="D8" s="57">
        <f>_xlfn.RANK.EQ(C8,$C$2:$C$17,)+COUNTIF($C$2:C8,C8)-1</f>
        <v>14</v>
      </c>
      <c r="E8" s="56">
        <f t="shared" si="1"/>
        <v>23336</v>
      </c>
      <c r="F8" s="57">
        <f>_xlfn.RANK.EQ(E8,$E$2:$E$17,)+COUNTIF($E$2:E8,E8)-1</f>
        <v>12</v>
      </c>
      <c r="G8" s="59"/>
      <c r="H8" s="59"/>
      <c r="I8" s="59"/>
      <c r="J8" s="59"/>
    </row>
    <row r="9" spans="1:10" ht="15.75" x14ac:dyDescent="0.25">
      <c r="A9" s="55">
        <v>9</v>
      </c>
      <c r="B9" s="55" t="s">
        <v>56</v>
      </c>
      <c r="C9" s="56">
        <f t="shared" si="0"/>
        <v>15659</v>
      </c>
      <c r="D9" s="57">
        <f>_xlfn.RANK.EQ(C9,$C$2:$C$17,)+COUNTIF($C$2:C9,C9)-1</f>
        <v>11</v>
      </c>
      <c r="E9" s="56">
        <f t="shared" si="1"/>
        <v>26730</v>
      </c>
      <c r="F9" s="57">
        <f>_xlfn.RANK.EQ(E9,$E$2:$E$17,)+COUNTIF($E$2:E9,E9)-1</f>
        <v>11</v>
      </c>
      <c r="G9" s="59"/>
      <c r="H9" s="59"/>
      <c r="I9" s="59"/>
      <c r="J9" s="59"/>
    </row>
    <row r="10" spans="1:10" ht="15.75" x14ac:dyDescent="0.25">
      <c r="A10" s="55">
        <v>10</v>
      </c>
      <c r="B10" s="55" t="s">
        <v>55</v>
      </c>
      <c r="C10" s="56">
        <f t="shared" si="0"/>
        <v>19933</v>
      </c>
      <c r="D10" s="57">
        <f>_xlfn.RANK.EQ(C10,$C$2:$C$17,)+COUNTIF($C$2:C10,C10)-1</f>
        <v>10</v>
      </c>
      <c r="E10" s="56">
        <f t="shared" si="1"/>
        <v>30019</v>
      </c>
      <c r="F10" s="57">
        <f>_xlfn.RANK.EQ(E10,$E$2:$E$17,)+COUNTIF($E$2:E10,E10)-1</f>
        <v>10</v>
      </c>
      <c r="G10" s="59"/>
      <c r="H10" s="59"/>
      <c r="I10" s="59"/>
      <c r="J10" s="59"/>
    </row>
    <row r="11" spans="1:10" ht="15.75" x14ac:dyDescent="0.25">
      <c r="A11" s="55">
        <v>11</v>
      </c>
      <c r="B11" s="55" t="s">
        <v>54</v>
      </c>
      <c r="C11" s="56">
        <f t="shared" si="0"/>
        <v>40847</v>
      </c>
      <c r="D11" s="57">
        <f>_xlfn.RANK.EQ(C11,$C$2:$C$17,)+COUNTIF($C$2:C11,C11)-1</f>
        <v>6</v>
      </c>
      <c r="E11" s="56">
        <f t="shared" si="1"/>
        <v>114215</v>
      </c>
      <c r="F11" s="57">
        <f>_xlfn.RANK.EQ(E11,$E$2:$E$17,)+COUNTIF($E$2:E11,E11)-1</f>
        <v>5</v>
      </c>
      <c r="G11" s="59"/>
      <c r="H11" s="59"/>
      <c r="I11" s="59"/>
      <c r="J11" s="59"/>
    </row>
    <row r="12" spans="1:10" ht="15.75" x14ac:dyDescent="0.25">
      <c r="A12" s="55">
        <v>12</v>
      </c>
      <c r="B12" s="55" t="s">
        <v>53</v>
      </c>
      <c r="C12" s="56">
        <f t="shared" si="0"/>
        <v>9496</v>
      </c>
      <c r="D12" s="57">
        <f>_xlfn.RANK.EQ(C12,$C$2:$C$17,)+COUNTIF($C$2:C12,C12)-1</f>
        <v>13</v>
      </c>
      <c r="E12" s="56">
        <f t="shared" si="1"/>
        <v>10782</v>
      </c>
      <c r="F12" s="57">
        <f>_xlfn.RANK.EQ(E12,$E$2:$E$17,)+COUNTIF($E$2:E12,E12)-1</f>
        <v>14</v>
      </c>
      <c r="G12" s="59"/>
      <c r="H12" s="59"/>
      <c r="I12" s="59"/>
      <c r="J12" s="59"/>
    </row>
    <row r="13" spans="1:10" ht="15.75" x14ac:dyDescent="0.25">
      <c r="A13" s="55">
        <v>13</v>
      </c>
      <c r="B13" s="55" t="s">
        <v>52</v>
      </c>
      <c r="C13" s="56">
        <f t="shared" si="0"/>
        <v>114360</v>
      </c>
      <c r="D13" s="57">
        <f>_xlfn.RANK.EQ(C13,$C$2:$C$17,)+COUNTIF($C$2:C13,C13)-1</f>
        <v>2</v>
      </c>
      <c r="E13" s="56">
        <f t="shared" si="1"/>
        <v>204560</v>
      </c>
      <c r="F13" s="57">
        <f>_xlfn.RANK.EQ(E13,$E$2:$E$17,)+COUNTIF($E$2:E13,E13)-1</f>
        <v>2</v>
      </c>
      <c r="G13" s="59"/>
      <c r="H13" s="59"/>
      <c r="I13" s="59"/>
      <c r="J13" s="59"/>
    </row>
    <row r="14" spans="1:10" ht="15.75" x14ac:dyDescent="0.25">
      <c r="A14" s="55">
        <v>14</v>
      </c>
      <c r="B14" s="55" t="s">
        <v>51</v>
      </c>
      <c r="C14" s="56">
        <f t="shared" si="0"/>
        <v>7929</v>
      </c>
      <c r="D14" s="57">
        <f>_xlfn.RANK.EQ(C14,$C$2:$C$17,)+COUNTIF($C$2:C14,C14)-1</f>
        <v>15</v>
      </c>
      <c r="E14" s="56">
        <f t="shared" si="1"/>
        <v>5697</v>
      </c>
      <c r="F14" s="57">
        <f>_xlfn.RANK.EQ(E14,$E$2:$E$17,)+COUNTIF($E$2:E14,E14)-1</f>
        <v>16</v>
      </c>
      <c r="G14" s="59"/>
      <c r="H14" s="59"/>
      <c r="I14" s="59"/>
      <c r="J14" s="59"/>
    </row>
    <row r="15" spans="1:10" ht="15.75" x14ac:dyDescent="0.25">
      <c r="A15" s="55">
        <v>15</v>
      </c>
      <c r="B15" s="55" t="s">
        <v>50</v>
      </c>
      <c r="C15" s="56">
        <f t="shared" si="0"/>
        <v>6733</v>
      </c>
      <c r="D15" s="57">
        <f>_xlfn.RANK.EQ(C15,$C$2:$C$17,)+COUNTIF($C$2:C15,C15)-1</f>
        <v>16</v>
      </c>
      <c r="E15" s="56">
        <f t="shared" si="1"/>
        <v>7319</v>
      </c>
      <c r="F15" s="57">
        <f>_xlfn.RANK.EQ(E15,$E$2:$E$17,)+COUNTIF($E$2:E15,E15)-1</f>
        <v>15</v>
      </c>
      <c r="G15" s="59"/>
      <c r="H15" s="59"/>
      <c r="I15" s="59"/>
      <c r="J15" s="59"/>
    </row>
    <row r="16" spans="1:10" ht="15.75" x14ac:dyDescent="0.25">
      <c r="A16" s="55">
        <v>16</v>
      </c>
      <c r="B16" s="55" t="s">
        <v>49</v>
      </c>
      <c r="C16" s="56">
        <f t="shared" si="0"/>
        <v>21459</v>
      </c>
      <c r="D16" s="57">
        <f>_xlfn.RANK.EQ(C16,$C$2:$C$17,)+COUNTIF($C$2:C16,C16)-1</f>
        <v>9</v>
      </c>
      <c r="E16" s="56">
        <f t="shared" si="1"/>
        <v>14240</v>
      </c>
      <c r="F16" s="57">
        <f>_xlfn.RANK.EQ(E16,$E$2:$E$17,)+COUNTIF($E$2:E16,E16)-1</f>
        <v>13</v>
      </c>
      <c r="G16" s="59"/>
      <c r="H16" s="59"/>
      <c r="I16" s="59"/>
      <c r="J16" s="59"/>
    </row>
    <row r="17" spans="1:22" ht="15.75" x14ac:dyDescent="0.25">
      <c r="A17" s="55">
        <v>17</v>
      </c>
      <c r="B17" s="55" t="s">
        <v>48</v>
      </c>
      <c r="C17" s="56">
        <f t="shared" si="0"/>
        <v>95158</v>
      </c>
      <c r="D17" s="57">
        <f>_xlfn.RANK.EQ(C17,$C$2:$C$17,)+COUNTIF($C$2:C17,C17)-1</f>
        <v>3</v>
      </c>
      <c r="E17" s="56">
        <f t="shared" si="1"/>
        <v>108531</v>
      </c>
      <c r="F17" s="57">
        <f>_xlfn.RANK.EQ(E17,$E$2:$E$17,)+COUNTIF($E$2:E17,E17)-1</f>
        <v>6</v>
      </c>
      <c r="G17" s="59"/>
      <c r="H17" s="59"/>
      <c r="I17" s="59"/>
      <c r="J17" s="59"/>
    </row>
    <row r="18" spans="1:22" ht="15.75" x14ac:dyDescent="0.25">
      <c r="A18" s="55">
        <v>18</v>
      </c>
      <c r="B18" s="55" t="s">
        <v>47</v>
      </c>
      <c r="C18" s="56">
        <f t="shared" si="0"/>
        <v>307903</v>
      </c>
      <c r="D18" s="57"/>
      <c r="E18" s="56">
        <f t="shared" si="1"/>
        <v>93</v>
      </c>
      <c r="F18" s="57"/>
      <c r="G18" s="59"/>
      <c r="H18" s="59"/>
      <c r="I18" s="59"/>
      <c r="J18" s="59"/>
    </row>
    <row r="19" spans="1:22" ht="15.75" x14ac:dyDescent="0.25">
      <c r="A19" s="55">
        <v>19</v>
      </c>
      <c r="B19" s="55" t="s">
        <v>65</v>
      </c>
      <c r="C19" s="56">
        <f t="shared" si="0"/>
        <v>1013136</v>
      </c>
      <c r="D19" s="57"/>
      <c r="E19" s="56">
        <f t="shared" si="1"/>
        <v>1733049</v>
      </c>
      <c r="F19" s="55"/>
      <c r="G19" s="59"/>
      <c r="H19" s="59"/>
      <c r="I19" s="59"/>
      <c r="J19" s="59"/>
    </row>
    <row r="21" spans="1:22" x14ac:dyDescent="0.25">
      <c r="A21" s="12" t="s">
        <v>198</v>
      </c>
    </row>
    <row r="22" spans="1:22" ht="15.75" thickBot="1" x14ac:dyDescent="0.3"/>
    <row r="23" spans="1:22" ht="16.5" thickBot="1" x14ac:dyDescent="0.3">
      <c r="A23" s="34" t="s">
        <v>79</v>
      </c>
      <c r="B23" s="35" t="s">
        <v>80</v>
      </c>
      <c r="C23" s="36" t="s">
        <v>81</v>
      </c>
      <c r="D23" s="36" t="s">
        <v>82</v>
      </c>
      <c r="E23" s="36" t="s">
        <v>83</v>
      </c>
      <c r="F23" s="36" t="s">
        <v>84</v>
      </c>
      <c r="G23" s="36" t="s">
        <v>85</v>
      </c>
      <c r="H23" s="36" t="s">
        <v>86</v>
      </c>
      <c r="I23" s="36" t="s">
        <v>87</v>
      </c>
      <c r="J23" s="36" t="s">
        <v>88</v>
      </c>
      <c r="K23" s="37" t="s">
        <v>89</v>
      </c>
      <c r="L23" s="36" t="s">
        <v>90</v>
      </c>
      <c r="M23" s="36" t="s">
        <v>91</v>
      </c>
      <c r="N23" s="36" t="s">
        <v>92</v>
      </c>
      <c r="O23" s="36" t="s">
        <v>93</v>
      </c>
      <c r="P23" s="38" t="s">
        <v>94</v>
      </c>
      <c r="Q23" s="36" t="s">
        <v>95</v>
      </c>
      <c r="R23" s="39" t="s">
        <v>96</v>
      </c>
      <c r="S23" s="40" t="s">
        <v>97</v>
      </c>
    </row>
    <row r="24" spans="1:22" ht="15.75" thickTop="1" x14ac:dyDescent="0.25">
      <c r="A24" s="41" t="s">
        <v>98</v>
      </c>
      <c r="B24" s="123">
        <v>74826</v>
      </c>
      <c r="C24" s="124">
        <v>168228</v>
      </c>
      <c r="D24" s="124">
        <v>31278</v>
      </c>
      <c r="E24" s="124">
        <v>55072</v>
      </c>
      <c r="F24" s="124">
        <v>21991</v>
      </c>
      <c r="G24" s="124">
        <v>13310</v>
      </c>
      <c r="H24" s="124">
        <v>8954</v>
      </c>
      <c r="I24" s="124">
        <v>15659</v>
      </c>
      <c r="J24" s="124">
        <v>19933</v>
      </c>
      <c r="K24" s="124">
        <v>40847</v>
      </c>
      <c r="L24" s="124">
        <v>9496</v>
      </c>
      <c r="M24" s="124">
        <v>114360</v>
      </c>
      <c r="N24" s="124">
        <v>7929</v>
      </c>
      <c r="O24" s="124">
        <v>6733</v>
      </c>
      <c r="P24" s="124">
        <v>21459</v>
      </c>
      <c r="Q24" s="124">
        <v>95158</v>
      </c>
      <c r="R24" s="125">
        <v>307903</v>
      </c>
      <c r="S24" s="144">
        <v>1013136</v>
      </c>
      <c r="V24" s="33"/>
    </row>
    <row r="25" spans="1:22" x14ac:dyDescent="0.25">
      <c r="A25" s="42" t="s">
        <v>110</v>
      </c>
      <c r="B25" s="126">
        <v>1685</v>
      </c>
      <c r="C25" s="127">
        <v>4587</v>
      </c>
      <c r="D25" s="127">
        <v>950</v>
      </c>
      <c r="E25" s="127">
        <v>1713</v>
      </c>
      <c r="F25" s="127">
        <v>344</v>
      </c>
      <c r="G25" s="127">
        <v>520</v>
      </c>
      <c r="H25" s="127">
        <v>313</v>
      </c>
      <c r="I25" s="127">
        <v>1085</v>
      </c>
      <c r="J25" s="127">
        <v>795</v>
      </c>
      <c r="K25" s="127">
        <v>1374</v>
      </c>
      <c r="L25" s="127">
        <v>142</v>
      </c>
      <c r="M25" s="127">
        <v>2174</v>
      </c>
      <c r="N25" s="127">
        <v>198</v>
      </c>
      <c r="O25" s="127">
        <v>141</v>
      </c>
      <c r="P25" s="127">
        <v>1311</v>
      </c>
      <c r="Q25" s="127">
        <v>593</v>
      </c>
      <c r="R25" s="128">
        <v>81</v>
      </c>
      <c r="S25" s="145">
        <v>18006</v>
      </c>
    </row>
    <row r="26" spans="1:22" x14ac:dyDescent="0.25">
      <c r="A26" s="42" t="s">
        <v>99</v>
      </c>
      <c r="B26" s="126">
        <v>5432</v>
      </c>
      <c r="C26" s="127">
        <v>15389</v>
      </c>
      <c r="D26" s="127">
        <v>953</v>
      </c>
      <c r="E26" s="127">
        <v>1940</v>
      </c>
      <c r="F26" s="127">
        <v>1056</v>
      </c>
      <c r="G26" s="127">
        <v>253</v>
      </c>
      <c r="H26" s="127">
        <v>90</v>
      </c>
      <c r="I26" s="127">
        <v>150</v>
      </c>
      <c r="J26" s="127">
        <v>138</v>
      </c>
      <c r="K26" s="127">
        <v>434</v>
      </c>
      <c r="L26" s="127">
        <v>68</v>
      </c>
      <c r="M26" s="127">
        <v>702</v>
      </c>
      <c r="N26" s="127">
        <v>25</v>
      </c>
      <c r="O26" s="127">
        <v>16</v>
      </c>
      <c r="P26" s="127">
        <v>127</v>
      </c>
      <c r="Q26" s="127">
        <v>273</v>
      </c>
      <c r="R26" s="128">
        <v>490</v>
      </c>
      <c r="S26" s="145">
        <v>27536</v>
      </c>
    </row>
    <row r="27" spans="1:22" x14ac:dyDescent="0.25">
      <c r="A27" s="42" t="s">
        <v>100</v>
      </c>
      <c r="B27" s="126">
        <v>1106</v>
      </c>
      <c r="C27" s="127">
        <v>2350</v>
      </c>
      <c r="D27" s="127">
        <v>375</v>
      </c>
      <c r="E27" s="127">
        <v>195</v>
      </c>
      <c r="F27" s="127">
        <v>170</v>
      </c>
      <c r="G27" s="127">
        <v>167</v>
      </c>
      <c r="H27" s="127">
        <v>39</v>
      </c>
      <c r="I27" s="127">
        <v>172</v>
      </c>
      <c r="J27" s="127">
        <v>57</v>
      </c>
      <c r="K27" s="127">
        <v>116</v>
      </c>
      <c r="L27" s="127">
        <v>31</v>
      </c>
      <c r="M27" s="127">
        <v>241</v>
      </c>
      <c r="N27" s="127">
        <v>49</v>
      </c>
      <c r="O27" s="127">
        <v>15</v>
      </c>
      <c r="P27" s="127">
        <v>23</v>
      </c>
      <c r="Q27" s="127">
        <v>4240</v>
      </c>
      <c r="R27" s="128">
        <v>56461</v>
      </c>
      <c r="S27" s="145">
        <v>65807</v>
      </c>
    </row>
    <row r="28" spans="1:22" x14ac:dyDescent="0.25">
      <c r="A28" s="43" t="s">
        <v>111</v>
      </c>
      <c r="B28" s="129">
        <v>2516</v>
      </c>
      <c r="C28" s="130">
        <v>6974</v>
      </c>
      <c r="D28" s="130">
        <v>601</v>
      </c>
      <c r="E28" s="130">
        <v>2691</v>
      </c>
      <c r="F28" s="130">
        <v>402</v>
      </c>
      <c r="G28" s="130">
        <v>523</v>
      </c>
      <c r="H28" s="130">
        <v>459</v>
      </c>
      <c r="I28" s="130">
        <v>1246</v>
      </c>
      <c r="J28" s="130">
        <v>831</v>
      </c>
      <c r="K28" s="130">
        <v>1092</v>
      </c>
      <c r="L28" s="130">
        <v>220</v>
      </c>
      <c r="M28" s="130">
        <v>1609</v>
      </c>
      <c r="N28" s="130">
        <v>90</v>
      </c>
      <c r="O28" s="130">
        <v>39</v>
      </c>
      <c r="P28" s="130">
        <v>862</v>
      </c>
      <c r="Q28" s="130">
        <v>962</v>
      </c>
      <c r="R28" s="131">
        <v>0</v>
      </c>
      <c r="S28" s="146">
        <v>21117</v>
      </c>
    </row>
    <row r="29" spans="1:22" x14ac:dyDescent="0.25">
      <c r="A29" s="42" t="s">
        <v>112</v>
      </c>
      <c r="B29" s="126">
        <v>7103</v>
      </c>
      <c r="C29" s="127">
        <v>10221</v>
      </c>
      <c r="D29" s="127">
        <v>2653</v>
      </c>
      <c r="E29" s="127">
        <v>3239</v>
      </c>
      <c r="F29" s="127">
        <v>2812</v>
      </c>
      <c r="G29" s="127">
        <v>1144</v>
      </c>
      <c r="H29" s="127">
        <v>2733</v>
      </c>
      <c r="I29" s="127">
        <v>1087</v>
      </c>
      <c r="J29" s="127">
        <v>3605</v>
      </c>
      <c r="K29" s="127">
        <v>7579</v>
      </c>
      <c r="L29" s="127">
        <v>382</v>
      </c>
      <c r="M29" s="127">
        <v>2458</v>
      </c>
      <c r="N29" s="127">
        <v>107</v>
      </c>
      <c r="O29" s="127">
        <v>173</v>
      </c>
      <c r="P29" s="127">
        <v>361</v>
      </c>
      <c r="Q29" s="127">
        <v>1435</v>
      </c>
      <c r="R29" s="128">
        <v>19358</v>
      </c>
      <c r="S29" s="145">
        <v>66450</v>
      </c>
    </row>
    <row r="30" spans="1:22" x14ac:dyDescent="0.25">
      <c r="A30" s="43" t="s">
        <v>101</v>
      </c>
      <c r="B30" s="129">
        <v>5</v>
      </c>
      <c r="C30" s="130">
        <v>99</v>
      </c>
      <c r="D30" s="130">
        <v>26</v>
      </c>
      <c r="E30" s="130">
        <v>56</v>
      </c>
      <c r="F30" s="130">
        <v>2</v>
      </c>
      <c r="G30" s="130">
        <v>3</v>
      </c>
      <c r="H30" s="130">
        <v>16</v>
      </c>
      <c r="I30" s="130">
        <v>11</v>
      </c>
      <c r="J30" s="130">
        <v>41</v>
      </c>
      <c r="K30" s="130">
        <v>65</v>
      </c>
      <c r="L30" s="130">
        <v>16</v>
      </c>
      <c r="M30" s="130">
        <v>263</v>
      </c>
      <c r="N30" s="130">
        <v>6</v>
      </c>
      <c r="O30" s="130">
        <v>16</v>
      </c>
      <c r="P30" s="130">
        <v>53</v>
      </c>
      <c r="Q30" s="130">
        <v>593</v>
      </c>
      <c r="R30" s="131">
        <v>254</v>
      </c>
      <c r="S30" s="146">
        <v>1525</v>
      </c>
    </row>
    <row r="31" spans="1:22" x14ac:dyDescent="0.25">
      <c r="A31" s="43" t="s">
        <v>113</v>
      </c>
      <c r="B31" s="129">
        <v>8756</v>
      </c>
      <c r="C31" s="130">
        <v>15281</v>
      </c>
      <c r="D31" s="130">
        <v>4070</v>
      </c>
      <c r="E31" s="130">
        <v>8936</v>
      </c>
      <c r="F31" s="130">
        <v>2921</v>
      </c>
      <c r="G31" s="130">
        <v>2132</v>
      </c>
      <c r="H31" s="130">
        <v>2037</v>
      </c>
      <c r="I31" s="130">
        <v>7392</v>
      </c>
      <c r="J31" s="130">
        <v>6943</v>
      </c>
      <c r="K31" s="130">
        <v>8472</v>
      </c>
      <c r="L31" s="130">
        <v>1638</v>
      </c>
      <c r="M31" s="130">
        <v>16055</v>
      </c>
      <c r="N31" s="130">
        <v>508</v>
      </c>
      <c r="O31" s="130">
        <v>2387</v>
      </c>
      <c r="P31" s="130">
        <v>7477</v>
      </c>
      <c r="Q31" s="130">
        <v>106673</v>
      </c>
      <c r="R31" s="131">
        <v>0</v>
      </c>
      <c r="S31" s="146">
        <v>201678</v>
      </c>
    </row>
    <row r="32" spans="1:22" x14ac:dyDescent="0.25">
      <c r="A32" s="42" t="s">
        <v>102</v>
      </c>
      <c r="B32" s="126">
        <v>8745</v>
      </c>
      <c r="C32" s="127">
        <v>13201</v>
      </c>
      <c r="D32" s="127">
        <v>858</v>
      </c>
      <c r="E32" s="127">
        <v>1782</v>
      </c>
      <c r="F32" s="127">
        <v>1424</v>
      </c>
      <c r="G32" s="127">
        <v>544</v>
      </c>
      <c r="H32" s="127">
        <v>402</v>
      </c>
      <c r="I32" s="127">
        <v>707</v>
      </c>
      <c r="J32" s="127">
        <v>898</v>
      </c>
      <c r="K32" s="127">
        <v>1303</v>
      </c>
      <c r="L32" s="127">
        <v>288</v>
      </c>
      <c r="M32" s="127">
        <v>2459</v>
      </c>
      <c r="N32" s="127">
        <v>153</v>
      </c>
      <c r="O32" s="127">
        <v>101</v>
      </c>
      <c r="P32" s="127">
        <v>517</v>
      </c>
      <c r="Q32" s="127">
        <v>621</v>
      </c>
      <c r="R32" s="128">
        <v>5218</v>
      </c>
      <c r="S32" s="145">
        <v>39221</v>
      </c>
    </row>
    <row r="33" spans="1:19" x14ac:dyDescent="0.25">
      <c r="A33" s="43" t="s">
        <v>114</v>
      </c>
      <c r="B33" s="129">
        <v>1185</v>
      </c>
      <c r="C33" s="130">
        <v>4833</v>
      </c>
      <c r="D33" s="130">
        <v>729</v>
      </c>
      <c r="E33" s="130">
        <v>1094</v>
      </c>
      <c r="F33" s="130">
        <v>411</v>
      </c>
      <c r="G33" s="130">
        <v>190</v>
      </c>
      <c r="H33" s="130">
        <v>187</v>
      </c>
      <c r="I33" s="130">
        <v>279</v>
      </c>
      <c r="J33" s="130">
        <v>791</v>
      </c>
      <c r="K33" s="130">
        <v>656</v>
      </c>
      <c r="L33" s="130">
        <v>198</v>
      </c>
      <c r="M33" s="130">
        <v>2407</v>
      </c>
      <c r="N33" s="130">
        <v>56</v>
      </c>
      <c r="O33" s="130">
        <v>56</v>
      </c>
      <c r="P33" s="130">
        <v>204</v>
      </c>
      <c r="Q33" s="130">
        <v>204</v>
      </c>
      <c r="R33" s="131">
        <v>2400</v>
      </c>
      <c r="S33" s="146">
        <v>15880</v>
      </c>
    </row>
    <row r="34" spans="1:19" x14ac:dyDescent="0.25">
      <c r="A34" s="43" t="s">
        <v>115</v>
      </c>
      <c r="B34" s="129">
        <v>4866</v>
      </c>
      <c r="C34" s="130">
        <v>8023</v>
      </c>
      <c r="D34" s="130">
        <v>676</v>
      </c>
      <c r="E34" s="130">
        <v>1674</v>
      </c>
      <c r="F34" s="130">
        <v>580</v>
      </c>
      <c r="G34" s="130">
        <v>316</v>
      </c>
      <c r="H34" s="130">
        <v>235</v>
      </c>
      <c r="I34" s="130">
        <v>128</v>
      </c>
      <c r="J34" s="130">
        <v>258</v>
      </c>
      <c r="K34" s="130">
        <v>547</v>
      </c>
      <c r="L34" s="130">
        <v>943</v>
      </c>
      <c r="M34" s="130">
        <v>1142</v>
      </c>
      <c r="N34" s="130">
        <v>44</v>
      </c>
      <c r="O34" s="130">
        <v>38</v>
      </c>
      <c r="P34" s="130">
        <v>129</v>
      </c>
      <c r="Q34" s="130">
        <v>567</v>
      </c>
      <c r="R34" s="131">
        <v>261</v>
      </c>
      <c r="S34" s="146">
        <v>20427</v>
      </c>
    </row>
    <row r="35" spans="1:19" x14ac:dyDescent="0.25">
      <c r="A35" s="43" t="s">
        <v>116</v>
      </c>
      <c r="B35" s="129">
        <v>510</v>
      </c>
      <c r="C35" s="130">
        <v>2034</v>
      </c>
      <c r="D35" s="130">
        <v>229</v>
      </c>
      <c r="E35" s="130">
        <v>802</v>
      </c>
      <c r="F35" s="130">
        <v>367</v>
      </c>
      <c r="G35" s="130">
        <v>189</v>
      </c>
      <c r="H35" s="130">
        <v>38</v>
      </c>
      <c r="I35" s="130">
        <v>122</v>
      </c>
      <c r="J35" s="130">
        <v>48</v>
      </c>
      <c r="K35" s="130">
        <v>22</v>
      </c>
      <c r="L35" s="130">
        <v>0</v>
      </c>
      <c r="M35" s="130">
        <v>99</v>
      </c>
      <c r="N35" s="130">
        <v>0</v>
      </c>
      <c r="O35" s="130">
        <v>2</v>
      </c>
      <c r="P35" s="130">
        <v>0</v>
      </c>
      <c r="Q35" s="130">
        <v>21</v>
      </c>
      <c r="R35" s="131">
        <v>1231</v>
      </c>
      <c r="S35" s="146">
        <v>5714</v>
      </c>
    </row>
    <row r="36" spans="1:19" x14ac:dyDescent="0.25">
      <c r="A36" s="42" t="s">
        <v>103</v>
      </c>
      <c r="B36" s="126">
        <v>4690</v>
      </c>
      <c r="C36" s="127">
        <v>11752</v>
      </c>
      <c r="D36" s="127">
        <v>707</v>
      </c>
      <c r="E36" s="127">
        <v>1352</v>
      </c>
      <c r="F36" s="127">
        <v>641</v>
      </c>
      <c r="G36" s="127">
        <v>320</v>
      </c>
      <c r="H36" s="127">
        <v>148</v>
      </c>
      <c r="I36" s="127">
        <v>221</v>
      </c>
      <c r="J36" s="127">
        <v>241</v>
      </c>
      <c r="K36" s="127">
        <v>321</v>
      </c>
      <c r="L36" s="127">
        <v>113</v>
      </c>
      <c r="M36" s="127">
        <v>530</v>
      </c>
      <c r="N36" s="127">
        <v>83</v>
      </c>
      <c r="O36" s="127">
        <v>13</v>
      </c>
      <c r="P36" s="127">
        <v>168</v>
      </c>
      <c r="Q36" s="127">
        <v>171</v>
      </c>
      <c r="R36" s="128">
        <v>2534</v>
      </c>
      <c r="S36" s="145">
        <v>24005</v>
      </c>
    </row>
    <row r="37" spans="1:19" x14ac:dyDescent="0.25">
      <c r="A37" s="43" t="s">
        <v>117</v>
      </c>
      <c r="B37" s="129">
        <v>3796</v>
      </c>
      <c r="C37" s="130">
        <v>21352</v>
      </c>
      <c r="D37" s="130">
        <v>3686</v>
      </c>
      <c r="E37" s="130">
        <v>5818</v>
      </c>
      <c r="F37" s="130">
        <v>1546</v>
      </c>
      <c r="G37" s="130">
        <v>2920</v>
      </c>
      <c r="H37" s="130">
        <v>780</v>
      </c>
      <c r="I37" s="130">
        <v>2664</v>
      </c>
      <c r="J37" s="130">
        <v>2650</v>
      </c>
      <c r="K37" s="130">
        <v>2878</v>
      </c>
      <c r="L37" s="130">
        <v>718</v>
      </c>
      <c r="M37" s="130">
        <v>7130</v>
      </c>
      <c r="N37" s="130">
        <v>1104</v>
      </c>
      <c r="O37" s="130">
        <v>255</v>
      </c>
      <c r="P37" s="130">
        <v>3762</v>
      </c>
      <c r="Q37" s="130">
        <v>1051</v>
      </c>
      <c r="R37" s="131">
        <v>6743</v>
      </c>
      <c r="S37" s="146">
        <v>68853</v>
      </c>
    </row>
    <row r="38" spans="1:19" x14ac:dyDescent="0.25">
      <c r="A38" s="44" t="s">
        <v>118</v>
      </c>
      <c r="B38" s="129">
        <v>4196</v>
      </c>
      <c r="C38" s="130">
        <v>4366</v>
      </c>
      <c r="D38" s="130">
        <v>784</v>
      </c>
      <c r="E38" s="130">
        <v>680</v>
      </c>
      <c r="F38" s="130">
        <v>915</v>
      </c>
      <c r="G38" s="130">
        <v>152</v>
      </c>
      <c r="H38" s="130">
        <v>183</v>
      </c>
      <c r="I38" s="130">
        <v>235</v>
      </c>
      <c r="J38" s="130">
        <v>144</v>
      </c>
      <c r="K38" s="130">
        <v>392</v>
      </c>
      <c r="L38" s="130">
        <v>92</v>
      </c>
      <c r="M38" s="130">
        <v>379</v>
      </c>
      <c r="N38" s="130">
        <v>0</v>
      </c>
      <c r="O38" s="130">
        <v>0</v>
      </c>
      <c r="P38" s="130">
        <v>353</v>
      </c>
      <c r="Q38" s="130">
        <v>201</v>
      </c>
      <c r="R38" s="131">
        <v>0</v>
      </c>
      <c r="S38" s="146">
        <v>13072</v>
      </c>
    </row>
    <row r="39" spans="1:19" ht="15.75" thickBot="1" x14ac:dyDescent="0.3">
      <c r="A39" s="45" t="s">
        <v>119</v>
      </c>
      <c r="B39" s="132">
        <v>1316</v>
      </c>
      <c r="C39" s="133">
        <v>4929</v>
      </c>
      <c r="D39" s="133">
        <v>982</v>
      </c>
      <c r="E39" s="133">
        <v>1027</v>
      </c>
      <c r="F39" s="133">
        <v>858</v>
      </c>
      <c r="G39" s="133">
        <v>317</v>
      </c>
      <c r="H39" s="133">
        <v>82</v>
      </c>
      <c r="I39" s="133">
        <v>24</v>
      </c>
      <c r="J39" s="133">
        <v>19</v>
      </c>
      <c r="K39" s="133">
        <v>78</v>
      </c>
      <c r="L39" s="133">
        <v>2</v>
      </c>
      <c r="M39" s="133">
        <v>110</v>
      </c>
      <c r="N39" s="133">
        <v>0</v>
      </c>
      <c r="O39" s="133">
        <v>3</v>
      </c>
      <c r="P39" s="133">
        <v>32</v>
      </c>
      <c r="Q39" s="133">
        <v>63</v>
      </c>
      <c r="R39" s="134">
        <v>0</v>
      </c>
      <c r="S39" s="147">
        <v>9842</v>
      </c>
    </row>
    <row r="40" spans="1:19" x14ac:dyDescent="0.25">
      <c r="A40" s="46" t="s">
        <v>120</v>
      </c>
      <c r="B40" s="135">
        <v>3518</v>
      </c>
      <c r="C40" s="136">
        <v>7400</v>
      </c>
      <c r="D40" s="136">
        <v>540</v>
      </c>
      <c r="E40" s="136">
        <v>3388</v>
      </c>
      <c r="F40" s="136">
        <v>832</v>
      </c>
      <c r="G40" s="136">
        <v>118</v>
      </c>
      <c r="H40" s="136">
        <v>66</v>
      </c>
      <c r="I40" s="136">
        <v>46</v>
      </c>
      <c r="J40" s="136">
        <v>168</v>
      </c>
      <c r="K40" s="136">
        <v>395</v>
      </c>
      <c r="L40" s="136">
        <v>30</v>
      </c>
      <c r="M40" s="136">
        <v>373</v>
      </c>
      <c r="N40" s="136">
        <v>8</v>
      </c>
      <c r="O40" s="136">
        <v>0</v>
      </c>
      <c r="P40" s="136">
        <v>61</v>
      </c>
      <c r="Q40" s="136">
        <v>461</v>
      </c>
      <c r="R40" s="137">
        <v>12</v>
      </c>
      <c r="S40" s="148">
        <v>17416</v>
      </c>
    </row>
    <row r="41" spans="1:19" x14ac:dyDescent="0.25">
      <c r="A41" s="42" t="s">
        <v>121</v>
      </c>
      <c r="B41" s="126">
        <v>141</v>
      </c>
      <c r="C41" s="127">
        <v>472</v>
      </c>
      <c r="D41" s="127">
        <v>98</v>
      </c>
      <c r="E41" s="127">
        <v>131</v>
      </c>
      <c r="F41" s="127">
        <v>112</v>
      </c>
      <c r="G41" s="127">
        <v>40</v>
      </c>
      <c r="H41" s="127">
        <v>31</v>
      </c>
      <c r="I41" s="127">
        <v>3</v>
      </c>
      <c r="J41" s="127">
        <v>35</v>
      </c>
      <c r="K41" s="127">
        <v>28</v>
      </c>
      <c r="L41" s="127">
        <v>0</v>
      </c>
      <c r="M41" s="127">
        <v>69</v>
      </c>
      <c r="N41" s="127">
        <v>0</v>
      </c>
      <c r="O41" s="127">
        <v>2</v>
      </c>
      <c r="P41" s="127">
        <v>0</v>
      </c>
      <c r="Q41" s="127">
        <v>89</v>
      </c>
      <c r="R41" s="128">
        <v>3175</v>
      </c>
      <c r="S41" s="145">
        <v>4426</v>
      </c>
    </row>
    <row r="42" spans="1:19" x14ac:dyDescent="0.25">
      <c r="A42" s="42" t="s">
        <v>104</v>
      </c>
      <c r="B42" s="126">
        <v>4319</v>
      </c>
      <c r="C42" s="127">
        <v>12727</v>
      </c>
      <c r="D42" s="127">
        <v>3559</v>
      </c>
      <c r="E42" s="127">
        <v>3291</v>
      </c>
      <c r="F42" s="127">
        <v>1535</v>
      </c>
      <c r="G42" s="127">
        <v>911</v>
      </c>
      <c r="H42" s="127">
        <v>465</v>
      </c>
      <c r="I42" s="127">
        <v>481</v>
      </c>
      <c r="J42" s="127">
        <v>885</v>
      </c>
      <c r="K42" s="127">
        <v>1444</v>
      </c>
      <c r="L42" s="127">
        <v>798</v>
      </c>
      <c r="M42" s="127">
        <v>24616</v>
      </c>
      <c r="N42" s="127">
        <v>218</v>
      </c>
      <c r="O42" s="127">
        <v>116</v>
      </c>
      <c r="P42" s="127">
        <v>281</v>
      </c>
      <c r="Q42" s="127">
        <v>7543</v>
      </c>
      <c r="R42" s="128">
        <v>73978</v>
      </c>
      <c r="S42" s="145">
        <v>137167</v>
      </c>
    </row>
    <row r="43" spans="1:19" x14ac:dyDescent="0.25">
      <c r="A43" s="43" t="s">
        <v>105</v>
      </c>
      <c r="B43" s="129">
        <v>4407</v>
      </c>
      <c r="C43" s="130">
        <v>9447</v>
      </c>
      <c r="D43" s="130">
        <v>825</v>
      </c>
      <c r="E43" s="130">
        <v>1413</v>
      </c>
      <c r="F43" s="130">
        <v>852</v>
      </c>
      <c r="G43" s="130">
        <v>237</v>
      </c>
      <c r="H43" s="130">
        <v>159</v>
      </c>
      <c r="I43" s="130">
        <v>92</v>
      </c>
      <c r="J43" s="130">
        <v>113</v>
      </c>
      <c r="K43" s="130">
        <v>353</v>
      </c>
      <c r="L43" s="130">
        <v>49</v>
      </c>
      <c r="M43" s="130">
        <v>619</v>
      </c>
      <c r="N43" s="130">
        <v>36</v>
      </c>
      <c r="O43" s="130">
        <v>27</v>
      </c>
      <c r="P43" s="130">
        <v>215</v>
      </c>
      <c r="Q43" s="130">
        <v>89</v>
      </c>
      <c r="R43" s="131">
        <v>264</v>
      </c>
      <c r="S43" s="146">
        <v>19197</v>
      </c>
    </row>
    <row r="44" spans="1:19" x14ac:dyDescent="0.25">
      <c r="A44" s="47" t="s">
        <v>122</v>
      </c>
      <c r="B44" s="126">
        <v>51810</v>
      </c>
      <c r="C44" s="127">
        <v>87097</v>
      </c>
      <c r="D44" s="127">
        <v>12388</v>
      </c>
      <c r="E44" s="127">
        <v>22838</v>
      </c>
      <c r="F44" s="127">
        <v>11099</v>
      </c>
      <c r="G44" s="127">
        <v>4599</v>
      </c>
      <c r="H44" s="127">
        <v>5583</v>
      </c>
      <c r="I44" s="127">
        <v>4504</v>
      </c>
      <c r="J44" s="127">
        <v>6431</v>
      </c>
      <c r="K44" s="127">
        <v>18396</v>
      </c>
      <c r="L44" s="127">
        <v>3083</v>
      </c>
      <c r="M44" s="127">
        <v>59337</v>
      </c>
      <c r="N44" s="127">
        <v>2756</v>
      </c>
      <c r="O44" s="127">
        <v>2571</v>
      </c>
      <c r="P44" s="127">
        <v>4514</v>
      </c>
      <c r="Q44" s="127">
        <v>68695</v>
      </c>
      <c r="R44" s="128">
        <v>43565</v>
      </c>
      <c r="S44" s="145">
        <v>409266</v>
      </c>
    </row>
    <row r="45" spans="1:19" x14ac:dyDescent="0.25">
      <c r="A45" s="43" t="s">
        <v>106</v>
      </c>
      <c r="B45" s="129">
        <v>180</v>
      </c>
      <c r="C45" s="130">
        <v>767</v>
      </c>
      <c r="D45" s="130">
        <v>217</v>
      </c>
      <c r="E45" s="130">
        <v>203</v>
      </c>
      <c r="F45" s="130">
        <v>137</v>
      </c>
      <c r="G45" s="130">
        <v>27</v>
      </c>
      <c r="H45" s="130">
        <v>97</v>
      </c>
      <c r="I45" s="130">
        <v>176</v>
      </c>
      <c r="J45" s="130">
        <v>49</v>
      </c>
      <c r="K45" s="130">
        <v>26</v>
      </c>
      <c r="L45" s="130">
        <v>4</v>
      </c>
      <c r="M45" s="130">
        <v>107</v>
      </c>
      <c r="N45" s="130">
        <v>4</v>
      </c>
      <c r="O45" s="130">
        <v>16</v>
      </c>
      <c r="P45" s="130">
        <v>13</v>
      </c>
      <c r="Q45" s="130">
        <v>3084</v>
      </c>
      <c r="R45" s="131">
        <v>10572</v>
      </c>
      <c r="S45" s="146">
        <v>15679</v>
      </c>
    </row>
    <row r="46" spans="1:19" x14ac:dyDescent="0.25">
      <c r="A46" s="42" t="s">
        <v>123</v>
      </c>
      <c r="B46" s="126">
        <v>182554</v>
      </c>
      <c r="C46" s="127">
        <v>672413</v>
      </c>
      <c r="D46" s="127">
        <v>82208</v>
      </c>
      <c r="E46" s="127">
        <v>140150</v>
      </c>
      <c r="F46" s="127">
        <v>71392</v>
      </c>
      <c r="G46" s="127">
        <v>38810</v>
      </c>
      <c r="H46" s="127">
        <v>23336</v>
      </c>
      <c r="I46" s="127">
        <v>26730</v>
      </c>
      <c r="J46" s="127">
        <v>30019</v>
      </c>
      <c r="K46" s="127">
        <v>114215</v>
      </c>
      <c r="L46" s="127">
        <v>10782</v>
      </c>
      <c r="M46" s="127">
        <v>204560</v>
      </c>
      <c r="N46" s="127">
        <v>5697</v>
      </c>
      <c r="O46" s="127">
        <v>7319</v>
      </c>
      <c r="P46" s="127">
        <v>14240</v>
      </c>
      <c r="Q46" s="127">
        <v>108531</v>
      </c>
      <c r="R46" s="128">
        <v>93</v>
      </c>
      <c r="S46" s="145">
        <v>1733049</v>
      </c>
    </row>
    <row r="47" spans="1:19" x14ac:dyDescent="0.25">
      <c r="A47" s="43" t="s">
        <v>107</v>
      </c>
      <c r="B47" s="129">
        <v>4054</v>
      </c>
      <c r="C47" s="130">
        <v>13367</v>
      </c>
      <c r="D47" s="130">
        <v>1726</v>
      </c>
      <c r="E47" s="130">
        <v>3642</v>
      </c>
      <c r="F47" s="130">
        <v>2443</v>
      </c>
      <c r="G47" s="130">
        <v>581</v>
      </c>
      <c r="H47" s="130">
        <v>976</v>
      </c>
      <c r="I47" s="130">
        <v>358</v>
      </c>
      <c r="J47" s="130">
        <v>230</v>
      </c>
      <c r="K47" s="130">
        <v>1317</v>
      </c>
      <c r="L47" s="130">
        <v>303</v>
      </c>
      <c r="M47" s="130">
        <v>1682</v>
      </c>
      <c r="N47" s="130">
        <v>283</v>
      </c>
      <c r="O47" s="130">
        <v>302</v>
      </c>
      <c r="P47" s="130">
        <v>171</v>
      </c>
      <c r="Q47" s="130">
        <v>670</v>
      </c>
      <c r="R47" s="131">
        <v>13358</v>
      </c>
      <c r="S47" s="146">
        <v>45463</v>
      </c>
    </row>
    <row r="48" spans="1:19" x14ac:dyDescent="0.25">
      <c r="A48" s="42" t="s">
        <v>124</v>
      </c>
      <c r="B48" s="126">
        <v>15763</v>
      </c>
      <c r="C48" s="127">
        <v>23778</v>
      </c>
      <c r="D48" s="127">
        <v>4630</v>
      </c>
      <c r="E48" s="127">
        <v>7684</v>
      </c>
      <c r="F48" s="127">
        <v>4663</v>
      </c>
      <c r="G48" s="127">
        <v>3103</v>
      </c>
      <c r="H48" s="127">
        <v>10812</v>
      </c>
      <c r="I48" s="127">
        <v>2492</v>
      </c>
      <c r="J48" s="127">
        <v>4630</v>
      </c>
      <c r="K48" s="127">
        <v>17390</v>
      </c>
      <c r="L48" s="127">
        <v>3103</v>
      </c>
      <c r="M48" s="127">
        <v>15681</v>
      </c>
      <c r="N48" s="127">
        <v>1576</v>
      </c>
      <c r="O48" s="127">
        <v>1528</v>
      </c>
      <c r="P48" s="127">
        <v>3103</v>
      </c>
      <c r="Q48" s="127">
        <v>19764</v>
      </c>
      <c r="R48" s="128">
        <v>21235</v>
      </c>
      <c r="S48" s="145">
        <v>160935</v>
      </c>
    </row>
    <row r="49" spans="1:34" x14ac:dyDescent="0.25">
      <c r="A49" s="43" t="s">
        <v>108</v>
      </c>
      <c r="B49" s="129">
        <v>47681</v>
      </c>
      <c r="C49" s="130">
        <v>87778</v>
      </c>
      <c r="D49" s="130">
        <v>15028</v>
      </c>
      <c r="E49" s="130">
        <v>23735</v>
      </c>
      <c r="F49" s="130">
        <v>13972</v>
      </c>
      <c r="G49" s="130">
        <v>9119</v>
      </c>
      <c r="H49" s="130">
        <v>16493</v>
      </c>
      <c r="I49" s="130">
        <v>4837</v>
      </c>
      <c r="J49" s="130">
        <v>7030</v>
      </c>
      <c r="K49" s="130">
        <v>42289</v>
      </c>
      <c r="L49" s="130">
        <v>3102</v>
      </c>
      <c r="M49" s="130">
        <v>62751</v>
      </c>
      <c r="N49" s="130">
        <v>4940</v>
      </c>
      <c r="O49" s="130">
        <v>2696</v>
      </c>
      <c r="P49" s="130">
        <v>11438</v>
      </c>
      <c r="Q49" s="130">
        <v>80693</v>
      </c>
      <c r="R49" s="131">
        <v>1293</v>
      </c>
      <c r="S49" s="146">
        <v>434875</v>
      </c>
    </row>
    <row r="50" spans="1:34" x14ac:dyDescent="0.25">
      <c r="A50" s="43" t="s">
        <v>125</v>
      </c>
      <c r="B50" s="129">
        <v>2211</v>
      </c>
      <c r="C50" s="130">
        <v>5241</v>
      </c>
      <c r="D50" s="130">
        <v>663</v>
      </c>
      <c r="E50" s="130">
        <v>2210</v>
      </c>
      <c r="F50" s="130">
        <v>513</v>
      </c>
      <c r="G50" s="130">
        <v>436</v>
      </c>
      <c r="H50" s="130">
        <v>571</v>
      </c>
      <c r="I50" s="130">
        <v>285</v>
      </c>
      <c r="J50" s="130">
        <v>339</v>
      </c>
      <c r="K50" s="130">
        <v>1885</v>
      </c>
      <c r="L50" s="130">
        <v>157</v>
      </c>
      <c r="M50" s="130">
        <v>3265</v>
      </c>
      <c r="N50" s="130">
        <v>142</v>
      </c>
      <c r="O50" s="130">
        <v>157</v>
      </c>
      <c r="P50" s="130">
        <v>161</v>
      </c>
      <c r="Q50" s="130">
        <v>2410</v>
      </c>
      <c r="R50" s="131">
        <v>18</v>
      </c>
      <c r="S50" s="146">
        <v>20664</v>
      </c>
    </row>
    <row r="51" spans="1:34" x14ac:dyDescent="0.25">
      <c r="A51" s="43" t="s">
        <v>109</v>
      </c>
      <c r="B51" s="129">
        <v>29</v>
      </c>
      <c r="C51" s="130">
        <v>145</v>
      </c>
      <c r="D51" s="130">
        <v>10</v>
      </c>
      <c r="E51" s="130">
        <v>28</v>
      </c>
      <c r="F51" s="130">
        <v>24</v>
      </c>
      <c r="G51" s="130">
        <v>3</v>
      </c>
      <c r="H51" s="130">
        <v>32</v>
      </c>
      <c r="I51" s="130">
        <v>3</v>
      </c>
      <c r="J51" s="130">
        <v>0</v>
      </c>
      <c r="K51" s="130">
        <v>23</v>
      </c>
      <c r="L51" s="130">
        <v>16</v>
      </c>
      <c r="M51" s="130">
        <v>22</v>
      </c>
      <c r="N51" s="130">
        <v>2</v>
      </c>
      <c r="O51" s="130">
        <v>0</v>
      </c>
      <c r="P51" s="130">
        <v>4</v>
      </c>
      <c r="Q51" s="130">
        <v>7</v>
      </c>
      <c r="R51" s="131">
        <v>259</v>
      </c>
      <c r="S51" s="146">
        <v>607</v>
      </c>
    </row>
    <row r="52" spans="1:34" x14ac:dyDescent="0.25">
      <c r="A52" s="43" t="s">
        <v>126</v>
      </c>
      <c r="B52" s="129">
        <v>433</v>
      </c>
      <c r="C52" s="130">
        <v>806</v>
      </c>
      <c r="D52" s="130">
        <v>138</v>
      </c>
      <c r="E52" s="130">
        <v>193</v>
      </c>
      <c r="F52" s="130">
        <v>154</v>
      </c>
      <c r="G52" s="130">
        <v>77</v>
      </c>
      <c r="H52" s="130">
        <v>119</v>
      </c>
      <c r="I52" s="130">
        <v>47</v>
      </c>
      <c r="J52" s="130">
        <v>45</v>
      </c>
      <c r="K52" s="130">
        <v>370</v>
      </c>
      <c r="L52" s="130">
        <v>16</v>
      </c>
      <c r="M52" s="130">
        <v>728</v>
      </c>
      <c r="N52" s="130">
        <v>17</v>
      </c>
      <c r="O52" s="130">
        <v>6</v>
      </c>
      <c r="P52" s="130">
        <v>36</v>
      </c>
      <c r="Q52" s="130">
        <v>99</v>
      </c>
      <c r="R52" s="131">
        <v>0</v>
      </c>
      <c r="S52" s="146">
        <v>3284</v>
      </c>
    </row>
    <row r="53" spans="1:34" ht="15.75" thickBot="1" x14ac:dyDescent="0.3">
      <c r="A53" s="42" t="s">
        <v>127</v>
      </c>
      <c r="B53" s="126">
        <v>83730</v>
      </c>
      <c r="C53" s="127">
        <v>199821</v>
      </c>
      <c r="D53" s="127">
        <v>40413</v>
      </c>
      <c r="E53" s="127">
        <v>19108</v>
      </c>
      <c r="F53" s="127">
        <v>13904</v>
      </c>
      <c r="G53" s="127">
        <v>18257</v>
      </c>
      <c r="H53" s="127">
        <v>9457</v>
      </c>
      <c r="I53" s="127">
        <v>4450</v>
      </c>
      <c r="J53" s="127">
        <v>4405</v>
      </c>
      <c r="K53" s="127">
        <v>6554</v>
      </c>
      <c r="L53" s="127">
        <v>8715</v>
      </c>
      <c r="M53" s="127">
        <v>10156</v>
      </c>
      <c r="N53" s="127">
        <v>4436</v>
      </c>
      <c r="O53" s="127">
        <v>8709</v>
      </c>
      <c r="P53" s="127">
        <v>8767</v>
      </c>
      <c r="Q53" s="127">
        <v>5332</v>
      </c>
      <c r="R53" s="128">
        <v>3468</v>
      </c>
      <c r="S53" s="145">
        <v>449682</v>
      </c>
    </row>
    <row r="54" spans="1:34" ht="17.25" thickTop="1" thickBot="1" x14ac:dyDescent="0.3">
      <c r="A54" s="149" t="s">
        <v>208</v>
      </c>
      <c r="B54" s="113">
        <f>SUM(B24:B53)</f>
        <v>531563</v>
      </c>
      <c r="C54" s="114">
        <f t="shared" ref="C54:S54" si="4">SUM(C24:C53)</f>
        <v>1414878</v>
      </c>
      <c r="D54" s="114">
        <f t="shared" si="4"/>
        <v>212000</v>
      </c>
      <c r="E54" s="114">
        <f t="shared" si="4"/>
        <v>316085</v>
      </c>
      <c r="F54" s="114">
        <f t="shared" si="4"/>
        <v>158072</v>
      </c>
      <c r="G54" s="114">
        <f t="shared" si="4"/>
        <v>99318</v>
      </c>
      <c r="H54" s="114">
        <f t="shared" si="4"/>
        <v>84893</v>
      </c>
      <c r="I54" s="114">
        <f t="shared" si="4"/>
        <v>75686</v>
      </c>
      <c r="J54" s="114">
        <f t="shared" si="4"/>
        <v>91771</v>
      </c>
      <c r="K54" s="114">
        <f t="shared" si="4"/>
        <v>270861</v>
      </c>
      <c r="L54" s="114">
        <f t="shared" si="4"/>
        <v>44505</v>
      </c>
      <c r="M54" s="114">
        <f t="shared" si="4"/>
        <v>536084</v>
      </c>
      <c r="N54" s="114">
        <f t="shared" si="4"/>
        <v>30467</v>
      </c>
      <c r="O54" s="114">
        <f t="shared" si="4"/>
        <v>33437</v>
      </c>
      <c r="P54" s="114">
        <f t="shared" si="4"/>
        <v>79842</v>
      </c>
      <c r="Q54" s="114">
        <f t="shared" si="4"/>
        <v>510293</v>
      </c>
      <c r="R54" s="115">
        <f t="shared" si="4"/>
        <v>574224</v>
      </c>
      <c r="S54" s="116">
        <f t="shared" si="4"/>
        <v>5063979</v>
      </c>
    </row>
    <row r="58" spans="1:34" ht="15.75" x14ac:dyDescent="0.25">
      <c r="A58" s="48" t="s">
        <v>66</v>
      </c>
      <c r="B58" s="49" t="s">
        <v>63</v>
      </c>
      <c r="C58" s="48" t="s">
        <v>64</v>
      </c>
      <c r="D58" s="49" t="s">
        <v>62</v>
      </c>
      <c r="E58" s="48" t="s">
        <v>64</v>
      </c>
      <c r="F58" s="49" t="s">
        <v>61</v>
      </c>
      <c r="G58" s="48" t="s">
        <v>64</v>
      </c>
      <c r="H58" s="49" t="s">
        <v>60</v>
      </c>
      <c r="I58" s="48" t="s">
        <v>64</v>
      </c>
      <c r="J58" s="49" t="s">
        <v>59</v>
      </c>
      <c r="K58" s="48" t="s">
        <v>64</v>
      </c>
      <c r="L58" s="49" t="s">
        <v>58</v>
      </c>
      <c r="M58" s="48" t="s">
        <v>64</v>
      </c>
      <c r="N58" s="49" t="s">
        <v>57</v>
      </c>
      <c r="O58" s="48" t="s">
        <v>64</v>
      </c>
      <c r="P58" s="49" t="s">
        <v>56</v>
      </c>
      <c r="Q58" s="48" t="s">
        <v>64</v>
      </c>
      <c r="R58" s="49" t="s">
        <v>55</v>
      </c>
      <c r="S58" s="48" t="s">
        <v>64</v>
      </c>
      <c r="T58" s="50" t="s">
        <v>54</v>
      </c>
      <c r="U58" s="48" t="s">
        <v>64</v>
      </c>
      <c r="V58" s="49" t="s">
        <v>53</v>
      </c>
      <c r="W58" s="48" t="s">
        <v>64</v>
      </c>
      <c r="X58" s="49" t="s">
        <v>52</v>
      </c>
      <c r="Y58" s="48" t="s">
        <v>64</v>
      </c>
      <c r="Z58" s="49" t="s">
        <v>51</v>
      </c>
      <c r="AA58" s="48" t="s">
        <v>64</v>
      </c>
      <c r="AB58" s="49" t="s">
        <v>50</v>
      </c>
      <c r="AC58" s="48" t="s">
        <v>64</v>
      </c>
      <c r="AD58" s="51" t="s">
        <v>49</v>
      </c>
      <c r="AE58" s="48" t="s">
        <v>64</v>
      </c>
      <c r="AF58" s="49" t="s">
        <v>48</v>
      </c>
      <c r="AG58" s="48" t="s">
        <v>64</v>
      </c>
      <c r="AH58" s="49" t="s">
        <v>46</v>
      </c>
    </row>
    <row r="59" spans="1:34" x14ac:dyDescent="0.25">
      <c r="A59" s="52" t="s">
        <v>123</v>
      </c>
      <c r="B59" s="117">
        <v>196700</v>
      </c>
      <c r="C59" s="54" t="s">
        <v>123</v>
      </c>
      <c r="D59" s="117">
        <v>675400</v>
      </c>
      <c r="E59" s="54" t="s">
        <v>123</v>
      </c>
      <c r="F59" s="117">
        <v>77339</v>
      </c>
      <c r="G59" s="52" t="s">
        <v>123</v>
      </c>
      <c r="H59" s="117">
        <v>130213</v>
      </c>
      <c r="I59" s="54" t="s">
        <v>123</v>
      </c>
      <c r="J59" s="53">
        <v>63949</v>
      </c>
      <c r="K59" s="52" t="s">
        <v>123</v>
      </c>
      <c r="L59" s="117">
        <v>38300</v>
      </c>
      <c r="M59" s="52" t="s">
        <v>123</v>
      </c>
      <c r="N59" s="117">
        <v>23420</v>
      </c>
      <c r="O59" s="54" t="s">
        <v>123</v>
      </c>
      <c r="P59" s="117">
        <v>25793</v>
      </c>
      <c r="Q59" s="52" t="s">
        <v>123</v>
      </c>
      <c r="R59" s="117">
        <v>26466</v>
      </c>
      <c r="S59" s="54" t="s">
        <v>123</v>
      </c>
      <c r="T59" s="117">
        <v>106570</v>
      </c>
      <c r="U59" s="54" t="s">
        <v>127</v>
      </c>
      <c r="V59" s="117">
        <v>14587</v>
      </c>
      <c r="W59" s="52" t="s">
        <v>123</v>
      </c>
      <c r="X59" s="117">
        <v>195261</v>
      </c>
      <c r="Y59" s="54" t="s">
        <v>127</v>
      </c>
      <c r="Z59" s="117">
        <v>9819</v>
      </c>
      <c r="AA59" s="54" t="s">
        <v>127</v>
      </c>
      <c r="AB59" s="117">
        <v>9819</v>
      </c>
      <c r="AC59" s="54" t="s">
        <v>98</v>
      </c>
      <c r="AD59" s="117">
        <v>24992</v>
      </c>
      <c r="AE59" s="54" t="s">
        <v>113</v>
      </c>
      <c r="AF59" s="117">
        <v>93907</v>
      </c>
      <c r="AG59" s="52" t="s">
        <v>123</v>
      </c>
      <c r="AH59" s="53">
        <v>1677304</v>
      </c>
    </row>
    <row r="60" spans="1:34" x14ac:dyDescent="0.25">
      <c r="A60" s="52" t="s">
        <v>98</v>
      </c>
      <c r="B60" s="53">
        <v>90900</v>
      </c>
      <c r="C60" s="54" t="s">
        <v>127</v>
      </c>
      <c r="D60" s="117">
        <v>213358</v>
      </c>
      <c r="E60" s="52" t="s">
        <v>127</v>
      </c>
      <c r="F60" s="117">
        <v>43340</v>
      </c>
      <c r="G60" s="52" t="s">
        <v>98</v>
      </c>
      <c r="H60" s="117">
        <v>64942</v>
      </c>
      <c r="I60" s="52" t="s">
        <v>98</v>
      </c>
      <c r="J60" s="117">
        <v>25445</v>
      </c>
      <c r="K60" s="54" t="s">
        <v>127</v>
      </c>
      <c r="L60" s="117">
        <v>19362</v>
      </c>
      <c r="M60" s="52" t="s">
        <v>108</v>
      </c>
      <c r="N60" s="117">
        <v>15810</v>
      </c>
      <c r="O60" s="52" t="s">
        <v>98</v>
      </c>
      <c r="P60" s="117">
        <v>17211</v>
      </c>
      <c r="Q60" s="52" t="s">
        <v>98</v>
      </c>
      <c r="R60" s="117">
        <v>22879</v>
      </c>
      <c r="S60" s="52" t="s">
        <v>98</v>
      </c>
      <c r="T60" s="117">
        <v>45730</v>
      </c>
      <c r="U60" s="52" t="s">
        <v>123</v>
      </c>
      <c r="V60" s="117">
        <v>11564</v>
      </c>
      <c r="W60" s="52" t="s">
        <v>98</v>
      </c>
      <c r="X60" s="117">
        <v>121970</v>
      </c>
      <c r="Y60" s="52" t="s">
        <v>98</v>
      </c>
      <c r="Z60" s="117">
        <v>7368</v>
      </c>
      <c r="AA60" s="52" t="s">
        <v>123</v>
      </c>
      <c r="AB60" s="117">
        <v>8228</v>
      </c>
      <c r="AC60" s="52" t="s">
        <v>123</v>
      </c>
      <c r="AD60" s="117">
        <v>12866</v>
      </c>
      <c r="AE60" s="52" t="s">
        <v>123</v>
      </c>
      <c r="AF60" s="117">
        <v>79076</v>
      </c>
      <c r="AG60" s="54" t="s">
        <v>98</v>
      </c>
      <c r="AH60" s="53">
        <v>993429</v>
      </c>
    </row>
    <row r="61" spans="1:34" x14ac:dyDescent="0.25">
      <c r="A61" s="52" t="s">
        <v>127</v>
      </c>
      <c r="B61" s="117">
        <v>90404</v>
      </c>
      <c r="C61" s="54" t="s">
        <v>98</v>
      </c>
      <c r="D61" s="117">
        <v>184124</v>
      </c>
      <c r="E61" s="52" t="s">
        <v>98</v>
      </c>
      <c r="F61" s="117">
        <v>37846</v>
      </c>
      <c r="G61" s="52" t="s">
        <v>122</v>
      </c>
      <c r="H61" s="117">
        <v>22331</v>
      </c>
      <c r="I61" s="54" t="s">
        <v>127</v>
      </c>
      <c r="J61" s="53">
        <v>14684</v>
      </c>
      <c r="K61" s="54" t="s">
        <v>98</v>
      </c>
      <c r="L61" s="117">
        <v>17142</v>
      </c>
      <c r="M61" s="52" t="s">
        <v>124</v>
      </c>
      <c r="N61" s="117">
        <v>11140</v>
      </c>
      <c r="O61" s="52" t="s">
        <v>113</v>
      </c>
      <c r="P61" s="117">
        <v>7449</v>
      </c>
      <c r="Q61" s="52" t="s">
        <v>113</v>
      </c>
      <c r="R61" s="117">
        <v>9926</v>
      </c>
      <c r="S61" s="54" t="s">
        <v>108</v>
      </c>
      <c r="T61" s="117">
        <v>38396</v>
      </c>
      <c r="U61" s="52" t="s">
        <v>98</v>
      </c>
      <c r="V61" s="117">
        <v>11051</v>
      </c>
      <c r="W61" s="54" t="s">
        <v>108</v>
      </c>
      <c r="X61" s="117">
        <v>56692</v>
      </c>
      <c r="Y61" s="52" t="s">
        <v>123</v>
      </c>
      <c r="Z61" s="117">
        <v>5387</v>
      </c>
      <c r="AA61" s="52" t="s">
        <v>98</v>
      </c>
      <c r="AB61" s="117">
        <v>7393</v>
      </c>
      <c r="AC61" s="52" t="s">
        <v>108</v>
      </c>
      <c r="AD61" s="117">
        <v>10459</v>
      </c>
      <c r="AE61" s="54" t="s">
        <v>98</v>
      </c>
      <c r="AF61" s="117">
        <v>74110</v>
      </c>
      <c r="AG61" s="52" t="s">
        <v>127</v>
      </c>
      <c r="AH61" s="53">
        <v>488735</v>
      </c>
    </row>
    <row r="62" spans="1:34" x14ac:dyDescent="0.25">
      <c r="A62" s="54" t="s">
        <v>122</v>
      </c>
      <c r="B62" s="117">
        <v>52528</v>
      </c>
      <c r="C62" s="54" t="s">
        <v>122</v>
      </c>
      <c r="D62" s="117">
        <v>83901</v>
      </c>
      <c r="E62" s="52" t="s">
        <v>108</v>
      </c>
      <c r="F62" s="117">
        <v>14431</v>
      </c>
      <c r="G62" s="54" t="s">
        <v>108</v>
      </c>
      <c r="H62" s="117">
        <v>21207</v>
      </c>
      <c r="I62" s="52" t="s">
        <v>108</v>
      </c>
      <c r="J62" s="53">
        <v>13114</v>
      </c>
      <c r="K62" s="52" t="s">
        <v>108</v>
      </c>
      <c r="L62" s="117">
        <v>8662</v>
      </c>
      <c r="M62" s="54" t="s">
        <v>98</v>
      </c>
      <c r="N62" s="117">
        <v>11136</v>
      </c>
      <c r="O62" s="54" t="s">
        <v>108</v>
      </c>
      <c r="P62" s="117">
        <v>5190</v>
      </c>
      <c r="Q62" s="52" t="s">
        <v>108</v>
      </c>
      <c r="R62" s="117">
        <v>6493</v>
      </c>
      <c r="S62" s="54" t="s">
        <v>122</v>
      </c>
      <c r="T62" s="117">
        <v>19650</v>
      </c>
      <c r="U62" s="54" t="s">
        <v>104</v>
      </c>
      <c r="V62" s="117">
        <v>3696</v>
      </c>
      <c r="W62" s="52" t="s">
        <v>122</v>
      </c>
      <c r="X62" s="117">
        <v>48328</v>
      </c>
      <c r="Y62" s="54" t="s">
        <v>108</v>
      </c>
      <c r="Z62" s="117">
        <v>4321</v>
      </c>
      <c r="AA62" s="54" t="s">
        <v>113</v>
      </c>
      <c r="AB62" s="117">
        <v>2478</v>
      </c>
      <c r="AC62" s="54" t="s">
        <v>113</v>
      </c>
      <c r="AD62" s="117">
        <v>10137</v>
      </c>
      <c r="AE62" s="52" t="s">
        <v>108</v>
      </c>
      <c r="AF62" s="117">
        <v>46731</v>
      </c>
      <c r="AG62" s="52" t="s">
        <v>108</v>
      </c>
      <c r="AH62" s="53">
        <v>379188</v>
      </c>
    </row>
    <row r="63" spans="1:34" x14ac:dyDescent="0.25">
      <c r="A63" s="52" t="s">
        <v>108</v>
      </c>
      <c r="B63" s="117">
        <v>45908</v>
      </c>
      <c r="C63" s="52" t="s">
        <v>108</v>
      </c>
      <c r="D63" s="117">
        <v>81859</v>
      </c>
      <c r="E63" s="52" t="s">
        <v>122</v>
      </c>
      <c r="F63" s="117">
        <v>12824</v>
      </c>
      <c r="G63" s="52" t="s">
        <v>127</v>
      </c>
      <c r="H63" s="117">
        <v>19598</v>
      </c>
      <c r="I63" s="52" t="s">
        <v>122</v>
      </c>
      <c r="J63" s="53">
        <v>11095</v>
      </c>
      <c r="K63" s="52" t="s">
        <v>124</v>
      </c>
      <c r="L63" s="117">
        <v>7657</v>
      </c>
      <c r="M63" s="52" t="s">
        <v>127</v>
      </c>
      <c r="N63" s="117">
        <v>10145</v>
      </c>
      <c r="O63" s="54" t="s">
        <v>127</v>
      </c>
      <c r="P63" s="117">
        <v>5146</v>
      </c>
      <c r="Q63" s="52" t="s">
        <v>127</v>
      </c>
      <c r="R63" s="117">
        <v>5145</v>
      </c>
      <c r="S63" s="54" t="s">
        <v>113</v>
      </c>
      <c r="T63" s="117">
        <v>10349</v>
      </c>
      <c r="U63" s="52" t="s">
        <v>108</v>
      </c>
      <c r="V63" s="117">
        <v>3465</v>
      </c>
      <c r="W63" s="54" t="s">
        <v>124</v>
      </c>
      <c r="X63" s="117">
        <v>21908</v>
      </c>
      <c r="Y63" s="52" t="s">
        <v>113</v>
      </c>
      <c r="Z63" s="117">
        <v>2478</v>
      </c>
      <c r="AA63" s="54" t="s">
        <v>108</v>
      </c>
      <c r="AB63" s="117">
        <v>2336</v>
      </c>
      <c r="AC63" s="52" t="s">
        <v>127</v>
      </c>
      <c r="AD63" s="117">
        <v>9819</v>
      </c>
      <c r="AE63" s="52" t="s">
        <v>122</v>
      </c>
      <c r="AF63" s="117">
        <v>39877</v>
      </c>
      <c r="AG63" s="54" t="s">
        <v>122</v>
      </c>
      <c r="AH63" s="53">
        <v>369292</v>
      </c>
    </row>
    <row r="64" spans="1:34" x14ac:dyDescent="0.25">
      <c r="A64" s="54" t="s">
        <v>124</v>
      </c>
      <c r="B64" s="117">
        <v>26656</v>
      </c>
      <c r="C64" s="52" t="s">
        <v>104</v>
      </c>
      <c r="D64" s="117">
        <v>38636</v>
      </c>
      <c r="E64" s="52" t="s">
        <v>104</v>
      </c>
      <c r="F64" s="117">
        <v>6034</v>
      </c>
      <c r="G64" s="52" t="s">
        <v>104</v>
      </c>
      <c r="H64" s="117">
        <v>18840</v>
      </c>
      <c r="I64" s="52" t="s">
        <v>104</v>
      </c>
      <c r="J64" s="53">
        <v>4171</v>
      </c>
      <c r="K64" s="54" t="s">
        <v>122</v>
      </c>
      <c r="L64" s="117">
        <v>4339</v>
      </c>
      <c r="M64" s="52" t="s">
        <v>122</v>
      </c>
      <c r="N64" s="117">
        <v>5957</v>
      </c>
      <c r="O64" s="52" t="s">
        <v>122</v>
      </c>
      <c r="P64" s="117">
        <v>4527</v>
      </c>
      <c r="Q64" s="54" t="s">
        <v>122</v>
      </c>
      <c r="R64" s="117">
        <v>5065</v>
      </c>
      <c r="S64" s="52" t="s">
        <v>124</v>
      </c>
      <c r="T64" s="117">
        <v>9605</v>
      </c>
      <c r="U64" s="52" t="s">
        <v>122</v>
      </c>
      <c r="V64" s="117">
        <v>2729</v>
      </c>
      <c r="W64" s="52" t="s">
        <v>113</v>
      </c>
      <c r="X64" s="117">
        <v>20471</v>
      </c>
      <c r="Y64" s="54" t="s">
        <v>122</v>
      </c>
      <c r="Z64" s="117">
        <v>1967</v>
      </c>
      <c r="AA64" s="54" t="s">
        <v>122</v>
      </c>
      <c r="AB64" s="117">
        <v>2144</v>
      </c>
      <c r="AC64" s="54" t="s">
        <v>122</v>
      </c>
      <c r="AD64" s="117">
        <v>6099</v>
      </c>
      <c r="AE64" s="52" t="s">
        <v>104</v>
      </c>
      <c r="AF64" s="117">
        <v>19698</v>
      </c>
      <c r="AG64" s="54" t="s">
        <v>113</v>
      </c>
      <c r="AH64" s="53">
        <v>218644</v>
      </c>
    </row>
    <row r="65" spans="1:34" x14ac:dyDescent="0.25">
      <c r="A65" s="52" t="s">
        <v>102</v>
      </c>
      <c r="B65" s="117">
        <v>15368</v>
      </c>
      <c r="C65" s="52" t="s">
        <v>124</v>
      </c>
      <c r="D65" s="117">
        <v>25972</v>
      </c>
      <c r="E65" s="52" t="s">
        <v>113</v>
      </c>
      <c r="F65" s="117">
        <v>4971</v>
      </c>
      <c r="G65" s="54" t="s">
        <v>113</v>
      </c>
      <c r="H65" s="117">
        <v>10561</v>
      </c>
      <c r="I65" s="52" t="s">
        <v>124</v>
      </c>
      <c r="J65" s="53">
        <v>3110</v>
      </c>
      <c r="K65" s="52" t="s">
        <v>104</v>
      </c>
      <c r="L65" s="117">
        <v>3341</v>
      </c>
      <c r="M65" s="54" t="s">
        <v>104</v>
      </c>
      <c r="N65" s="117">
        <v>3983</v>
      </c>
      <c r="O65" s="54" t="s">
        <v>124</v>
      </c>
      <c r="P65" s="117">
        <v>3137</v>
      </c>
      <c r="Q65" s="54" t="s">
        <v>112</v>
      </c>
      <c r="R65" s="117">
        <v>3402</v>
      </c>
      <c r="S65" s="52" t="s">
        <v>127</v>
      </c>
      <c r="T65" s="117">
        <v>6465</v>
      </c>
      <c r="U65" s="52" t="s">
        <v>113</v>
      </c>
      <c r="V65" s="117">
        <v>2478</v>
      </c>
      <c r="W65" s="52" t="s">
        <v>127</v>
      </c>
      <c r="X65" s="117">
        <v>9866</v>
      </c>
      <c r="Y65" s="52" t="s">
        <v>124</v>
      </c>
      <c r="Z65" s="117">
        <v>1519</v>
      </c>
      <c r="AA65" s="52" t="s">
        <v>124</v>
      </c>
      <c r="AB65" s="117">
        <v>1880</v>
      </c>
      <c r="AC65" s="54" t="s">
        <v>124</v>
      </c>
      <c r="AD65" s="117">
        <v>3163</v>
      </c>
      <c r="AE65" s="54" t="s">
        <v>124</v>
      </c>
      <c r="AF65" s="117">
        <v>12611</v>
      </c>
      <c r="AG65" s="54" t="s">
        <v>124</v>
      </c>
      <c r="AH65" s="53">
        <v>150792</v>
      </c>
    </row>
    <row r="66" spans="1:34" x14ac:dyDescent="0.25">
      <c r="A66" s="54" t="s">
        <v>104</v>
      </c>
      <c r="B66" s="117">
        <v>14644</v>
      </c>
      <c r="C66" s="52" t="s">
        <v>113</v>
      </c>
      <c r="D66" s="117">
        <v>17993</v>
      </c>
      <c r="E66" s="54" t="s">
        <v>117</v>
      </c>
      <c r="F66" s="117">
        <v>4236</v>
      </c>
      <c r="G66" s="54" t="s">
        <v>117</v>
      </c>
      <c r="H66" s="117">
        <v>7160</v>
      </c>
      <c r="I66" s="52" t="s">
        <v>112</v>
      </c>
      <c r="J66" s="53">
        <v>2998</v>
      </c>
      <c r="K66" s="52" t="s">
        <v>113</v>
      </c>
      <c r="L66" s="117">
        <v>2478</v>
      </c>
      <c r="M66" s="52" t="s">
        <v>112</v>
      </c>
      <c r="N66" s="117">
        <v>3186</v>
      </c>
      <c r="O66" s="52" t="s">
        <v>117</v>
      </c>
      <c r="P66" s="117">
        <v>2333</v>
      </c>
      <c r="Q66" s="52" t="s">
        <v>104</v>
      </c>
      <c r="R66" s="117">
        <v>2878</v>
      </c>
      <c r="S66" s="54" t="s">
        <v>104</v>
      </c>
      <c r="T66" s="117">
        <v>6232</v>
      </c>
      <c r="U66" s="54" t="s">
        <v>124</v>
      </c>
      <c r="V66" s="117">
        <v>1502</v>
      </c>
      <c r="W66" s="52" t="s">
        <v>104</v>
      </c>
      <c r="X66" s="117">
        <v>9653</v>
      </c>
      <c r="Y66" s="54" t="s">
        <v>104</v>
      </c>
      <c r="Z66" s="117">
        <v>657</v>
      </c>
      <c r="AA66" s="52" t="s">
        <v>104</v>
      </c>
      <c r="AB66" s="117">
        <v>248</v>
      </c>
      <c r="AC66" s="52" t="s">
        <v>117</v>
      </c>
      <c r="AD66" s="117">
        <v>1438</v>
      </c>
      <c r="AE66" s="52" t="s">
        <v>127</v>
      </c>
      <c r="AF66" s="117">
        <v>5941</v>
      </c>
      <c r="AG66" s="52" t="s">
        <v>104</v>
      </c>
      <c r="AH66" s="53">
        <v>135117</v>
      </c>
    </row>
    <row r="67" spans="1:34" x14ac:dyDescent="0.25">
      <c r="A67" s="54" t="s">
        <v>113</v>
      </c>
      <c r="B67" s="117">
        <v>13249</v>
      </c>
      <c r="C67" s="54" t="s">
        <v>99</v>
      </c>
      <c r="D67" s="117">
        <v>17697</v>
      </c>
      <c r="E67" s="52" t="s">
        <v>124</v>
      </c>
      <c r="F67" s="117">
        <v>3230</v>
      </c>
      <c r="G67" s="54" t="s">
        <v>124</v>
      </c>
      <c r="H67" s="117">
        <v>6292</v>
      </c>
      <c r="I67" s="54" t="s">
        <v>113</v>
      </c>
      <c r="J67" s="53">
        <v>2480</v>
      </c>
      <c r="K67" s="52" t="s">
        <v>117</v>
      </c>
      <c r="L67" s="117">
        <v>2084</v>
      </c>
      <c r="M67" s="52" t="s">
        <v>113</v>
      </c>
      <c r="N67" s="117">
        <v>2478</v>
      </c>
      <c r="O67" s="52" t="s">
        <v>104</v>
      </c>
      <c r="P67" s="117">
        <v>1944</v>
      </c>
      <c r="Q67" s="54" t="s">
        <v>124</v>
      </c>
      <c r="R67" s="117">
        <v>2643</v>
      </c>
      <c r="S67" s="54" t="s">
        <v>112</v>
      </c>
      <c r="T67" s="117">
        <v>6189</v>
      </c>
      <c r="U67" s="54" t="s">
        <v>117</v>
      </c>
      <c r="V67" s="117">
        <v>646</v>
      </c>
      <c r="W67" s="52" t="s">
        <v>117</v>
      </c>
      <c r="X67" s="117">
        <v>9160</v>
      </c>
      <c r="Y67" s="52" t="s">
        <v>117</v>
      </c>
      <c r="Z67" s="117">
        <v>389</v>
      </c>
      <c r="AA67" s="54" t="s">
        <v>112</v>
      </c>
      <c r="AB67" s="117">
        <v>232</v>
      </c>
      <c r="AC67" s="54" t="s">
        <v>112</v>
      </c>
      <c r="AD67" s="117">
        <v>1159</v>
      </c>
      <c r="AE67" s="52" t="s">
        <v>100</v>
      </c>
      <c r="AF67" s="117">
        <v>3896</v>
      </c>
      <c r="AG67" s="54" t="s">
        <v>100</v>
      </c>
      <c r="AH67" s="53">
        <v>73721</v>
      </c>
    </row>
    <row r="68" spans="1:34" x14ac:dyDescent="0.25">
      <c r="A68" s="52" t="s">
        <v>112</v>
      </c>
      <c r="B68" s="117">
        <v>8057</v>
      </c>
      <c r="C68" s="54" t="s">
        <v>117</v>
      </c>
      <c r="D68" s="117">
        <v>17000</v>
      </c>
      <c r="E68" s="54" t="s">
        <v>112</v>
      </c>
      <c r="F68" s="117">
        <v>2667</v>
      </c>
      <c r="G68" s="52" t="s">
        <v>106</v>
      </c>
      <c r="H68" s="117">
        <v>4264</v>
      </c>
      <c r="I68" s="54" t="s">
        <v>107</v>
      </c>
      <c r="J68" s="53">
        <v>2342</v>
      </c>
      <c r="K68" s="52" t="s">
        <v>112</v>
      </c>
      <c r="L68" s="117">
        <v>1350</v>
      </c>
      <c r="M68" s="54" t="s">
        <v>117</v>
      </c>
      <c r="N68" s="117">
        <v>1139</v>
      </c>
      <c r="O68" s="52" t="s">
        <v>112</v>
      </c>
      <c r="P68" s="117">
        <v>1537</v>
      </c>
      <c r="Q68" s="54" t="s">
        <v>117</v>
      </c>
      <c r="R68" s="117">
        <v>2618</v>
      </c>
      <c r="S68" s="52" t="s">
        <v>117</v>
      </c>
      <c r="T68" s="117">
        <v>3750</v>
      </c>
      <c r="U68" s="52" t="s">
        <v>112</v>
      </c>
      <c r="V68" s="117">
        <v>461</v>
      </c>
      <c r="W68" s="54" t="s">
        <v>112</v>
      </c>
      <c r="X68" s="117">
        <v>3440</v>
      </c>
      <c r="Y68" s="54" t="s">
        <v>112</v>
      </c>
      <c r="Z68" s="117">
        <v>369</v>
      </c>
      <c r="AA68" s="52" t="s">
        <v>107</v>
      </c>
      <c r="AB68" s="117">
        <v>225</v>
      </c>
      <c r="AC68" s="52" t="s">
        <v>111</v>
      </c>
      <c r="AD68" s="117">
        <v>567</v>
      </c>
      <c r="AE68" s="52" t="s">
        <v>112</v>
      </c>
      <c r="AF68" s="117">
        <v>1360</v>
      </c>
      <c r="AG68" s="54" t="s">
        <v>117</v>
      </c>
      <c r="AH68" s="53">
        <v>69230</v>
      </c>
    </row>
    <row r="69" spans="1:34" x14ac:dyDescent="0.25">
      <c r="A69" s="52" t="s">
        <v>117</v>
      </c>
      <c r="B69" s="117">
        <v>6195</v>
      </c>
      <c r="C69" s="52" t="s">
        <v>107</v>
      </c>
      <c r="D69" s="117">
        <v>11709</v>
      </c>
      <c r="E69" s="52" t="s">
        <v>107</v>
      </c>
      <c r="F69" s="117">
        <v>1771</v>
      </c>
      <c r="G69" s="54" t="s">
        <v>111</v>
      </c>
      <c r="H69" s="117">
        <v>3309</v>
      </c>
      <c r="I69" s="52" t="s">
        <v>117</v>
      </c>
      <c r="J69" s="53">
        <v>1924</v>
      </c>
      <c r="K69" s="52" t="s">
        <v>115</v>
      </c>
      <c r="L69" s="117">
        <v>817</v>
      </c>
      <c r="M69" s="52" t="s">
        <v>107</v>
      </c>
      <c r="N69" s="117">
        <v>935</v>
      </c>
      <c r="O69" s="54" t="s">
        <v>102</v>
      </c>
      <c r="P69" s="117">
        <v>1169</v>
      </c>
      <c r="Q69" s="54" t="s">
        <v>111</v>
      </c>
      <c r="R69" s="117">
        <v>653</v>
      </c>
      <c r="S69" s="52" t="s">
        <v>125</v>
      </c>
      <c r="T69" s="117">
        <v>2002</v>
      </c>
      <c r="U69" s="52" t="s">
        <v>125</v>
      </c>
      <c r="V69" s="117">
        <v>323</v>
      </c>
      <c r="W69" s="54" t="s">
        <v>125</v>
      </c>
      <c r="X69" s="117">
        <v>3431</v>
      </c>
      <c r="Y69" s="52" t="s">
        <v>107</v>
      </c>
      <c r="Z69" s="117">
        <v>270</v>
      </c>
      <c r="AA69" s="52" t="s">
        <v>117</v>
      </c>
      <c r="AB69" s="117">
        <v>139</v>
      </c>
      <c r="AC69" s="54" t="s">
        <v>118</v>
      </c>
      <c r="AD69" s="117">
        <v>508</v>
      </c>
      <c r="AE69" s="52" t="s">
        <v>102</v>
      </c>
      <c r="AF69" s="117">
        <v>891</v>
      </c>
      <c r="AG69" s="52" t="s">
        <v>112</v>
      </c>
      <c r="AH69" s="53">
        <v>67272</v>
      </c>
    </row>
    <row r="70" spans="1:34" x14ac:dyDescent="0.25">
      <c r="A70" s="54" t="s">
        <v>105</v>
      </c>
      <c r="B70" s="117">
        <v>5748</v>
      </c>
      <c r="C70" s="52" t="s">
        <v>102</v>
      </c>
      <c r="D70" s="117">
        <v>11662</v>
      </c>
      <c r="E70" s="52" t="s">
        <v>111</v>
      </c>
      <c r="F70" s="117">
        <v>1168</v>
      </c>
      <c r="G70" s="54" t="s">
        <v>112</v>
      </c>
      <c r="H70" s="117">
        <v>3185</v>
      </c>
      <c r="I70" s="54" t="s">
        <v>99</v>
      </c>
      <c r="J70" s="53">
        <v>1426</v>
      </c>
      <c r="K70" s="52" t="s">
        <v>107</v>
      </c>
      <c r="L70" s="117">
        <v>571</v>
      </c>
      <c r="M70" s="54" t="s">
        <v>125</v>
      </c>
      <c r="N70" s="117">
        <v>530</v>
      </c>
      <c r="O70" s="54" t="s">
        <v>111</v>
      </c>
      <c r="P70" s="117">
        <v>1160</v>
      </c>
      <c r="Q70" s="54" t="s">
        <v>115</v>
      </c>
      <c r="R70" s="117">
        <v>454</v>
      </c>
      <c r="S70" s="52" t="s">
        <v>107</v>
      </c>
      <c r="T70" s="117">
        <v>1064</v>
      </c>
      <c r="U70" s="54" t="s">
        <v>107</v>
      </c>
      <c r="V70" s="117">
        <v>278</v>
      </c>
      <c r="W70" s="52" t="s">
        <v>114</v>
      </c>
      <c r="X70" s="117">
        <v>2618</v>
      </c>
      <c r="Y70" s="54" t="s">
        <v>120</v>
      </c>
      <c r="Z70" s="117">
        <v>269</v>
      </c>
      <c r="AA70" s="52" t="s">
        <v>102</v>
      </c>
      <c r="AB70" s="117">
        <v>129</v>
      </c>
      <c r="AC70" s="52" t="s">
        <v>104</v>
      </c>
      <c r="AD70" s="117">
        <v>415</v>
      </c>
      <c r="AE70" s="52" t="s">
        <v>125</v>
      </c>
      <c r="AF70" s="117">
        <v>883</v>
      </c>
      <c r="AG70" s="54" t="s">
        <v>107</v>
      </c>
      <c r="AH70" s="53">
        <v>36903</v>
      </c>
    </row>
    <row r="71" spans="1:34" x14ac:dyDescent="0.25">
      <c r="A71" s="52" t="s">
        <v>99</v>
      </c>
      <c r="B71" s="117">
        <v>5287</v>
      </c>
      <c r="C71" s="52" t="s">
        <v>112</v>
      </c>
      <c r="D71" s="117">
        <v>10931</v>
      </c>
      <c r="E71" s="52" t="s">
        <v>119</v>
      </c>
      <c r="F71" s="117">
        <v>972</v>
      </c>
      <c r="G71" s="52" t="s">
        <v>107</v>
      </c>
      <c r="H71" s="117">
        <v>3023</v>
      </c>
      <c r="I71" s="54" t="s">
        <v>102</v>
      </c>
      <c r="J71" s="53">
        <v>1291</v>
      </c>
      <c r="K71" s="52" t="s">
        <v>125</v>
      </c>
      <c r="L71" s="117">
        <v>385</v>
      </c>
      <c r="M71" s="54" t="s">
        <v>115</v>
      </c>
      <c r="N71" s="117">
        <v>475</v>
      </c>
      <c r="O71" s="52" t="s">
        <v>107</v>
      </c>
      <c r="P71" s="117">
        <v>406</v>
      </c>
      <c r="Q71" s="54" t="s">
        <v>114</v>
      </c>
      <c r="R71" s="117">
        <v>452</v>
      </c>
      <c r="S71" s="52" t="s">
        <v>114</v>
      </c>
      <c r="T71" s="117">
        <v>1033</v>
      </c>
      <c r="U71" s="52" t="s">
        <v>115</v>
      </c>
      <c r="V71" s="117">
        <v>273</v>
      </c>
      <c r="W71" s="52" t="s">
        <v>102</v>
      </c>
      <c r="X71" s="117">
        <v>2270</v>
      </c>
      <c r="Y71" s="52" t="s">
        <v>115</v>
      </c>
      <c r="Z71" s="117">
        <v>208</v>
      </c>
      <c r="AA71" s="52" t="s">
        <v>125</v>
      </c>
      <c r="AB71" s="117">
        <v>106</v>
      </c>
      <c r="AC71" s="52" t="s">
        <v>125</v>
      </c>
      <c r="AD71" s="117">
        <v>344</v>
      </c>
      <c r="AE71" s="52" t="s">
        <v>117</v>
      </c>
      <c r="AF71" s="117">
        <v>748</v>
      </c>
      <c r="AG71" s="54" t="s">
        <v>102</v>
      </c>
      <c r="AH71" s="53">
        <v>36657</v>
      </c>
    </row>
    <row r="72" spans="1:34" x14ac:dyDescent="0.25">
      <c r="A72" s="54" t="s">
        <v>103</v>
      </c>
      <c r="B72" s="117">
        <v>4312</v>
      </c>
      <c r="C72" s="52" t="s">
        <v>103</v>
      </c>
      <c r="D72" s="117">
        <v>9117</v>
      </c>
      <c r="E72" s="54" t="s">
        <v>115</v>
      </c>
      <c r="F72" s="117">
        <v>938</v>
      </c>
      <c r="G72" s="52" t="s">
        <v>120</v>
      </c>
      <c r="H72" s="117">
        <v>2636</v>
      </c>
      <c r="I72" s="54" t="s">
        <v>118</v>
      </c>
      <c r="J72" s="53">
        <v>1271</v>
      </c>
      <c r="K72" s="52" t="s">
        <v>111</v>
      </c>
      <c r="L72" s="117">
        <v>378</v>
      </c>
      <c r="M72" s="54" t="s">
        <v>111</v>
      </c>
      <c r="N72" s="117">
        <v>387</v>
      </c>
      <c r="O72" s="52" t="s">
        <v>115</v>
      </c>
      <c r="P72" s="117">
        <v>393</v>
      </c>
      <c r="Q72" s="54" t="s">
        <v>125</v>
      </c>
      <c r="R72" s="117">
        <v>349</v>
      </c>
      <c r="S72" s="52" t="s">
        <v>102</v>
      </c>
      <c r="T72" s="117">
        <v>875</v>
      </c>
      <c r="U72" s="54" t="s">
        <v>111</v>
      </c>
      <c r="V72" s="117">
        <v>167</v>
      </c>
      <c r="W72" s="54" t="s">
        <v>111</v>
      </c>
      <c r="X72" s="117">
        <v>2060</v>
      </c>
      <c r="Y72" s="52" t="s">
        <v>125</v>
      </c>
      <c r="Z72" s="117">
        <v>113</v>
      </c>
      <c r="AA72" s="52" t="s">
        <v>115</v>
      </c>
      <c r="AB72" s="117">
        <v>65</v>
      </c>
      <c r="AC72" s="52" t="s">
        <v>102</v>
      </c>
      <c r="AD72" s="117">
        <v>252</v>
      </c>
      <c r="AE72" s="52" t="s">
        <v>106</v>
      </c>
      <c r="AF72" s="117">
        <v>622</v>
      </c>
      <c r="AG72" s="54" t="s">
        <v>99</v>
      </c>
      <c r="AH72" s="53">
        <v>31497</v>
      </c>
    </row>
    <row r="73" spans="1:34" x14ac:dyDescent="0.25">
      <c r="A73" s="54" t="s">
        <v>107</v>
      </c>
      <c r="B73" s="117">
        <v>4224</v>
      </c>
      <c r="C73" s="52" t="s">
        <v>115</v>
      </c>
      <c r="D73" s="117">
        <v>8872</v>
      </c>
      <c r="E73" s="54" t="s">
        <v>99</v>
      </c>
      <c r="F73" s="117">
        <v>925</v>
      </c>
      <c r="G73" s="52" t="s">
        <v>99</v>
      </c>
      <c r="H73" s="117">
        <v>2287</v>
      </c>
      <c r="I73" s="52" t="s">
        <v>115</v>
      </c>
      <c r="J73" s="53">
        <v>897</v>
      </c>
      <c r="K73" s="52" t="s">
        <v>119</v>
      </c>
      <c r="L73" s="117">
        <v>342</v>
      </c>
      <c r="M73" s="54" t="s">
        <v>102</v>
      </c>
      <c r="N73" s="117">
        <v>316</v>
      </c>
      <c r="O73" s="52" t="s">
        <v>118</v>
      </c>
      <c r="P73" s="117">
        <v>254</v>
      </c>
      <c r="Q73" s="52" t="s">
        <v>107</v>
      </c>
      <c r="R73" s="117">
        <v>321</v>
      </c>
      <c r="S73" s="54" t="s">
        <v>111</v>
      </c>
      <c r="T73" s="117">
        <v>671</v>
      </c>
      <c r="U73" s="52" t="s">
        <v>114</v>
      </c>
      <c r="V73" s="117">
        <v>156</v>
      </c>
      <c r="W73" s="54" t="s">
        <v>107</v>
      </c>
      <c r="X73" s="117">
        <v>1450</v>
      </c>
      <c r="Y73" s="54" t="s">
        <v>111</v>
      </c>
      <c r="Z73" s="117">
        <v>88</v>
      </c>
      <c r="AA73" s="52" t="s">
        <v>114</v>
      </c>
      <c r="AB73" s="117">
        <v>46</v>
      </c>
      <c r="AC73" s="52" t="s">
        <v>114</v>
      </c>
      <c r="AD73" s="117">
        <v>232</v>
      </c>
      <c r="AE73" s="52" t="s">
        <v>111</v>
      </c>
      <c r="AF73" s="117">
        <v>456</v>
      </c>
      <c r="AG73" s="52" t="s">
        <v>106</v>
      </c>
      <c r="AH73" s="53">
        <v>25629</v>
      </c>
    </row>
    <row r="74" spans="1:34" x14ac:dyDescent="0.25">
      <c r="A74" s="52" t="s">
        <v>118</v>
      </c>
      <c r="B74" s="117">
        <v>4067</v>
      </c>
      <c r="C74" s="52" t="s">
        <v>105</v>
      </c>
      <c r="D74" s="117">
        <v>7175</v>
      </c>
      <c r="E74" s="52" t="s">
        <v>105</v>
      </c>
      <c r="F74" s="117">
        <v>905</v>
      </c>
      <c r="G74" s="52" t="s">
        <v>125</v>
      </c>
      <c r="H74" s="117">
        <v>1962</v>
      </c>
      <c r="I74" s="52" t="s">
        <v>119</v>
      </c>
      <c r="J74" s="53">
        <v>874</v>
      </c>
      <c r="K74" s="54" t="s">
        <v>105</v>
      </c>
      <c r="L74" s="117">
        <v>251</v>
      </c>
      <c r="M74" s="54" t="s">
        <v>114</v>
      </c>
      <c r="N74" s="117">
        <v>194</v>
      </c>
      <c r="O74" s="52" t="s">
        <v>103</v>
      </c>
      <c r="P74" s="117">
        <v>234</v>
      </c>
      <c r="Q74" s="52" t="s">
        <v>102</v>
      </c>
      <c r="R74" s="117">
        <v>274</v>
      </c>
      <c r="S74" s="54" t="s">
        <v>106</v>
      </c>
      <c r="T74" s="117">
        <v>666</v>
      </c>
      <c r="U74" s="52" t="s">
        <v>102</v>
      </c>
      <c r="V74" s="117">
        <v>148</v>
      </c>
      <c r="W74" s="52" t="s">
        <v>115</v>
      </c>
      <c r="X74" s="117">
        <v>1296</v>
      </c>
      <c r="Y74" s="52" t="s">
        <v>102</v>
      </c>
      <c r="Z74" s="117">
        <v>64</v>
      </c>
      <c r="AA74" s="54" t="s">
        <v>111</v>
      </c>
      <c r="AB74" s="117">
        <v>40</v>
      </c>
      <c r="AC74" s="54" t="s">
        <v>106</v>
      </c>
      <c r="AD74" s="117">
        <v>157</v>
      </c>
      <c r="AE74" s="54" t="s">
        <v>107</v>
      </c>
      <c r="AF74" s="117">
        <v>450</v>
      </c>
      <c r="AG74" s="52" t="s">
        <v>125</v>
      </c>
      <c r="AH74" s="53">
        <v>22795</v>
      </c>
    </row>
    <row r="75" spans="1:34" x14ac:dyDescent="0.25">
      <c r="A75" s="52" t="s">
        <v>120</v>
      </c>
      <c r="B75" s="117">
        <v>3705</v>
      </c>
      <c r="C75" s="54" t="s">
        <v>125</v>
      </c>
      <c r="D75" s="117">
        <v>7023</v>
      </c>
      <c r="E75" s="52" t="s">
        <v>125</v>
      </c>
      <c r="F75" s="117">
        <v>903</v>
      </c>
      <c r="G75" s="52" t="s">
        <v>115</v>
      </c>
      <c r="H75" s="117">
        <v>1678</v>
      </c>
      <c r="I75" s="52" t="s">
        <v>125</v>
      </c>
      <c r="J75" s="53">
        <v>722</v>
      </c>
      <c r="K75" s="52" t="s">
        <v>103</v>
      </c>
      <c r="L75" s="117">
        <v>219</v>
      </c>
      <c r="M75" s="52" t="s">
        <v>99</v>
      </c>
      <c r="N75" s="117">
        <v>147</v>
      </c>
      <c r="O75" s="54" t="s">
        <v>125</v>
      </c>
      <c r="P75" s="117">
        <v>213</v>
      </c>
      <c r="Q75" s="54" t="s">
        <v>103</v>
      </c>
      <c r="R75" s="117">
        <v>265</v>
      </c>
      <c r="S75" s="54" t="s">
        <v>99</v>
      </c>
      <c r="T75" s="117">
        <v>569</v>
      </c>
      <c r="U75" s="52" t="s">
        <v>103</v>
      </c>
      <c r="V75" s="117">
        <v>90</v>
      </c>
      <c r="W75" s="54" t="s">
        <v>106</v>
      </c>
      <c r="X75" s="117">
        <v>791</v>
      </c>
      <c r="Y75" s="52" t="s">
        <v>103</v>
      </c>
      <c r="Z75" s="117">
        <v>61</v>
      </c>
      <c r="AA75" s="52" t="s">
        <v>103</v>
      </c>
      <c r="AB75" s="117">
        <v>24</v>
      </c>
      <c r="AC75" s="52" t="s">
        <v>107</v>
      </c>
      <c r="AD75" s="117">
        <v>146</v>
      </c>
      <c r="AE75" s="54" t="s">
        <v>101</v>
      </c>
      <c r="AF75" s="117">
        <v>427</v>
      </c>
      <c r="AG75" s="52" t="s">
        <v>103</v>
      </c>
      <c r="AH75" s="53">
        <v>19558</v>
      </c>
    </row>
    <row r="76" spans="1:34" x14ac:dyDescent="0.25">
      <c r="A76" s="52" t="s">
        <v>125</v>
      </c>
      <c r="B76" s="117">
        <v>3494</v>
      </c>
      <c r="C76" s="52" t="s">
        <v>119</v>
      </c>
      <c r="D76" s="117">
        <v>5377</v>
      </c>
      <c r="E76" s="54" t="s">
        <v>118</v>
      </c>
      <c r="F76" s="117">
        <v>762</v>
      </c>
      <c r="G76" s="52" t="s">
        <v>103</v>
      </c>
      <c r="H76" s="117">
        <v>1373</v>
      </c>
      <c r="I76" s="52" t="s">
        <v>105</v>
      </c>
      <c r="J76" s="53">
        <v>574</v>
      </c>
      <c r="K76" s="54" t="s">
        <v>99</v>
      </c>
      <c r="L76" s="117">
        <v>212</v>
      </c>
      <c r="M76" s="52" t="s">
        <v>126</v>
      </c>
      <c r="N76" s="117">
        <v>142</v>
      </c>
      <c r="O76" s="52" t="s">
        <v>114</v>
      </c>
      <c r="P76" s="117">
        <v>208</v>
      </c>
      <c r="Q76" s="52" t="s">
        <v>106</v>
      </c>
      <c r="R76" s="117">
        <v>265</v>
      </c>
      <c r="S76" s="52" t="s">
        <v>115</v>
      </c>
      <c r="T76" s="117">
        <v>500</v>
      </c>
      <c r="U76" s="54" t="s">
        <v>99</v>
      </c>
      <c r="V76" s="117">
        <v>67</v>
      </c>
      <c r="W76" s="52" t="s">
        <v>105</v>
      </c>
      <c r="X76" s="117">
        <v>638</v>
      </c>
      <c r="Y76" s="54" t="s">
        <v>114</v>
      </c>
      <c r="Z76" s="117">
        <v>60</v>
      </c>
      <c r="AA76" s="52" t="s">
        <v>101</v>
      </c>
      <c r="AB76" s="117">
        <v>17</v>
      </c>
      <c r="AC76" s="54" t="s">
        <v>105</v>
      </c>
      <c r="AD76" s="117">
        <v>138</v>
      </c>
      <c r="AE76" s="54" t="s">
        <v>115</v>
      </c>
      <c r="AF76" s="117">
        <v>405</v>
      </c>
      <c r="AG76" s="52" t="s">
        <v>115</v>
      </c>
      <c r="AH76" s="53">
        <v>19173</v>
      </c>
    </row>
    <row r="77" spans="1:34" x14ac:dyDescent="0.25">
      <c r="A77" s="52" t="s">
        <v>111</v>
      </c>
      <c r="B77" s="117">
        <v>2715</v>
      </c>
      <c r="C77" s="52" t="s">
        <v>120</v>
      </c>
      <c r="D77" s="117">
        <v>5031</v>
      </c>
      <c r="E77" s="52" t="s">
        <v>114</v>
      </c>
      <c r="F77" s="117">
        <v>604</v>
      </c>
      <c r="G77" s="54" t="s">
        <v>105</v>
      </c>
      <c r="H77" s="117">
        <v>1154</v>
      </c>
      <c r="I77" s="52" t="s">
        <v>111</v>
      </c>
      <c r="J77" s="53">
        <v>480</v>
      </c>
      <c r="K77" s="52" t="s">
        <v>114</v>
      </c>
      <c r="L77" s="117">
        <v>210</v>
      </c>
      <c r="M77" s="52" t="s">
        <v>105</v>
      </c>
      <c r="N77" s="117">
        <v>140</v>
      </c>
      <c r="O77" s="52" t="s">
        <v>100</v>
      </c>
      <c r="P77" s="117">
        <v>174</v>
      </c>
      <c r="Q77" s="52" t="s">
        <v>120</v>
      </c>
      <c r="R77" s="117">
        <v>164</v>
      </c>
      <c r="S77" s="54" t="s">
        <v>118</v>
      </c>
      <c r="T77" s="117">
        <v>381</v>
      </c>
      <c r="U77" s="52" t="s">
        <v>118</v>
      </c>
      <c r="V77" s="117">
        <v>60</v>
      </c>
      <c r="W77" s="54" t="s">
        <v>103</v>
      </c>
      <c r="X77" s="117">
        <v>632</v>
      </c>
      <c r="Y77" s="52" t="s">
        <v>110</v>
      </c>
      <c r="Z77" s="117">
        <v>37</v>
      </c>
      <c r="AA77" s="52" t="s">
        <v>105</v>
      </c>
      <c r="AB77" s="117">
        <v>13</v>
      </c>
      <c r="AC77" s="52" t="s">
        <v>99</v>
      </c>
      <c r="AD77" s="117">
        <v>137</v>
      </c>
      <c r="AE77" s="52" t="s">
        <v>99</v>
      </c>
      <c r="AF77" s="117">
        <v>220</v>
      </c>
      <c r="AG77" s="54" t="s">
        <v>111</v>
      </c>
      <c r="AH77" s="53">
        <v>18859</v>
      </c>
    </row>
    <row r="78" spans="1:34" x14ac:dyDescent="0.25">
      <c r="A78" s="52" t="s">
        <v>115</v>
      </c>
      <c r="B78" s="117">
        <v>1695</v>
      </c>
      <c r="C78" s="52" t="s">
        <v>114</v>
      </c>
      <c r="D78" s="117">
        <v>4596</v>
      </c>
      <c r="E78" s="54" t="s">
        <v>102</v>
      </c>
      <c r="F78" s="117">
        <v>597</v>
      </c>
      <c r="G78" s="54" t="s">
        <v>114</v>
      </c>
      <c r="H78" s="117">
        <v>1059</v>
      </c>
      <c r="I78" s="52" t="s">
        <v>103</v>
      </c>
      <c r="J78" s="53">
        <v>472</v>
      </c>
      <c r="K78" s="54" t="s">
        <v>116</v>
      </c>
      <c r="L78" s="117">
        <v>201</v>
      </c>
      <c r="M78" s="54" t="s">
        <v>103</v>
      </c>
      <c r="N78" s="117">
        <v>124</v>
      </c>
      <c r="O78" s="54" t="s">
        <v>99</v>
      </c>
      <c r="P78" s="117">
        <v>146</v>
      </c>
      <c r="Q78" s="52" t="s">
        <v>99</v>
      </c>
      <c r="R78" s="117">
        <v>124</v>
      </c>
      <c r="S78" s="52" t="s">
        <v>103</v>
      </c>
      <c r="T78" s="117">
        <v>326</v>
      </c>
      <c r="U78" s="52" t="s">
        <v>120</v>
      </c>
      <c r="V78" s="117">
        <v>42</v>
      </c>
      <c r="W78" s="52" t="s">
        <v>99</v>
      </c>
      <c r="X78" s="117">
        <v>584</v>
      </c>
      <c r="Y78" s="54" t="s">
        <v>99</v>
      </c>
      <c r="Z78" s="117">
        <v>27</v>
      </c>
      <c r="AA78" s="52" t="s">
        <v>99</v>
      </c>
      <c r="AB78" s="117">
        <v>12</v>
      </c>
      <c r="AC78" s="54" t="s">
        <v>115</v>
      </c>
      <c r="AD78" s="117">
        <v>92</v>
      </c>
      <c r="AE78" s="54" t="s">
        <v>114</v>
      </c>
      <c r="AF78" s="117">
        <v>164</v>
      </c>
      <c r="AG78" s="54" t="s">
        <v>105</v>
      </c>
      <c r="AH78" s="53">
        <v>17511</v>
      </c>
    </row>
    <row r="79" spans="1:34" x14ac:dyDescent="0.25">
      <c r="A79" s="52" t="s">
        <v>114</v>
      </c>
      <c r="B79" s="117">
        <v>1627</v>
      </c>
      <c r="C79" s="52" t="s">
        <v>118</v>
      </c>
      <c r="D79" s="117">
        <v>4277</v>
      </c>
      <c r="E79" s="52" t="s">
        <v>106</v>
      </c>
      <c r="F79" s="117">
        <v>563</v>
      </c>
      <c r="G79" s="54" t="s">
        <v>119</v>
      </c>
      <c r="H79" s="117">
        <v>944</v>
      </c>
      <c r="I79" s="54" t="s">
        <v>114</v>
      </c>
      <c r="J79" s="53">
        <v>445</v>
      </c>
      <c r="K79" s="52" t="s">
        <v>102</v>
      </c>
      <c r="L79" s="117">
        <v>162</v>
      </c>
      <c r="M79" s="52" t="s">
        <v>120</v>
      </c>
      <c r="N79" s="117">
        <v>109</v>
      </c>
      <c r="O79" s="54" t="s">
        <v>105</v>
      </c>
      <c r="P79" s="117">
        <v>98</v>
      </c>
      <c r="Q79" s="54" t="s">
        <v>100</v>
      </c>
      <c r="R79" s="117">
        <v>108</v>
      </c>
      <c r="S79" s="52" t="s">
        <v>105</v>
      </c>
      <c r="T79" s="117">
        <v>312</v>
      </c>
      <c r="U79" s="52" t="s">
        <v>100</v>
      </c>
      <c r="V79" s="117">
        <v>38</v>
      </c>
      <c r="W79" s="52" t="s">
        <v>120</v>
      </c>
      <c r="X79" s="117">
        <v>402</v>
      </c>
      <c r="Y79" s="52" t="s">
        <v>100</v>
      </c>
      <c r="Z79" s="117">
        <v>25</v>
      </c>
      <c r="AA79" s="54" t="s">
        <v>100</v>
      </c>
      <c r="AB79" s="117">
        <v>12</v>
      </c>
      <c r="AC79" s="52" t="s">
        <v>103</v>
      </c>
      <c r="AD79" s="117">
        <v>90</v>
      </c>
      <c r="AE79" s="54" t="s">
        <v>110</v>
      </c>
      <c r="AF79" s="117">
        <v>138</v>
      </c>
      <c r="AG79" s="52" t="s">
        <v>114</v>
      </c>
      <c r="AH79" s="53">
        <v>16112</v>
      </c>
    </row>
    <row r="80" spans="1:34" x14ac:dyDescent="0.25">
      <c r="A80" s="54" t="s">
        <v>100</v>
      </c>
      <c r="B80" s="117">
        <v>1511</v>
      </c>
      <c r="C80" s="52" t="s">
        <v>111</v>
      </c>
      <c r="D80" s="117">
        <v>4031</v>
      </c>
      <c r="E80" s="52" t="s">
        <v>103</v>
      </c>
      <c r="F80" s="117">
        <v>444</v>
      </c>
      <c r="G80" s="52" t="s">
        <v>102</v>
      </c>
      <c r="H80" s="117">
        <v>809</v>
      </c>
      <c r="I80" s="52" t="s">
        <v>106</v>
      </c>
      <c r="J80" s="53">
        <v>421</v>
      </c>
      <c r="K80" s="54" t="s">
        <v>106</v>
      </c>
      <c r="L80" s="117">
        <v>139</v>
      </c>
      <c r="M80" s="54" t="s">
        <v>100</v>
      </c>
      <c r="N80" s="117">
        <v>99</v>
      </c>
      <c r="O80" s="52" t="s">
        <v>120</v>
      </c>
      <c r="P80" s="117">
        <v>70</v>
      </c>
      <c r="Q80" s="54" t="s">
        <v>110</v>
      </c>
      <c r="R80" s="117">
        <v>107</v>
      </c>
      <c r="S80" s="52" t="s">
        <v>126</v>
      </c>
      <c r="T80" s="117">
        <v>295</v>
      </c>
      <c r="U80" s="52" t="s">
        <v>105</v>
      </c>
      <c r="V80" s="117">
        <v>27</v>
      </c>
      <c r="W80" s="54" t="s">
        <v>118</v>
      </c>
      <c r="X80" s="117">
        <v>381</v>
      </c>
      <c r="Y80" s="54" t="s">
        <v>126</v>
      </c>
      <c r="Z80" s="117">
        <v>12</v>
      </c>
      <c r="AA80" s="54" t="s">
        <v>126</v>
      </c>
      <c r="AB80" s="117">
        <v>12</v>
      </c>
      <c r="AC80" s="52" t="s">
        <v>100</v>
      </c>
      <c r="AD80" s="117">
        <v>89</v>
      </c>
      <c r="AE80" s="54" t="s">
        <v>120</v>
      </c>
      <c r="AF80" s="117">
        <v>123</v>
      </c>
      <c r="AG80" s="54" t="s">
        <v>120</v>
      </c>
      <c r="AH80" s="53">
        <v>14512</v>
      </c>
    </row>
    <row r="81" spans="1:34" x14ac:dyDescent="0.25">
      <c r="A81" s="52" t="s">
        <v>119</v>
      </c>
      <c r="B81" s="117">
        <v>1123</v>
      </c>
      <c r="C81" s="52" t="s">
        <v>100</v>
      </c>
      <c r="D81" s="117">
        <v>2566</v>
      </c>
      <c r="E81" s="54" t="s">
        <v>120</v>
      </c>
      <c r="F81" s="117">
        <v>439</v>
      </c>
      <c r="G81" s="52" t="s">
        <v>116</v>
      </c>
      <c r="H81" s="117">
        <v>771</v>
      </c>
      <c r="I81" s="52" t="s">
        <v>120</v>
      </c>
      <c r="J81" s="53">
        <v>381</v>
      </c>
      <c r="K81" s="52" t="s">
        <v>120</v>
      </c>
      <c r="L81" s="117">
        <v>131</v>
      </c>
      <c r="M81" s="52" t="s">
        <v>118</v>
      </c>
      <c r="N81" s="117">
        <v>98</v>
      </c>
      <c r="O81" s="54" t="s">
        <v>110</v>
      </c>
      <c r="P81" s="117">
        <v>63</v>
      </c>
      <c r="Q81" s="52" t="s">
        <v>105</v>
      </c>
      <c r="R81" s="117">
        <v>103</v>
      </c>
      <c r="S81" s="52" t="s">
        <v>120</v>
      </c>
      <c r="T81" s="117">
        <v>293</v>
      </c>
      <c r="U81" s="52" t="s">
        <v>106</v>
      </c>
      <c r="V81" s="117">
        <v>25</v>
      </c>
      <c r="W81" s="54" t="s">
        <v>101</v>
      </c>
      <c r="X81" s="117">
        <v>268</v>
      </c>
      <c r="Y81" s="52" t="s">
        <v>106</v>
      </c>
      <c r="Z81" s="117">
        <v>11</v>
      </c>
      <c r="AA81" s="52" t="s">
        <v>120</v>
      </c>
      <c r="AB81" s="117">
        <v>10</v>
      </c>
      <c r="AC81" s="52" t="s">
        <v>110</v>
      </c>
      <c r="AD81" s="117">
        <v>74</v>
      </c>
      <c r="AE81" s="54" t="s">
        <v>118</v>
      </c>
      <c r="AF81" s="117">
        <v>64</v>
      </c>
      <c r="AG81" s="52" t="s">
        <v>118</v>
      </c>
      <c r="AH81" s="53">
        <v>12772</v>
      </c>
    </row>
    <row r="82" spans="1:34" x14ac:dyDescent="0.25">
      <c r="A82" s="52" t="s">
        <v>106</v>
      </c>
      <c r="B82" s="117">
        <v>788</v>
      </c>
      <c r="C82" s="54" t="s">
        <v>106</v>
      </c>
      <c r="D82" s="117">
        <v>2127</v>
      </c>
      <c r="E82" s="52" t="s">
        <v>100</v>
      </c>
      <c r="F82" s="117">
        <v>369</v>
      </c>
      <c r="G82" s="52" t="s">
        <v>118</v>
      </c>
      <c r="H82" s="117">
        <v>462</v>
      </c>
      <c r="I82" s="52" t="s">
        <v>100</v>
      </c>
      <c r="J82" s="53">
        <v>176</v>
      </c>
      <c r="K82" s="52" t="s">
        <v>118</v>
      </c>
      <c r="L82" s="117">
        <v>127</v>
      </c>
      <c r="M82" s="52" t="s">
        <v>110</v>
      </c>
      <c r="N82" s="117">
        <v>51</v>
      </c>
      <c r="O82" s="52" t="s">
        <v>106</v>
      </c>
      <c r="P82" s="117">
        <v>36</v>
      </c>
      <c r="Q82" s="52" t="s">
        <v>118</v>
      </c>
      <c r="R82" s="117">
        <v>60</v>
      </c>
      <c r="S82" s="54" t="s">
        <v>100</v>
      </c>
      <c r="T82" s="117">
        <v>198</v>
      </c>
      <c r="U82" s="54" t="s">
        <v>110</v>
      </c>
      <c r="V82" s="117">
        <v>18</v>
      </c>
      <c r="W82" s="52" t="s">
        <v>126</v>
      </c>
      <c r="X82" s="117">
        <v>249</v>
      </c>
      <c r="Y82" s="52" t="s">
        <v>105</v>
      </c>
      <c r="Z82" s="117">
        <v>10</v>
      </c>
      <c r="AA82" s="54" t="s">
        <v>110</v>
      </c>
      <c r="AB82" s="117">
        <v>9</v>
      </c>
      <c r="AC82" s="52" t="s">
        <v>126</v>
      </c>
      <c r="AD82" s="117">
        <v>51</v>
      </c>
      <c r="AE82" s="52" t="s">
        <v>103</v>
      </c>
      <c r="AF82" s="117">
        <v>49</v>
      </c>
      <c r="AG82" s="52" t="s">
        <v>119</v>
      </c>
      <c r="AH82" s="53">
        <v>9928</v>
      </c>
    </row>
    <row r="83" spans="1:34" x14ac:dyDescent="0.25">
      <c r="A83" s="52" t="s">
        <v>116</v>
      </c>
      <c r="B83" s="117">
        <v>382</v>
      </c>
      <c r="C83" s="52" t="s">
        <v>121</v>
      </c>
      <c r="D83" s="117">
        <v>1645</v>
      </c>
      <c r="E83" s="54" t="s">
        <v>116</v>
      </c>
      <c r="F83" s="117">
        <v>128</v>
      </c>
      <c r="G83" s="52" t="s">
        <v>100</v>
      </c>
      <c r="H83" s="117">
        <v>424</v>
      </c>
      <c r="I83" s="54" t="s">
        <v>126</v>
      </c>
      <c r="J83" s="53">
        <v>159</v>
      </c>
      <c r="K83" s="52" t="s">
        <v>100</v>
      </c>
      <c r="L83" s="117">
        <v>84</v>
      </c>
      <c r="M83" s="54" t="s">
        <v>119</v>
      </c>
      <c r="N83" s="117">
        <v>50</v>
      </c>
      <c r="O83" s="54" t="s">
        <v>101</v>
      </c>
      <c r="P83" s="117">
        <v>34</v>
      </c>
      <c r="Q83" s="52" t="s">
        <v>109</v>
      </c>
      <c r="R83" s="117">
        <v>27</v>
      </c>
      <c r="S83" s="52" t="s">
        <v>109</v>
      </c>
      <c r="T83" s="117">
        <v>111</v>
      </c>
      <c r="U83" s="54" t="s">
        <v>109</v>
      </c>
      <c r="V83" s="117">
        <v>13</v>
      </c>
      <c r="W83" s="54" t="s">
        <v>110</v>
      </c>
      <c r="X83" s="117">
        <v>248</v>
      </c>
      <c r="Y83" s="52" t="s">
        <v>101</v>
      </c>
      <c r="Z83" s="117">
        <v>9</v>
      </c>
      <c r="AA83" s="52" t="s">
        <v>106</v>
      </c>
      <c r="AB83" s="117">
        <v>9</v>
      </c>
      <c r="AC83" s="54" t="s">
        <v>120</v>
      </c>
      <c r="AD83" s="117">
        <v>35</v>
      </c>
      <c r="AE83" s="52" t="s">
        <v>121</v>
      </c>
      <c r="AF83" s="117">
        <v>44</v>
      </c>
      <c r="AG83" s="52" t="s">
        <v>116</v>
      </c>
      <c r="AH83" s="53">
        <v>5147</v>
      </c>
    </row>
    <row r="84" spans="1:34" x14ac:dyDescent="0.25">
      <c r="A84" s="54" t="s">
        <v>126</v>
      </c>
      <c r="B84" s="117">
        <v>341</v>
      </c>
      <c r="C84" s="54" t="s">
        <v>116</v>
      </c>
      <c r="D84" s="117">
        <v>1510</v>
      </c>
      <c r="E84" s="54" t="s">
        <v>110</v>
      </c>
      <c r="F84" s="117">
        <v>106</v>
      </c>
      <c r="G84" s="54" t="s">
        <v>126</v>
      </c>
      <c r="H84" s="117">
        <v>240</v>
      </c>
      <c r="I84" s="52" t="s">
        <v>116</v>
      </c>
      <c r="J84" s="53">
        <v>152</v>
      </c>
      <c r="K84" s="54" t="s">
        <v>110</v>
      </c>
      <c r="L84" s="117">
        <v>38</v>
      </c>
      <c r="M84" s="54" t="s">
        <v>106</v>
      </c>
      <c r="N84" s="117">
        <v>48</v>
      </c>
      <c r="O84" s="52" t="s">
        <v>116</v>
      </c>
      <c r="P84" s="117">
        <v>22</v>
      </c>
      <c r="Q84" s="52" t="s">
        <v>101</v>
      </c>
      <c r="R84" s="117">
        <v>26</v>
      </c>
      <c r="S84" s="54" t="s">
        <v>110</v>
      </c>
      <c r="T84" s="117">
        <v>98</v>
      </c>
      <c r="U84" s="54" t="s">
        <v>126</v>
      </c>
      <c r="V84" s="117">
        <v>12</v>
      </c>
      <c r="W84" s="54" t="s">
        <v>109</v>
      </c>
      <c r="X84" s="117">
        <v>204</v>
      </c>
      <c r="Y84" s="54" t="s">
        <v>116</v>
      </c>
      <c r="Z84" s="117">
        <v>8</v>
      </c>
      <c r="AA84" s="54" t="s">
        <v>119</v>
      </c>
      <c r="AB84" s="117">
        <v>3</v>
      </c>
      <c r="AC84" s="52" t="s">
        <v>101</v>
      </c>
      <c r="AD84" s="117">
        <v>26</v>
      </c>
      <c r="AE84" s="52" t="s">
        <v>116</v>
      </c>
      <c r="AF84" s="117">
        <v>36</v>
      </c>
      <c r="AG84" s="52" t="s">
        <v>121</v>
      </c>
      <c r="AH84" s="53">
        <v>4801</v>
      </c>
    </row>
    <row r="85" spans="1:34" x14ac:dyDescent="0.25">
      <c r="A85" s="54" t="s">
        <v>110</v>
      </c>
      <c r="B85" s="117">
        <v>268</v>
      </c>
      <c r="C85" s="54" t="s">
        <v>126</v>
      </c>
      <c r="D85" s="117">
        <v>837</v>
      </c>
      <c r="E85" s="52" t="s">
        <v>126</v>
      </c>
      <c r="F85" s="117">
        <v>80</v>
      </c>
      <c r="G85" s="54" t="s">
        <v>110</v>
      </c>
      <c r="H85" s="117">
        <v>184</v>
      </c>
      <c r="I85" s="54" t="s">
        <v>121</v>
      </c>
      <c r="J85" s="53">
        <v>87</v>
      </c>
      <c r="K85" s="54" t="s">
        <v>126</v>
      </c>
      <c r="L85" s="117">
        <v>34</v>
      </c>
      <c r="M85" s="52" t="s">
        <v>109</v>
      </c>
      <c r="N85" s="117">
        <v>34</v>
      </c>
      <c r="O85" s="54" t="s">
        <v>119</v>
      </c>
      <c r="P85" s="117">
        <v>15</v>
      </c>
      <c r="Q85" s="52" t="s">
        <v>126</v>
      </c>
      <c r="R85" s="117">
        <v>23</v>
      </c>
      <c r="S85" s="52" t="s">
        <v>101</v>
      </c>
      <c r="T85" s="117">
        <v>73</v>
      </c>
      <c r="U85" s="54" t="s">
        <v>101</v>
      </c>
      <c r="V85" s="117">
        <v>9</v>
      </c>
      <c r="W85" s="52" t="s">
        <v>100</v>
      </c>
      <c r="X85" s="117">
        <v>145</v>
      </c>
      <c r="Y85" s="52" t="s">
        <v>109</v>
      </c>
      <c r="Z85" s="117">
        <v>5</v>
      </c>
      <c r="AA85" s="52" t="s">
        <v>109</v>
      </c>
      <c r="AB85" s="117">
        <v>1</v>
      </c>
      <c r="AC85" s="52" t="s">
        <v>109</v>
      </c>
      <c r="AD85" s="117">
        <v>17</v>
      </c>
      <c r="AE85" s="54" t="s">
        <v>109</v>
      </c>
      <c r="AF85" s="117">
        <v>32</v>
      </c>
      <c r="AG85" s="52" t="s">
        <v>126</v>
      </c>
      <c r="AH85" s="53">
        <v>2731</v>
      </c>
    </row>
    <row r="86" spans="1:34" x14ac:dyDescent="0.25">
      <c r="A86" s="52" t="s">
        <v>109</v>
      </c>
      <c r="B86" s="117">
        <v>268</v>
      </c>
      <c r="C86" s="54" t="s">
        <v>110</v>
      </c>
      <c r="D86" s="117">
        <v>557</v>
      </c>
      <c r="E86" s="54" t="s">
        <v>109</v>
      </c>
      <c r="F86" s="117">
        <v>67</v>
      </c>
      <c r="G86" s="52" t="s">
        <v>109</v>
      </c>
      <c r="H86" s="117">
        <v>112</v>
      </c>
      <c r="I86" s="52" t="s">
        <v>109</v>
      </c>
      <c r="J86" s="53">
        <v>67</v>
      </c>
      <c r="K86" s="54" t="s">
        <v>121</v>
      </c>
      <c r="L86" s="117">
        <v>24</v>
      </c>
      <c r="M86" s="52" t="s">
        <v>116</v>
      </c>
      <c r="N86" s="117">
        <v>12</v>
      </c>
      <c r="O86" s="52" t="s">
        <v>126</v>
      </c>
      <c r="P86" s="117">
        <v>8</v>
      </c>
      <c r="Q86" s="52" t="s">
        <v>119</v>
      </c>
      <c r="R86" s="117">
        <v>15</v>
      </c>
      <c r="S86" s="52" t="s">
        <v>119</v>
      </c>
      <c r="T86" s="117">
        <v>63</v>
      </c>
      <c r="U86" s="54" t="s">
        <v>119</v>
      </c>
      <c r="V86" s="117">
        <v>7</v>
      </c>
      <c r="W86" s="52" t="s">
        <v>119</v>
      </c>
      <c r="X86" s="117">
        <v>125</v>
      </c>
      <c r="Y86" s="52" t="s">
        <v>118</v>
      </c>
      <c r="Z86" s="117">
        <v>0</v>
      </c>
      <c r="AA86" s="52" t="s">
        <v>116</v>
      </c>
      <c r="AB86" s="117">
        <v>0</v>
      </c>
      <c r="AC86" s="52" t="s">
        <v>119</v>
      </c>
      <c r="AD86" s="117">
        <v>9</v>
      </c>
      <c r="AE86" s="52" t="s">
        <v>119</v>
      </c>
      <c r="AF86" s="117">
        <v>9</v>
      </c>
      <c r="AG86" s="52" t="s">
        <v>110</v>
      </c>
      <c r="AH86" s="53">
        <v>2050</v>
      </c>
    </row>
    <row r="87" spans="1:34" x14ac:dyDescent="0.25">
      <c r="A87" s="54" t="s">
        <v>121</v>
      </c>
      <c r="B87" s="117">
        <v>231</v>
      </c>
      <c r="C87" s="52" t="s">
        <v>109</v>
      </c>
      <c r="D87" s="117">
        <v>420</v>
      </c>
      <c r="E87" s="52" t="s">
        <v>101</v>
      </c>
      <c r="F87" s="117">
        <v>45</v>
      </c>
      <c r="G87" s="54" t="s">
        <v>101</v>
      </c>
      <c r="H87" s="117">
        <v>97</v>
      </c>
      <c r="I87" s="54" t="s">
        <v>110</v>
      </c>
      <c r="J87" s="53">
        <v>36</v>
      </c>
      <c r="K87" s="54" t="s">
        <v>109</v>
      </c>
      <c r="L87" s="117">
        <v>22</v>
      </c>
      <c r="M87" s="52" t="s">
        <v>101</v>
      </c>
      <c r="N87" s="117">
        <v>10</v>
      </c>
      <c r="O87" s="52" t="s">
        <v>121</v>
      </c>
      <c r="P87" s="117">
        <v>6</v>
      </c>
      <c r="Q87" s="52" t="s">
        <v>121</v>
      </c>
      <c r="R87" s="117">
        <v>15</v>
      </c>
      <c r="S87" s="52" t="s">
        <v>121</v>
      </c>
      <c r="T87" s="117">
        <v>60</v>
      </c>
      <c r="U87" s="52" t="s">
        <v>121</v>
      </c>
      <c r="V87" s="117">
        <v>1</v>
      </c>
      <c r="W87" s="52" t="s">
        <v>116</v>
      </c>
      <c r="X87" s="117">
        <v>83</v>
      </c>
      <c r="Y87" s="52" t="s">
        <v>119</v>
      </c>
      <c r="Z87" s="117">
        <v>0</v>
      </c>
      <c r="AA87" s="54" t="s">
        <v>118</v>
      </c>
      <c r="AB87" s="117">
        <v>0</v>
      </c>
      <c r="AC87" s="54" t="s">
        <v>121</v>
      </c>
      <c r="AD87" s="117">
        <v>3</v>
      </c>
      <c r="AE87" s="54" t="s">
        <v>105</v>
      </c>
      <c r="AF87" s="117">
        <v>2</v>
      </c>
      <c r="AG87" s="52" t="s">
        <v>109</v>
      </c>
      <c r="AH87" s="53">
        <v>1563</v>
      </c>
    </row>
    <row r="88" spans="1:34" x14ac:dyDescent="0.25">
      <c r="A88" s="54" t="s">
        <v>101</v>
      </c>
      <c r="B88" s="117">
        <v>25</v>
      </c>
      <c r="C88" s="54" t="s">
        <v>101</v>
      </c>
      <c r="D88" s="117">
        <v>139</v>
      </c>
      <c r="E88" s="54" t="s">
        <v>121</v>
      </c>
      <c r="F88" s="117">
        <v>41</v>
      </c>
      <c r="G88" s="52" t="s">
        <v>121</v>
      </c>
      <c r="H88" s="117">
        <v>71</v>
      </c>
      <c r="I88" s="54" t="s">
        <v>101</v>
      </c>
      <c r="J88" s="53">
        <v>4</v>
      </c>
      <c r="K88" s="54" t="s">
        <v>101</v>
      </c>
      <c r="L88" s="117">
        <v>8</v>
      </c>
      <c r="M88" s="52" t="s">
        <v>121</v>
      </c>
      <c r="N88" s="117">
        <v>8</v>
      </c>
      <c r="O88" s="52" t="s">
        <v>109</v>
      </c>
      <c r="P88" s="117">
        <v>4</v>
      </c>
      <c r="Q88" s="54" t="s">
        <v>116</v>
      </c>
      <c r="R88" s="117">
        <v>0</v>
      </c>
      <c r="S88" s="52" t="s">
        <v>116</v>
      </c>
      <c r="T88" s="117">
        <v>0</v>
      </c>
      <c r="U88" s="52" t="s">
        <v>116</v>
      </c>
      <c r="V88" s="117">
        <v>0</v>
      </c>
      <c r="W88" s="52" t="s">
        <v>121</v>
      </c>
      <c r="X88" s="117">
        <v>81</v>
      </c>
      <c r="Y88" s="54" t="s">
        <v>121</v>
      </c>
      <c r="Z88" s="117">
        <v>0</v>
      </c>
      <c r="AA88" s="54" t="s">
        <v>121</v>
      </c>
      <c r="AB88" s="117">
        <v>0</v>
      </c>
      <c r="AC88" s="54" t="s">
        <v>116</v>
      </c>
      <c r="AD88" s="117">
        <v>0</v>
      </c>
      <c r="AE88" s="52" t="s">
        <v>126</v>
      </c>
      <c r="AF88" s="117">
        <v>0</v>
      </c>
      <c r="AG88" s="52" t="s">
        <v>101</v>
      </c>
      <c r="AH88" s="53">
        <v>1458</v>
      </c>
    </row>
    <row r="94" spans="1:34" ht="27" customHeight="1" x14ac:dyDescent="0.25">
      <c r="B94" s="23" t="s">
        <v>76</v>
      </c>
      <c r="C94" s="160" t="s">
        <v>68</v>
      </c>
      <c r="D94" s="161"/>
      <c r="E94" s="158" t="s">
        <v>63</v>
      </c>
      <c r="F94" s="159"/>
      <c r="G94" s="158" t="s">
        <v>62</v>
      </c>
      <c r="H94" s="159"/>
      <c r="I94" s="158" t="s">
        <v>61</v>
      </c>
      <c r="J94" s="159"/>
      <c r="K94" s="158" t="s">
        <v>60</v>
      </c>
      <c r="L94" s="159"/>
      <c r="M94" s="158" t="s">
        <v>59</v>
      </c>
      <c r="N94" s="159"/>
    </row>
    <row r="95" spans="1:34" x14ac:dyDescent="0.25">
      <c r="B95" s="24" t="s">
        <v>28</v>
      </c>
      <c r="C95" s="15" t="str">
        <f>AG59</f>
        <v>白浜町</v>
      </c>
      <c r="D95" s="16">
        <f>AH59</f>
        <v>1677304</v>
      </c>
      <c r="E95" s="13" t="str">
        <f>A59</f>
        <v>白浜町</v>
      </c>
      <c r="F95" s="17">
        <f t="shared" ref="F95:N95" si="5">B59</f>
        <v>196700</v>
      </c>
      <c r="G95" s="13" t="str">
        <f t="shared" si="5"/>
        <v>白浜町</v>
      </c>
      <c r="H95" s="17">
        <f t="shared" si="5"/>
        <v>675400</v>
      </c>
      <c r="I95" s="13" t="str">
        <f t="shared" si="5"/>
        <v>白浜町</v>
      </c>
      <c r="J95" s="17">
        <f t="shared" si="5"/>
        <v>77339</v>
      </c>
      <c r="K95" s="13" t="str">
        <f t="shared" si="5"/>
        <v>白浜町</v>
      </c>
      <c r="L95" s="17">
        <f t="shared" si="5"/>
        <v>130213</v>
      </c>
      <c r="M95" s="13" t="str">
        <f t="shared" si="5"/>
        <v>白浜町</v>
      </c>
      <c r="N95" s="17">
        <f t="shared" si="5"/>
        <v>63949</v>
      </c>
    </row>
    <row r="96" spans="1:34" x14ac:dyDescent="0.25">
      <c r="B96" s="24" t="s">
        <v>27</v>
      </c>
      <c r="C96" s="15" t="str">
        <f>AG60</f>
        <v>和歌山市</v>
      </c>
      <c r="D96" s="17">
        <f t="shared" ref="D96" si="6">AH60</f>
        <v>993429</v>
      </c>
      <c r="E96" s="13" t="str">
        <f t="shared" ref="E96:E104" si="7">A60</f>
        <v>和歌山市</v>
      </c>
      <c r="F96" s="17">
        <f t="shared" ref="F96:F104" si="8">B60</f>
        <v>90900</v>
      </c>
      <c r="G96" s="13" t="str">
        <f t="shared" ref="G96:G104" si="9">C60</f>
        <v>串本町</v>
      </c>
      <c r="H96" s="17">
        <f t="shared" ref="H96:H104" si="10">D60</f>
        <v>213358</v>
      </c>
      <c r="I96" s="13" t="str">
        <f t="shared" ref="I96:I104" si="11">E60</f>
        <v>串本町</v>
      </c>
      <c r="J96" s="17">
        <f t="shared" ref="J96:J104" si="12">F60</f>
        <v>43340</v>
      </c>
      <c r="K96" s="13" t="str">
        <f t="shared" ref="K96:K104" si="13">G60</f>
        <v>和歌山市</v>
      </c>
      <c r="L96" s="17">
        <f t="shared" ref="L96:L104" si="14">H60</f>
        <v>64942</v>
      </c>
      <c r="M96" s="13" t="str">
        <f t="shared" ref="M96:M104" si="15">I60</f>
        <v>和歌山市</v>
      </c>
      <c r="N96" s="17">
        <f t="shared" ref="N96:N104" si="16">J60</f>
        <v>25445</v>
      </c>
    </row>
    <row r="97" spans="2:14" x14ac:dyDescent="0.25">
      <c r="B97" s="24" t="s">
        <v>26</v>
      </c>
      <c r="C97" s="18" t="str">
        <f t="shared" ref="C97:D97" si="17">AG61</f>
        <v>串本町</v>
      </c>
      <c r="D97" s="17">
        <f t="shared" si="17"/>
        <v>488735</v>
      </c>
      <c r="E97" s="14" t="str">
        <f t="shared" si="7"/>
        <v>串本町</v>
      </c>
      <c r="F97" s="17">
        <f t="shared" si="8"/>
        <v>90404</v>
      </c>
      <c r="G97" s="14" t="str">
        <f t="shared" si="9"/>
        <v>和歌山市</v>
      </c>
      <c r="H97" s="17">
        <f t="shared" si="10"/>
        <v>184124</v>
      </c>
      <c r="I97" s="14" t="str">
        <f t="shared" si="11"/>
        <v>和歌山市</v>
      </c>
      <c r="J97" s="17">
        <f t="shared" si="12"/>
        <v>37846</v>
      </c>
      <c r="K97" s="14" t="str">
        <f t="shared" si="13"/>
        <v>田辺市</v>
      </c>
      <c r="L97" s="17">
        <f t="shared" si="14"/>
        <v>22331</v>
      </c>
      <c r="M97" s="14" t="str">
        <f t="shared" si="15"/>
        <v>串本町</v>
      </c>
      <c r="N97" s="17">
        <f t="shared" si="16"/>
        <v>14684</v>
      </c>
    </row>
    <row r="98" spans="2:14" x14ac:dyDescent="0.25">
      <c r="B98" s="24" t="s">
        <v>25</v>
      </c>
      <c r="C98" s="18" t="str">
        <f>AG62</f>
        <v>那智勝浦町</v>
      </c>
      <c r="D98" s="17">
        <f t="shared" ref="D98" si="18">AH62</f>
        <v>379188</v>
      </c>
      <c r="E98" s="13" t="str">
        <f t="shared" si="7"/>
        <v>田辺市</v>
      </c>
      <c r="F98" s="17">
        <f t="shared" si="8"/>
        <v>52528</v>
      </c>
      <c r="G98" s="14" t="str">
        <f t="shared" si="9"/>
        <v>田辺市</v>
      </c>
      <c r="H98" s="17">
        <f t="shared" si="10"/>
        <v>83901</v>
      </c>
      <c r="I98" s="14" t="str">
        <f t="shared" si="11"/>
        <v>那智勝浦町</v>
      </c>
      <c r="J98" s="17">
        <f t="shared" si="12"/>
        <v>14431</v>
      </c>
      <c r="K98" s="14" t="str">
        <f t="shared" si="13"/>
        <v>那智勝浦町</v>
      </c>
      <c r="L98" s="17">
        <f t="shared" si="14"/>
        <v>21207</v>
      </c>
      <c r="M98" s="14" t="str">
        <f t="shared" si="15"/>
        <v>那智勝浦町</v>
      </c>
      <c r="N98" s="17">
        <f t="shared" si="16"/>
        <v>13114</v>
      </c>
    </row>
    <row r="99" spans="2:14" x14ac:dyDescent="0.25">
      <c r="B99" s="24" t="s">
        <v>24</v>
      </c>
      <c r="C99" s="18" t="str">
        <f t="shared" ref="C99:D99" si="19">AG63</f>
        <v>田辺市</v>
      </c>
      <c r="D99" s="17">
        <f t="shared" si="19"/>
        <v>369292</v>
      </c>
      <c r="E99" s="14" t="str">
        <f t="shared" si="7"/>
        <v>那智勝浦町</v>
      </c>
      <c r="F99" s="17">
        <f t="shared" si="8"/>
        <v>45908</v>
      </c>
      <c r="G99" s="13" t="str">
        <f t="shared" si="9"/>
        <v>那智勝浦町</v>
      </c>
      <c r="H99" s="17">
        <f t="shared" si="10"/>
        <v>81859</v>
      </c>
      <c r="I99" s="13" t="str">
        <f t="shared" si="11"/>
        <v>田辺市</v>
      </c>
      <c r="J99" s="17">
        <f t="shared" si="12"/>
        <v>12824</v>
      </c>
      <c r="K99" s="13" t="str">
        <f t="shared" si="13"/>
        <v>串本町</v>
      </c>
      <c r="L99" s="17">
        <f t="shared" si="14"/>
        <v>19598</v>
      </c>
      <c r="M99" s="13" t="str">
        <f t="shared" si="15"/>
        <v>田辺市</v>
      </c>
      <c r="N99" s="17">
        <f t="shared" si="16"/>
        <v>11095</v>
      </c>
    </row>
    <row r="100" spans="2:14" x14ac:dyDescent="0.25">
      <c r="B100" s="24" t="s">
        <v>71</v>
      </c>
      <c r="C100" s="15" t="str">
        <f t="shared" ref="C100:D100" si="20">AG64</f>
        <v>高野町</v>
      </c>
      <c r="D100" s="17">
        <f t="shared" si="20"/>
        <v>218644</v>
      </c>
      <c r="E100" s="13" t="str">
        <f t="shared" si="7"/>
        <v>新宮市</v>
      </c>
      <c r="F100" s="17">
        <f t="shared" si="8"/>
        <v>26656</v>
      </c>
      <c r="G100" s="14" t="str">
        <f t="shared" si="9"/>
        <v>みなべ町</v>
      </c>
      <c r="H100" s="17">
        <f t="shared" si="10"/>
        <v>38636</v>
      </c>
      <c r="I100" s="13" t="str">
        <f t="shared" si="11"/>
        <v>みなべ町</v>
      </c>
      <c r="J100" s="17">
        <f t="shared" si="12"/>
        <v>6034</v>
      </c>
      <c r="K100" s="14" t="str">
        <f t="shared" si="13"/>
        <v>みなべ町</v>
      </c>
      <c r="L100" s="17">
        <f t="shared" si="14"/>
        <v>18840</v>
      </c>
      <c r="M100" s="13" t="str">
        <f t="shared" si="15"/>
        <v>みなべ町</v>
      </c>
      <c r="N100" s="17">
        <f t="shared" si="16"/>
        <v>4171</v>
      </c>
    </row>
    <row r="101" spans="2:14" x14ac:dyDescent="0.25">
      <c r="B101" s="24" t="s">
        <v>72</v>
      </c>
      <c r="C101" s="15" t="str">
        <f t="shared" ref="C101:D101" si="21">AG65</f>
        <v>新宮市</v>
      </c>
      <c r="D101" s="17">
        <f t="shared" si="21"/>
        <v>150792</v>
      </c>
      <c r="E101" s="14" t="str">
        <f t="shared" si="7"/>
        <v>かつらぎ町</v>
      </c>
      <c r="F101" s="17">
        <f t="shared" si="8"/>
        <v>15368</v>
      </c>
      <c r="G101" s="13" t="str">
        <f t="shared" si="9"/>
        <v>新宮市</v>
      </c>
      <c r="H101" s="17">
        <f t="shared" si="10"/>
        <v>25972</v>
      </c>
      <c r="I101" s="14" t="str">
        <f t="shared" si="11"/>
        <v>高野町</v>
      </c>
      <c r="J101" s="17">
        <f t="shared" si="12"/>
        <v>4971</v>
      </c>
      <c r="K101" s="14" t="str">
        <f t="shared" si="13"/>
        <v>高野町</v>
      </c>
      <c r="L101" s="17">
        <f t="shared" si="14"/>
        <v>10561</v>
      </c>
      <c r="M101" s="13" t="str">
        <f t="shared" si="15"/>
        <v>新宮市</v>
      </c>
      <c r="N101" s="17">
        <f t="shared" si="16"/>
        <v>3110</v>
      </c>
    </row>
    <row r="102" spans="2:14" x14ac:dyDescent="0.25">
      <c r="B102" s="24" t="s">
        <v>73</v>
      </c>
      <c r="C102" s="15" t="str">
        <f t="shared" ref="C102:D102" si="22">AG66</f>
        <v>みなべ町</v>
      </c>
      <c r="D102" s="17">
        <f t="shared" si="22"/>
        <v>135117</v>
      </c>
      <c r="E102" s="13" t="str">
        <f t="shared" si="7"/>
        <v>みなべ町</v>
      </c>
      <c r="F102" s="17">
        <f t="shared" si="8"/>
        <v>14644</v>
      </c>
      <c r="G102" s="13" t="str">
        <f t="shared" si="9"/>
        <v>高野町</v>
      </c>
      <c r="H102" s="17">
        <f t="shared" si="10"/>
        <v>17993</v>
      </c>
      <c r="I102" s="13" t="str">
        <f t="shared" si="11"/>
        <v>御坊市</v>
      </c>
      <c r="J102" s="17">
        <f t="shared" si="12"/>
        <v>4236</v>
      </c>
      <c r="K102" s="13" t="str">
        <f t="shared" si="13"/>
        <v>御坊市</v>
      </c>
      <c r="L102" s="17">
        <f t="shared" si="14"/>
        <v>7160</v>
      </c>
      <c r="M102" s="14" t="str">
        <f t="shared" si="15"/>
        <v>橋本市</v>
      </c>
      <c r="N102" s="17">
        <f t="shared" si="16"/>
        <v>2998</v>
      </c>
    </row>
    <row r="103" spans="2:14" x14ac:dyDescent="0.25">
      <c r="B103" s="24" t="s">
        <v>74</v>
      </c>
      <c r="C103" s="18" t="str">
        <f t="shared" ref="C103:D103" si="23">AG67</f>
        <v>紀の川市</v>
      </c>
      <c r="D103" s="17">
        <f t="shared" si="23"/>
        <v>73721</v>
      </c>
      <c r="E103" s="13" t="str">
        <f t="shared" si="7"/>
        <v>高野町</v>
      </c>
      <c r="F103" s="17">
        <f t="shared" si="8"/>
        <v>13249</v>
      </c>
      <c r="G103" s="13" t="str">
        <f t="shared" si="9"/>
        <v>紀美野町</v>
      </c>
      <c r="H103" s="17">
        <f t="shared" si="10"/>
        <v>17697</v>
      </c>
      <c r="I103" s="14" t="str">
        <f t="shared" si="11"/>
        <v>新宮市</v>
      </c>
      <c r="J103" s="17">
        <f t="shared" si="12"/>
        <v>3230</v>
      </c>
      <c r="K103" s="14" t="str">
        <f t="shared" si="13"/>
        <v>新宮市</v>
      </c>
      <c r="L103" s="17">
        <f t="shared" si="14"/>
        <v>6292</v>
      </c>
      <c r="M103" s="13" t="str">
        <f t="shared" si="15"/>
        <v>高野町</v>
      </c>
      <c r="N103" s="17">
        <f t="shared" si="16"/>
        <v>2480</v>
      </c>
    </row>
    <row r="104" spans="2:14" x14ac:dyDescent="0.25">
      <c r="B104" s="25" t="s">
        <v>75</v>
      </c>
      <c r="C104" s="19" t="str">
        <f t="shared" ref="C104:D104" si="24">AG68</f>
        <v>御坊市</v>
      </c>
      <c r="D104" s="20">
        <f t="shared" si="24"/>
        <v>69230</v>
      </c>
      <c r="E104" s="21" t="str">
        <f t="shared" si="7"/>
        <v>橋本市</v>
      </c>
      <c r="F104" s="20">
        <f t="shared" si="8"/>
        <v>8057</v>
      </c>
      <c r="G104" s="21" t="str">
        <f t="shared" si="9"/>
        <v>御坊市</v>
      </c>
      <c r="H104" s="20">
        <f t="shared" si="10"/>
        <v>17000</v>
      </c>
      <c r="I104" s="22" t="str">
        <f t="shared" si="11"/>
        <v>橋本市</v>
      </c>
      <c r="J104" s="20">
        <f t="shared" si="12"/>
        <v>2667</v>
      </c>
      <c r="K104" s="21" t="str">
        <f t="shared" si="13"/>
        <v>上富田町</v>
      </c>
      <c r="L104" s="20">
        <f t="shared" si="14"/>
        <v>4264</v>
      </c>
      <c r="M104" s="21" t="str">
        <f t="shared" si="15"/>
        <v>すさみ町</v>
      </c>
      <c r="N104" s="20">
        <f t="shared" si="16"/>
        <v>2342</v>
      </c>
    </row>
    <row r="106" spans="2:14" ht="27" customHeight="1" x14ac:dyDescent="0.25">
      <c r="B106" s="23" t="s">
        <v>76</v>
      </c>
      <c r="C106" s="158" t="s">
        <v>58</v>
      </c>
      <c r="D106" s="159"/>
      <c r="E106" s="158" t="s">
        <v>67</v>
      </c>
      <c r="F106" s="159"/>
      <c r="G106" s="158" t="s">
        <v>56</v>
      </c>
      <c r="H106" s="159"/>
      <c r="I106" s="158" t="s">
        <v>55</v>
      </c>
      <c r="J106" s="159"/>
      <c r="K106" s="163" t="s">
        <v>54</v>
      </c>
      <c r="L106" s="164"/>
      <c r="M106" s="158" t="s">
        <v>53</v>
      </c>
      <c r="N106" s="159"/>
    </row>
    <row r="107" spans="2:14" x14ac:dyDescent="0.25">
      <c r="B107" s="24" t="s">
        <v>28</v>
      </c>
      <c r="C107" s="13" t="str">
        <f>K59</f>
        <v>白浜町</v>
      </c>
      <c r="D107" s="17">
        <f t="shared" ref="D107:N107" si="25">L59</f>
        <v>38300</v>
      </c>
      <c r="E107" s="14" t="str">
        <f t="shared" si="25"/>
        <v>白浜町</v>
      </c>
      <c r="F107" s="17">
        <f t="shared" si="25"/>
        <v>23420</v>
      </c>
      <c r="G107" s="13" t="str">
        <f t="shared" si="25"/>
        <v>白浜町</v>
      </c>
      <c r="H107" s="17">
        <f t="shared" si="25"/>
        <v>25793</v>
      </c>
      <c r="I107" s="13" t="str">
        <f t="shared" si="25"/>
        <v>白浜町</v>
      </c>
      <c r="J107" s="17">
        <f t="shared" si="25"/>
        <v>26466</v>
      </c>
      <c r="K107" s="13" t="str">
        <f t="shared" si="25"/>
        <v>白浜町</v>
      </c>
      <c r="L107" s="17">
        <f t="shared" si="25"/>
        <v>106570</v>
      </c>
      <c r="M107" s="13" t="str">
        <f t="shared" si="25"/>
        <v>串本町</v>
      </c>
      <c r="N107" s="17">
        <f t="shared" si="25"/>
        <v>14587</v>
      </c>
    </row>
    <row r="108" spans="2:14" x14ac:dyDescent="0.25">
      <c r="B108" s="24" t="s">
        <v>27</v>
      </c>
      <c r="C108" s="13" t="str">
        <f t="shared" ref="C108:C116" si="26">K60</f>
        <v>串本町</v>
      </c>
      <c r="D108" s="17">
        <f t="shared" ref="D108:D116" si="27">L60</f>
        <v>19362</v>
      </c>
      <c r="E108" s="13" t="str">
        <f t="shared" ref="E108:E116" si="28">M60</f>
        <v>那智勝浦町</v>
      </c>
      <c r="F108" s="17">
        <f t="shared" ref="F108:F116" si="29">N60</f>
        <v>15810</v>
      </c>
      <c r="G108" s="13" t="str">
        <f t="shared" ref="G108:G116" si="30">O60</f>
        <v>和歌山市</v>
      </c>
      <c r="H108" s="17">
        <f t="shared" ref="H108:H116" si="31">P60</f>
        <v>17211</v>
      </c>
      <c r="I108" s="13" t="str">
        <f t="shared" ref="I108:I116" si="32">Q60</f>
        <v>和歌山市</v>
      </c>
      <c r="J108" s="17">
        <f t="shared" ref="J108:J116" si="33">R60</f>
        <v>22879</v>
      </c>
      <c r="K108" s="14" t="str">
        <f t="shared" ref="K108:K116" si="34">S60</f>
        <v>和歌山市</v>
      </c>
      <c r="L108" s="17">
        <f t="shared" ref="L108:L116" si="35">T60</f>
        <v>45730</v>
      </c>
      <c r="M108" s="13" t="str">
        <f t="shared" ref="M108:M116" si="36">U60</f>
        <v>白浜町</v>
      </c>
      <c r="N108" s="17">
        <f t="shared" ref="N108:N116" si="37">V60</f>
        <v>11564</v>
      </c>
    </row>
    <row r="109" spans="2:14" x14ac:dyDescent="0.25">
      <c r="B109" s="24" t="s">
        <v>26</v>
      </c>
      <c r="C109" s="14" t="str">
        <f t="shared" si="26"/>
        <v>和歌山市</v>
      </c>
      <c r="D109" s="17">
        <f t="shared" si="27"/>
        <v>17142</v>
      </c>
      <c r="E109" s="14" t="str">
        <f t="shared" si="28"/>
        <v>新宮市</v>
      </c>
      <c r="F109" s="17">
        <f t="shared" si="29"/>
        <v>11140</v>
      </c>
      <c r="G109" s="14" t="str">
        <f t="shared" si="30"/>
        <v>高野町</v>
      </c>
      <c r="H109" s="17">
        <f t="shared" si="31"/>
        <v>7449</v>
      </c>
      <c r="I109" s="14" t="str">
        <f t="shared" si="32"/>
        <v>高野町</v>
      </c>
      <c r="J109" s="17">
        <f t="shared" si="33"/>
        <v>9926</v>
      </c>
      <c r="K109" s="13" t="str">
        <f t="shared" si="34"/>
        <v>那智勝浦町</v>
      </c>
      <c r="L109" s="17">
        <f t="shared" si="35"/>
        <v>38396</v>
      </c>
      <c r="M109" s="14" t="str">
        <f t="shared" si="36"/>
        <v>和歌山市</v>
      </c>
      <c r="N109" s="17">
        <f t="shared" si="37"/>
        <v>11051</v>
      </c>
    </row>
    <row r="110" spans="2:14" x14ac:dyDescent="0.25">
      <c r="B110" s="24" t="s">
        <v>25</v>
      </c>
      <c r="C110" s="14" t="str">
        <f t="shared" si="26"/>
        <v>那智勝浦町</v>
      </c>
      <c r="D110" s="17">
        <f t="shared" si="27"/>
        <v>8662</v>
      </c>
      <c r="E110" s="13" t="str">
        <f t="shared" si="28"/>
        <v>和歌山市</v>
      </c>
      <c r="F110" s="17">
        <f t="shared" si="29"/>
        <v>11136</v>
      </c>
      <c r="G110" s="14" t="str">
        <f t="shared" si="30"/>
        <v>那智勝浦町</v>
      </c>
      <c r="H110" s="17">
        <f t="shared" si="31"/>
        <v>5190</v>
      </c>
      <c r="I110" s="14" t="str">
        <f t="shared" si="32"/>
        <v>那智勝浦町</v>
      </c>
      <c r="J110" s="17">
        <f t="shared" si="33"/>
        <v>6493</v>
      </c>
      <c r="K110" s="13" t="str">
        <f t="shared" si="34"/>
        <v>田辺市</v>
      </c>
      <c r="L110" s="17">
        <f t="shared" si="35"/>
        <v>19650</v>
      </c>
      <c r="M110" s="14" t="str">
        <f t="shared" si="36"/>
        <v>みなべ町</v>
      </c>
      <c r="N110" s="17">
        <f t="shared" si="37"/>
        <v>3696</v>
      </c>
    </row>
    <row r="111" spans="2:14" x14ac:dyDescent="0.25">
      <c r="B111" s="24" t="s">
        <v>24</v>
      </c>
      <c r="C111" s="13" t="str">
        <f t="shared" si="26"/>
        <v>新宮市</v>
      </c>
      <c r="D111" s="17">
        <f t="shared" si="27"/>
        <v>7657</v>
      </c>
      <c r="E111" s="13" t="str">
        <f t="shared" si="28"/>
        <v>串本町</v>
      </c>
      <c r="F111" s="17">
        <f t="shared" si="29"/>
        <v>10145</v>
      </c>
      <c r="G111" s="14" t="str">
        <f t="shared" si="30"/>
        <v>串本町</v>
      </c>
      <c r="H111" s="17">
        <f t="shared" si="31"/>
        <v>5146</v>
      </c>
      <c r="I111" s="14" t="str">
        <f t="shared" si="32"/>
        <v>串本町</v>
      </c>
      <c r="J111" s="17">
        <f t="shared" si="33"/>
        <v>5145</v>
      </c>
      <c r="K111" s="14" t="str">
        <f t="shared" si="34"/>
        <v>高野町</v>
      </c>
      <c r="L111" s="17">
        <f t="shared" si="35"/>
        <v>10349</v>
      </c>
      <c r="M111" s="14" t="str">
        <f t="shared" si="36"/>
        <v>那智勝浦町</v>
      </c>
      <c r="N111" s="17">
        <f t="shared" si="37"/>
        <v>3465</v>
      </c>
    </row>
    <row r="112" spans="2:14" x14ac:dyDescent="0.25">
      <c r="B112" s="24" t="s">
        <v>71</v>
      </c>
      <c r="C112" s="14" t="str">
        <f t="shared" si="26"/>
        <v>田辺市</v>
      </c>
      <c r="D112" s="17">
        <f t="shared" si="27"/>
        <v>4339</v>
      </c>
      <c r="E112" s="13" t="str">
        <f t="shared" si="28"/>
        <v>田辺市</v>
      </c>
      <c r="F112" s="17">
        <f t="shared" si="29"/>
        <v>5957</v>
      </c>
      <c r="G112" s="14" t="str">
        <f t="shared" si="30"/>
        <v>田辺市</v>
      </c>
      <c r="H112" s="17">
        <f t="shared" si="31"/>
        <v>4527</v>
      </c>
      <c r="I112" s="13" t="str">
        <f t="shared" si="32"/>
        <v>田辺市</v>
      </c>
      <c r="J112" s="17">
        <f t="shared" si="33"/>
        <v>5065</v>
      </c>
      <c r="K112" s="14" t="str">
        <f t="shared" si="34"/>
        <v>新宮市</v>
      </c>
      <c r="L112" s="17">
        <f t="shared" si="35"/>
        <v>9605</v>
      </c>
      <c r="M112" s="13" t="str">
        <f t="shared" si="36"/>
        <v>田辺市</v>
      </c>
      <c r="N112" s="17">
        <f t="shared" si="37"/>
        <v>2729</v>
      </c>
    </row>
    <row r="113" spans="2:14" x14ac:dyDescent="0.25">
      <c r="B113" s="24" t="s">
        <v>72</v>
      </c>
      <c r="C113" s="13" t="str">
        <f t="shared" si="26"/>
        <v>みなべ町</v>
      </c>
      <c r="D113" s="17">
        <f t="shared" si="27"/>
        <v>3341</v>
      </c>
      <c r="E113" s="14" t="str">
        <f t="shared" si="28"/>
        <v>みなべ町</v>
      </c>
      <c r="F113" s="17">
        <f t="shared" si="29"/>
        <v>3983</v>
      </c>
      <c r="G113" s="13" t="str">
        <f t="shared" si="30"/>
        <v>新宮市</v>
      </c>
      <c r="H113" s="17">
        <f t="shared" si="31"/>
        <v>3137</v>
      </c>
      <c r="I113" s="14" t="str">
        <f t="shared" si="32"/>
        <v>橋本市</v>
      </c>
      <c r="J113" s="17">
        <f t="shared" si="33"/>
        <v>3402</v>
      </c>
      <c r="K113" s="13" t="str">
        <f t="shared" si="34"/>
        <v>串本町</v>
      </c>
      <c r="L113" s="17">
        <f t="shared" si="35"/>
        <v>6465</v>
      </c>
      <c r="M113" s="13" t="str">
        <f t="shared" si="36"/>
        <v>高野町</v>
      </c>
      <c r="N113" s="17">
        <f t="shared" si="37"/>
        <v>2478</v>
      </c>
    </row>
    <row r="114" spans="2:14" x14ac:dyDescent="0.25">
      <c r="B114" s="24" t="s">
        <v>73</v>
      </c>
      <c r="C114" s="13" t="str">
        <f t="shared" si="26"/>
        <v>高野町</v>
      </c>
      <c r="D114" s="17">
        <f t="shared" si="27"/>
        <v>2478</v>
      </c>
      <c r="E114" s="14" t="str">
        <f t="shared" si="28"/>
        <v>橋本市</v>
      </c>
      <c r="F114" s="17">
        <f t="shared" si="29"/>
        <v>3186</v>
      </c>
      <c r="G114" s="13" t="str">
        <f t="shared" si="30"/>
        <v>御坊市</v>
      </c>
      <c r="H114" s="17">
        <f t="shared" si="31"/>
        <v>2333</v>
      </c>
      <c r="I114" s="13" t="str">
        <f t="shared" si="32"/>
        <v>みなべ町</v>
      </c>
      <c r="J114" s="17">
        <f t="shared" si="33"/>
        <v>2878</v>
      </c>
      <c r="K114" s="13" t="str">
        <f t="shared" si="34"/>
        <v>みなべ町</v>
      </c>
      <c r="L114" s="17">
        <f t="shared" si="35"/>
        <v>6232</v>
      </c>
      <c r="M114" s="14" t="str">
        <f t="shared" si="36"/>
        <v>新宮市</v>
      </c>
      <c r="N114" s="17">
        <f t="shared" si="37"/>
        <v>1502</v>
      </c>
    </row>
    <row r="115" spans="2:14" x14ac:dyDescent="0.25">
      <c r="B115" s="24" t="s">
        <v>74</v>
      </c>
      <c r="C115" s="14" t="str">
        <f t="shared" si="26"/>
        <v>御坊市</v>
      </c>
      <c r="D115" s="17">
        <f t="shared" si="27"/>
        <v>2084</v>
      </c>
      <c r="E115" s="14" t="str">
        <f t="shared" si="28"/>
        <v>高野町</v>
      </c>
      <c r="F115" s="17">
        <f t="shared" si="29"/>
        <v>2478</v>
      </c>
      <c r="G115" s="14" t="str">
        <f t="shared" si="30"/>
        <v>みなべ町</v>
      </c>
      <c r="H115" s="17">
        <f t="shared" si="31"/>
        <v>1944</v>
      </c>
      <c r="I115" s="14" t="str">
        <f t="shared" si="32"/>
        <v>新宮市</v>
      </c>
      <c r="J115" s="17">
        <f t="shared" si="33"/>
        <v>2643</v>
      </c>
      <c r="K115" s="14" t="str">
        <f t="shared" si="34"/>
        <v>橋本市</v>
      </c>
      <c r="L115" s="17">
        <f t="shared" si="35"/>
        <v>6189</v>
      </c>
      <c r="M115" s="14" t="str">
        <f t="shared" si="36"/>
        <v>御坊市</v>
      </c>
      <c r="N115" s="17">
        <f t="shared" si="37"/>
        <v>646</v>
      </c>
    </row>
    <row r="116" spans="2:14" x14ac:dyDescent="0.25">
      <c r="B116" s="25" t="s">
        <v>75</v>
      </c>
      <c r="C116" s="21" t="str">
        <f t="shared" si="26"/>
        <v>橋本市</v>
      </c>
      <c r="D116" s="20">
        <f t="shared" si="27"/>
        <v>1350</v>
      </c>
      <c r="E116" s="22" t="str">
        <f t="shared" si="28"/>
        <v>御坊市</v>
      </c>
      <c r="F116" s="20">
        <f t="shared" si="29"/>
        <v>1139</v>
      </c>
      <c r="G116" s="21" t="str">
        <f t="shared" si="30"/>
        <v>橋本市</v>
      </c>
      <c r="H116" s="20">
        <f t="shared" si="31"/>
        <v>1537</v>
      </c>
      <c r="I116" s="22" t="str">
        <f t="shared" si="32"/>
        <v>御坊市</v>
      </c>
      <c r="J116" s="20">
        <f t="shared" si="33"/>
        <v>2618</v>
      </c>
      <c r="K116" s="21" t="str">
        <f t="shared" si="34"/>
        <v>御坊市</v>
      </c>
      <c r="L116" s="20">
        <f t="shared" si="35"/>
        <v>3750</v>
      </c>
      <c r="M116" s="21" t="str">
        <f t="shared" si="36"/>
        <v>橋本市</v>
      </c>
      <c r="N116" s="20">
        <f t="shared" si="37"/>
        <v>461</v>
      </c>
    </row>
    <row r="118" spans="2:14" ht="27" customHeight="1" x14ac:dyDescent="0.25">
      <c r="B118" s="23" t="s">
        <v>76</v>
      </c>
      <c r="C118" s="158" t="s">
        <v>52</v>
      </c>
      <c r="D118" s="159"/>
      <c r="E118" s="158" t="s">
        <v>51</v>
      </c>
      <c r="F118" s="159"/>
      <c r="G118" s="158" t="s">
        <v>50</v>
      </c>
      <c r="H118" s="159"/>
      <c r="I118" s="162" t="s">
        <v>69</v>
      </c>
      <c r="J118" s="161"/>
      <c r="K118" s="162" t="s">
        <v>70</v>
      </c>
      <c r="L118" s="161"/>
    </row>
    <row r="119" spans="2:14" x14ac:dyDescent="0.25">
      <c r="B119" s="24" t="s">
        <v>28</v>
      </c>
      <c r="C119" s="13" t="str">
        <f>W59</f>
        <v>白浜町</v>
      </c>
      <c r="D119" s="17">
        <f t="shared" ref="D119:L119" si="38">X59</f>
        <v>195261</v>
      </c>
      <c r="E119" s="14" t="str">
        <f t="shared" si="38"/>
        <v>串本町</v>
      </c>
      <c r="F119" s="17">
        <f t="shared" si="38"/>
        <v>9819</v>
      </c>
      <c r="G119" s="13" t="str">
        <f t="shared" si="38"/>
        <v>串本町</v>
      </c>
      <c r="H119" s="17">
        <f t="shared" si="38"/>
        <v>9819</v>
      </c>
      <c r="I119" s="13" t="str">
        <f t="shared" si="38"/>
        <v>和歌山市</v>
      </c>
      <c r="J119" s="17">
        <f t="shared" si="38"/>
        <v>24992</v>
      </c>
      <c r="K119" s="13" t="str">
        <f t="shared" si="38"/>
        <v>高野町</v>
      </c>
      <c r="L119" s="17">
        <f t="shared" si="38"/>
        <v>93907</v>
      </c>
    </row>
    <row r="120" spans="2:14" x14ac:dyDescent="0.25">
      <c r="B120" s="24" t="s">
        <v>27</v>
      </c>
      <c r="C120" s="13" t="str">
        <f t="shared" ref="C120:C128" si="39">W60</f>
        <v>和歌山市</v>
      </c>
      <c r="D120" s="17">
        <f t="shared" ref="D120:D128" si="40">X60</f>
        <v>121970</v>
      </c>
      <c r="E120" s="13" t="str">
        <f t="shared" ref="E120:E128" si="41">Y60</f>
        <v>和歌山市</v>
      </c>
      <c r="F120" s="17">
        <f t="shared" ref="F120:F128" si="42">Z60</f>
        <v>7368</v>
      </c>
      <c r="G120" s="14" t="str">
        <f t="shared" ref="G120:G128" si="43">AA60</f>
        <v>白浜町</v>
      </c>
      <c r="H120" s="17">
        <f t="shared" ref="H120:H128" si="44">AB60</f>
        <v>8228</v>
      </c>
      <c r="I120" s="14" t="str">
        <f t="shared" ref="I120:I128" si="45">AC60</f>
        <v>白浜町</v>
      </c>
      <c r="J120" s="17">
        <f t="shared" ref="J120:J128" si="46">AD60</f>
        <v>12866</v>
      </c>
      <c r="K120" s="13" t="str">
        <f t="shared" ref="K120:K128" si="47">AE60</f>
        <v>白浜町</v>
      </c>
      <c r="L120" s="17">
        <f t="shared" ref="L120:L128" si="48">AF60</f>
        <v>79076</v>
      </c>
    </row>
    <row r="121" spans="2:14" x14ac:dyDescent="0.25">
      <c r="B121" s="24" t="s">
        <v>26</v>
      </c>
      <c r="C121" s="14" t="str">
        <f t="shared" si="39"/>
        <v>那智勝浦町</v>
      </c>
      <c r="D121" s="17">
        <f t="shared" si="40"/>
        <v>56692</v>
      </c>
      <c r="E121" s="13" t="str">
        <f t="shared" si="41"/>
        <v>白浜町</v>
      </c>
      <c r="F121" s="17">
        <f t="shared" si="42"/>
        <v>5387</v>
      </c>
      <c r="G121" s="13" t="str">
        <f t="shared" si="43"/>
        <v>和歌山市</v>
      </c>
      <c r="H121" s="17">
        <f t="shared" si="44"/>
        <v>7393</v>
      </c>
      <c r="I121" s="13" t="str">
        <f t="shared" si="45"/>
        <v>那智勝浦町</v>
      </c>
      <c r="J121" s="17">
        <f t="shared" si="46"/>
        <v>10459</v>
      </c>
      <c r="K121" s="14" t="str">
        <f t="shared" si="47"/>
        <v>和歌山市</v>
      </c>
      <c r="L121" s="17">
        <f t="shared" si="48"/>
        <v>74110</v>
      </c>
    </row>
    <row r="122" spans="2:14" x14ac:dyDescent="0.25">
      <c r="B122" s="24" t="s">
        <v>25</v>
      </c>
      <c r="C122" s="14" t="str">
        <f t="shared" si="39"/>
        <v>田辺市</v>
      </c>
      <c r="D122" s="17">
        <f t="shared" si="40"/>
        <v>48328</v>
      </c>
      <c r="E122" s="14" t="str">
        <f t="shared" si="41"/>
        <v>那智勝浦町</v>
      </c>
      <c r="F122" s="17">
        <f t="shared" si="42"/>
        <v>4321</v>
      </c>
      <c r="G122" s="14" t="str">
        <f t="shared" si="43"/>
        <v>高野町</v>
      </c>
      <c r="H122" s="17">
        <f t="shared" si="44"/>
        <v>2478</v>
      </c>
      <c r="I122" s="14" t="str">
        <f t="shared" si="45"/>
        <v>高野町</v>
      </c>
      <c r="J122" s="17">
        <f t="shared" si="46"/>
        <v>10137</v>
      </c>
      <c r="K122" s="14" t="str">
        <f t="shared" si="47"/>
        <v>那智勝浦町</v>
      </c>
      <c r="L122" s="17">
        <f t="shared" si="48"/>
        <v>46731</v>
      </c>
    </row>
    <row r="123" spans="2:14" x14ac:dyDescent="0.25">
      <c r="B123" s="24" t="s">
        <v>24</v>
      </c>
      <c r="C123" s="13" t="str">
        <f t="shared" si="39"/>
        <v>新宮市</v>
      </c>
      <c r="D123" s="17">
        <f t="shared" si="40"/>
        <v>21908</v>
      </c>
      <c r="E123" s="14" t="str">
        <f t="shared" si="41"/>
        <v>高野町</v>
      </c>
      <c r="F123" s="17">
        <f t="shared" si="42"/>
        <v>2478</v>
      </c>
      <c r="G123" s="14" t="str">
        <f t="shared" si="43"/>
        <v>那智勝浦町</v>
      </c>
      <c r="H123" s="17">
        <f t="shared" si="44"/>
        <v>2336</v>
      </c>
      <c r="I123" s="14" t="str">
        <f t="shared" si="45"/>
        <v>串本町</v>
      </c>
      <c r="J123" s="17">
        <f t="shared" si="46"/>
        <v>9819</v>
      </c>
      <c r="K123" s="13" t="str">
        <f t="shared" si="47"/>
        <v>田辺市</v>
      </c>
      <c r="L123" s="17">
        <f t="shared" si="48"/>
        <v>39877</v>
      </c>
    </row>
    <row r="124" spans="2:14" x14ac:dyDescent="0.25">
      <c r="B124" s="24" t="s">
        <v>71</v>
      </c>
      <c r="C124" s="14" t="str">
        <f t="shared" si="39"/>
        <v>高野町</v>
      </c>
      <c r="D124" s="17">
        <f t="shared" si="40"/>
        <v>20471</v>
      </c>
      <c r="E124" s="13" t="str">
        <f t="shared" si="41"/>
        <v>田辺市</v>
      </c>
      <c r="F124" s="17">
        <f t="shared" si="42"/>
        <v>1967</v>
      </c>
      <c r="G124" s="14" t="str">
        <f t="shared" si="43"/>
        <v>田辺市</v>
      </c>
      <c r="H124" s="17">
        <f t="shared" si="44"/>
        <v>2144</v>
      </c>
      <c r="I124" s="13" t="str">
        <f t="shared" si="45"/>
        <v>田辺市</v>
      </c>
      <c r="J124" s="17">
        <f t="shared" si="46"/>
        <v>6099</v>
      </c>
      <c r="K124" s="14" t="str">
        <f t="shared" si="47"/>
        <v>みなべ町</v>
      </c>
      <c r="L124" s="17">
        <f t="shared" si="48"/>
        <v>19698</v>
      </c>
    </row>
    <row r="125" spans="2:14" x14ac:dyDescent="0.25">
      <c r="B125" s="24" t="s">
        <v>72</v>
      </c>
      <c r="C125" s="13" t="str">
        <f t="shared" si="39"/>
        <v>串本町</v>
      </c>
      <c r="D125" s="17">
        <f t="shared" si="40"/>
        <v>9866</v>
      </c>
      <c r="E125" s="14" t="str">
        <f t="shared" si="41"/>
        <v>新宮市</v>
      </c>
      <c r="F125" s="17">
        <f t="shared" si="42"/>
        <v>1519</v>
      </c>
      <c r="G125" s="13" t="str">
        <f t="shared" si="43"/>
        <v>新宮市</v>
      </c>
      <c r="H125" s="17">
        <f t="shared" si="44"/>
        <v>1880</v>
      </c>
      <c r="I125" s="13" t="str">
        <f t="shared" si="45"/>
        <v>新宮市</v>
      </c>
      <c r="J125" s="17">
        <f t="shared" si="46"/>
        <v>3163</v>
      </c>
      <c r="K125" s="14" t="str">
        <f t="shared" si="47"/>
        <v>新宮市</v>
      </c>
      <c r="L125" s="17">
        <f t="shared" si="48"/>
        <v>12611</v>
      </c>
    </row>
    <row r="126" spans="2:14" x14ac:dyDescent="0.25">
      <c r="B126" s="24" t="s">
        <v>73</v>
      </c>
      <c r="C126" s="13" t="str">
        <f t="shared" si="39"/>
        <v>みなべ町</v>
      </c>
      <c r="D126" s="17">
        <f t="shared" si="40"/>
        <v>9653</v>
      </c>
      <c r="E126" s="13" t="str">
        <f t="shared" si="41"/>
        <v>みなべ町</v>
      </c>
      <c r="F126" s="17">
        <f t="shared" si="42"/>
        <v>657</v>
      </c>
      <c r="G126" s="13" t="str">
        <f t="shared" si="43"/>
        <v>みなべ町</v>
      </c>
      <c r="H126" s="17">
        <f t="shared" si="44"/>
        <v>248</v>
      </c>
      <c r="I126" s="14" t="str">
        <f t="shared" si="45"/>
        <v>御坊市</v>
      </c>
      <c r="J126" s="17">
        <f t="shared" si="46"/>
        <v>1438</v>
      </c>
      <c r="K126" s="13" t="str">
        <f t="shared" si="47"/>
        <v>串本町</v>
      </c>
      <c r="L126" s="17">
        <f t="shared" si="48"/>
        <v>5941</v>
      </c>
    </row>
    <row r="127" spans="2:14" x14ac:dyDescent="0.25">
      <c r="B127" s="24" t="s">
        <v>74</v>
      </c>
      <c r="C127" s="14" t="str">
        <f t="shared" si="39"/>
        <v>御坊市</v>
      </c>
      <c r="D127" s="17">
        <f t="shared" si="40"/>
        <v>9160</v>
      </c>
      <c r="E127" s="14" t="str">
        <f t="shared" si="41"/>
        <v>御坊市</v>
      </c>
      <c r="F127" s="17">
        <f t="shared" si="42"/>
        <v>389</v>
      </c>
      <c r="G127" s="14" t="str">
        <f t="shared" si="43"/>
        <v>橋本市</v>
      </c>
      <c r="H127" s="17">
        <f t="shared" si="44"/>
        <v>232</v>
      </c>
      <c r="I127" s="14" t="str">
        <f t="shared" si="45"/>
        <v>橋本市</v>
      </c>
      <c r="J127" s="17">
        <f t="shared" si="46"/>
        <v>1159</v>
      </c>
      <c r="K127" s="14" t="str">
        <f t="shared" si="47"/>
        <v>紀の川市</v>
      </c>
      <c r="L127" s="17">
        <f t="shared" si="48"/>
        <v>3896</v>
      </c>
    </row>
    <row r="128" spans="2:14" x14ac:dyDescent="0.25">
      <c r="B128" s="25" t="s">
        <v>75</v>
      </c>
      <c r="C128" s="21" t="str">
        <f t="shared" si="39"/>
        <v>橋本市</v>
      </c>
      <c r="D128" s="20">
        <f t="shared" si="40"/>
        <v>3440</v>
      </c>
      <c r="E128" s="22" t="str">
        <f t="shared" si="41"/>
        <v>橋本市</v>
      </c>
      <c r="F128" s="20">
        <f t="shared" si="42"/>
        <v>369</v>
      </c>
      <c r="G128" s="21" t="str">
        <f t="shared" si="43"/>
        <v>すさみ町</v>
      </c>
      <c r="H128" s="20">
        <f t="shared" si="44"/>
        <v>225</v>
      </c>
      <c r="I128" s="21" t="str">
        <f t="shared" si="45"/>
        <v>岩出市</v>
      </c>
      <c r="J128" s="20">
        <f t="shared" si="46"/>
        <v>567</v>
      </c>
      <c r="K128" s="22" t="str">
        <f t="shared" si="47"/>
        <v>橋本市</v>
      </c>
      <c r="L128" s="20">
        <f t="shared" si="48"/>
        <v>1360</v>
      </c>
    </row>
  </sheetData>
  <autoFilter ref="AG58:AH58" xr:uid="{00000000-0009-0000-0000-000006000000}">
    <sortState xmlns:xlrd2="http://schemas.microsoft.com/office/spreadsheetml/2017/richdata2" ref="AG59:AH88">
      <sortCondition descending="1" ref="AH58"/>
    </sortState>
  </autoFilter>
  <sortState xmlns:xlrd2="http://schemas.microsoft.com/office/spreadsheetml/2017/richdata2" ref="AG45:AH74">
    <sortCondition descending="1" ref="AH45:AH74"/>
  </sortState>
  <mergeCells count="17">
    <mergeCell ref="M106:N106"/>
    <mergeCell ref="C118:D118"/>
    <mergeCell ref="E118:F118"/>
    <mergeCell ref="G118:H118"/>
    <mergeCell ref="I118:J118"/>
    <mergeCell ref="K118:L118"/>
    <mergeCell ref="C106:D106"/>
    <mergeCell ref="E106:F106"/>
    <mergeCell ref="G106:H106"/>
    <mergeCell ref="I106:J106"/>
    <mergeCell ref="K106:L106"/>
    <mergeCell ref="M94:N94"/>
    <mergeCell ref="C94:D94"/>
    <mergeCell ref="E94:F94"/>
    <mergeCell ref="G94:H94"/>
    <mergeCell ref="I94:J94"/>
    <mergeCell ref="K94:L94"/>
  </mergeCells>
  <phoneticPr fontId="3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E72028C-DDDD-4604-B20B-32038481E220}">
            <xm:f>NOT(ISERROR(SEARCH($E$1,A59)))</xm:f>
            <xm:f>$E$1</xm:f>
            <x14:dxf>
              <font>
                <color auto="1"/>
              </font>
              <fill>
                <patternFill patternType="gray125">
                  <fgColor theme="9"/>
                  <bgColor rgb="FFFFFF99"/>
                </patternFill>
              </fill>
            </x14:dxf>
          </x14:cfRule>
          <x14:cfRule type="containsText" priority="2" operator="containsText" id="{D98D078F-14BA-4631-9B2A-17790102ECAF}">
            <xm:f>NOT(ISERROR(SEARCH($C$1,A59)))</xm:f>
            <xm:f>$C$1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A59:XFD130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2"/>
  </sheetPr>
  <dimension ref="A1:X53"/>
  <sheetViews>
    <sheetView showGridLines="0" zoomScale="60" zoomScaleNormal="60" workbookViewId="0">
      <selection activeCell="B15" sqref="B15"/>
    </sheetView>
  </sheetViews>
  <sheetFormatPr defaultRowHeight="15.75" x14ac:dyDescent="0.25"/>
  <cols>
    <col min="3" max="3" width="11" bestFit="1" customWidth="1"/>
    <col min="12" max="12" width="5.5546875" style="60" customWidth="1"/>
    <col min="13" max="13" width="17.109375" customWidth="1"/>
    <col min="14" max="14" width="11.21875" style="60" bestFit="1" customWidth="1"/>
    <col min="15" max="15" width="5.5546875" customWidth="1"/>
    <col min="16" max="16" width="17.109375" customWidth="1"/>
    <col min="17" max="17" width="11.21875" customWidth="1"/>
    <col min="23" max="24" width="17.44140625" customWidth="1"/>
  </cols>
  <sheetData>
    <row r="1" spans="1:24" x14ac:dyDescent="0.25">
      <c r="A1" s="99">
        <v>1</v>
      </c>
      <c r="B1" s="99" t="s">
        <v>79</v>
      </c>
      <c r="C1" s="99" t="str">
        <f>比較シート!$F$3</f>
        <v>和歌山市</v>
      </c>
      <c r="D1" s="99" t="s">
        <v>76</v>
      </c>
      <c r="E1" s="99" t="str">
        <f>比較シート!$I$3</f>
        <v>白浜町</v>
      </c>
      <c r="F1" s="99" t="s">
        <v>76</v>
      </c>
      <c r="G1" s="99"/>
      <c r="H1" s="99"/>
      <c r="I1" s="99"/>
      <c r="J1" s="99"/>
      <c r="L1" s="61" t="str">
        <f>C1</f>
        <v>和歌山市</v>
      </c>
      <c r="M1" s="62"/>
      <c r="N1" s="63"/>
      <c r="O1" s="62"/>
      <c r="P1" s="62"/>
      <c r="Q1" s="62"/>
      <c r="V1" s="61" t="str">
        <f>C1</f>
        <v>和歌山市</v>
      </c>
      <c r="W1" s="62"/>
      <c r="X1" s="63"/>
    </row>
    <row r="2" spans="1:24" ht="21.75" customHeight="1" x14ac:dyDescent="0.25">
      <c r="A2" s="99">
        <v>2</v>
      </c>
      <c r="B2" s="99" t="s">
        <v>170</v>
      </c>
      <c r="C2" s="99">
        <f>VLOOKUP($C$1,$A$22:$P$52,A2,FALSE)</f>
        <v>592635</v>
      </c>
      <c r="D2" s="99">
        <f>_xlfn.RANK.EQ(C2,$C$2:$C$13,0)+COUNTIF($C$2:C2,C2)-1</f>
        <v>3</v>
      </c>
      <c r="E2" s="99">
        <f>VLOOKUP($E$1,$A$22:$P$52,A2,FALSE)</f>
        <v>172883</v>
      </c>
      <c r="F2" s="99">
        <f>_xlfn.RANK.EQ(E2,$E$2:$E$13,0)+COUNTIF($E$2:E2,E2)-1</f>
        <v>4</v>
      </c>
      <c r="G2" s="99"/>
      <c r="H2" s="99"/>
      <c r="I2" s="99"/>
      <c r="J2" s="99"/>
      <c r="L2" s="64" t="s">
        <v>28</v>
      </c>
      <c r="M2" s="68" t="str">
        <f>IF(N2="","",INDEX($B$2:$B$13,MATCH(A1,$D$2:$D$13,0)))</f>
        <v>観光施設</v>
      </c>
      <c r="N2" s="72">
        <f>IF(LARGE($C$2:$C$13,1)=0,"",(LARGE($C$2:$C$13,1)))</f>
        <v>1706458</v>
      </c>
      <c r="O2" s="64" t="s">
        <v>72</v>
      </c>
      <c r="P2" s="68" t="str">
        <f t="shared" ref="P2:P6" si="0">IF(Q2="","",INDEX($B$2:$B$13,MATCH(A7,$D$2:$D$13,0)))</f>
        <v>スポーツ･
ゴルフ・
ハイキング</v>
      </c>
      <c r="Q2" s="72">
        <f>IF(LARGE($C$2:$C$13,7)=0,"",(LARGE($C$2:$C$13,7)))</f>
        <v>103446</v>
      </c>
      <c r="V2" s="64" t="s">
        <v>194</v>
      </c>
      <c r="W2" s="68" t="str">
        <f>IF(X2="","",INDEX($B$2:$B$13,MATCH(A1,$D$2:$D$13,0)))</f>
        <v>観光施設</v>
      </c>
      <c r="X2" s="72">
        <f>IF(LARGE($C$2:$C$13,1)=0,"",(LARGE($C$2:$C$13,1)))</f>
        <v>1706458</v>
      </c>
    </row>
    <row r="3" spans="1:24" ht="21.75" customHeight="1" x14ac:dyDescent="0.25">
      <c r="A3" s="99">
        <v>3</v>
      </c>
      <c r="B3" s="99" t="s">
        <v>171</v>
      </c>
      <c r="C3" s="99">
        <f t="shared" ref="C3:C16" si="1">VLOOKUP($C$1,$A$22:$P$52,A3,FALSE)</f>
        <v>11830</v>
      </c>
      <c r="D3" s="99">
        <f>_xlfn.RANK.EQ(C3,$C$2:$C$13,0)+COUNTIF($C$2:C3,C3)-1</f>
        <v>10</v>
      </c>
      <c r="E3" s="99">
        <f t="shared" ref="E3:E16" si="2">VLOOKUP($E$1,$A$22:$P$52,A3,FALSE)</f>
        <v>7633</v>
      </c>
      <c r="F3" s="99">
        <f>_xlfn.RANK.EQ(E3,$E$2:$E$13,0)+COUNTIF($E$2:E3,E3)-1</f>
        <v>8</v>
      </c>
      <c r="G3" s="99"/>
      <c r="H3" s="99"/>
      <c r="I3" s="99"/>
      <c r="J3" s="99"/>
      <c r="L3" s="65" t="s">
        <v>27</v>
      </c>
      <c r="M3" s="69" t="str">
        <f>IF(N3="","",INDEX($B$2:$B$13,MATCH(A2,$D$2:$D$13,0)))</f>
        <v>社寺参詣</v>
      </c>
      <c r="N3" s="73">
        <f>IF(LARGE($C$2:$C$13,2)=0,"",(LARGE($C$2:$C$13,2)))</f>
        <v>1037662</v>
      </c>
      <c r="O3" s="65" t="s">
        <v>73</v>
      </c>
      <c r="P3" s="69" t="str">
        <f>IF(Q3="","",INDEX($B$2:$B$13,MATCH(A8,$D$2:$D$13,0)))</f>
        <v>温泉・休養</v>
      </c>
      <c r="Q3" s="73">
        <f>IF(LARGE($C$2:$C$13,8)=0,"",(LARGE($C$2:$C$13,8)))</f>
        <v>55030</v>
      </c>
      <c r="V3" s="65" t="s">
        <v>195</v>
      </c>
      <c r="W3" s="69" t="str">
        <f>IF(X3="","",INDEX($B$2:$B$13,MATCH(A2,$D$2:$D$13,0)))</f>
        <v>社寺参詣</v>
      </c>
      <c r="X3" s="73">
        <f>IF(LARGE($C$2:$C$13,2)=0,"",(LARGE($C$2:$C$13,2)))</f>
        <v>1037662</v>
      </c>
    </row>
    <row r="4" spans="1:24" ht="21.75" customHeight="1" x14ac:dyDescent="0.25">
      <c r="A4" s="99">
        <v>4</v>
      </c>
      <c r="B4" s="99" t="s">
        <v>172</v>
      </c>
      <c r="C4" s="99">
        <f t="shared" si="1"/>
        <v>103446</v>
      </c>
      <c r="D4" s="99">
        <f>_xlfn.RANK.EQ(C4,$C$2:$C$13,0)+COUNTIF($C$2:C4,C4)-1</f>
        <v>7</v>
      </c>
      <c r="E4" s="99">
        <f t="shared" si="2"/>
        <v>43193</v>
      </c>
      <c r="F4" s="99">
        <f>_xlfn.RANK.EQ(E4,$E$2:$E$13,0)+COUNTIF($E$2:E4,E4)-1</f>
        <v>6</v>
      </c>
      <c r="G4" s="99"/>
      <c r="H4" s="99"/>
      <c r="I4" s="99"/>
      <c r="J4" s="99"/>
      <c r="L4" s="65" t="s">
        <v>26</v>
      </c>
      <c r="M4" s="69" t="str">
        <f t="shared" ref="M4:M6" si="3">IF(N4="","",INDEX($B$2:$B$13,MATCH(A3,$D$2:$D$13,0)))</f>
        <v>海水浴・
川泳ぎ</v>
      </c>
      <c r="N4" s="73">
        <f>IF(LARGE($C$2:$C$13,3)=0,"",(LARGE($C$2:$C$13,3)))</f>
        <v>592635</v>
      </c>
      <c r="O4" s="65" t="s">
        <v>74</v>
      </c>
      <c r="P4" s="69" t="str">
        <f>IF(Q4="","",INDEX($B$2:$B$13,MATCH(A9,$D$2:$D$13,0)))</f>
        <v>釣り</v>
      </c>
      <c r="Q4" s="73">
        <f>IF(LARGE($C$2:$C$13,9)=0,"",(LARGE($C$2:$C$13,9)))</f>
        <v>48056</v>
      </c>
      <c r="V4" s="65" t="s">
        <v>196</v>
      </c>
      <c r="W4" s="69" t="str">
        <f>IF(X4="","",INDEX($B$2:$B$13,MATCH(A3,$D$2:$D$13,0)))</f>
        <v>海水浴・
川泳ぎ</v>
      </c>
      <c r="X4" s="73">
        <f>IF(LARGE($C$2:$C$13,3)=0,"",(LARGE($C$2:$C$13,3)))</f>
        <v>592635</v>
      </c>
    </row>
    <row r="5" spans="1:24" ht="21.75" customHeight="1" x14ac:dyDescent="0.25">
      <c r="A5" s="99">
        <v>5</v>
      </c>
      <c r="B5" s="99" t="s">
        <v>182</v>
      </c>
      <c r="C5" s="99">
        <f t="shared" si="1"/>
        <v>48056</v>
      </c>
      <c r="D5" s="99">
        <f>_xlfn.RANK.EQ(C5,$C$2:$C$13,0)+COUNTIF($C$2:C5,C5)-1</f>
        <v>9</v>
      </c>
      <c r="E5" s="99">
        <f t="shared" si="2"/>
        <v>69611</v>
      </c>
      <c r="F5" s="99">
        <f>_xlfn.RANK.EQ(E5,$E$2:$E$13,0)+COUNTIF($E$2:E5,E5)-1</f>
        <v>5</v>
      </c>
      <c r="G5" s="99"/>
      <c r="H5" s="99"/>
      <c r="I5" s="99"/>
      <c r="J5" s="99"/>
      <c r="L5" s="65" t="s">
        <v>25</v>
      </c>
      <c r="M5" s="69" t="str">
        <f t="shared" si="3"/>
        <v>祭</v>
      </c>
      <c r="N5" s="73">
        <f>IF(LARGE($C$2:$C$13,4)=0,"",(LARGE($C$2:$C$13,4)))</f>
        <v>400313</v>
      </c>
      <c r="O5" s="65" t="s">
        <v>75</v>
      </c>
      <c r="P5" s="69" t="str">
        <f t="shared" si="0"/>
        <v>キャンプ</v>
      </c>
      <c r="Q5" s="73">
        <f>IF(LARGE($C$2:$C$13,10)=0,"",(LARGE($C$2:$C$13,10)))</f>
        <v>11830</v>
      </c>
      <c r="V5" s="66" t="s">
        <v>197</v>
      </c>
      <c r="W5" s="70" t="str">
        <f>IF(X5="","",INDEX($B$2:$B$13,MATCH(A4,$D$2:$D$13,0)))</f>
        <v>祭</v>
      </c>
      <c r="X5" s="74">
        <f>IF(LARGE($C$2:$C$13,4)=0,"",(LARGE($C$2:$C$13,4)))</f>
        <v>400313</v>
      </c>
    </row>
    <row r="6" spans="1:24" ht="21.75" customHeight="1" x14ac:dyDescent="0.25">
      <c r="A6" s="99">
        <v>6</v>
      </c>
      <c r="B6" s="99" t="s">
        <v>183</v>
      </c>
      <c r="C6" s="99">
        <f t="shared" si="1"/>
        <v>229191</v>
      </c>
      <c r="D6" s="99">
        <f>_xlfn.RANK.EQ(C6,$C$2:$C$13,0)+COUNTIF($C$2:C6,C6)-1</f>
        <v>6</v>
      </c>
      <c r="E6" s="99">
        <f t="shared" si="2"/>
        <v>31056</v>
      </c>
      <c r="F6" s="99">
        <f>_xlfn.RANK.EQ(E6,$E$2:$E$13,0)+COUNTIF($E$2:E6,E6)-1</f>
        <v>7</v>
      </c>
      <c r="G6" s="99"/>
      <c r="H6" s="99"/>
      <c r="I6" s="99"/>
      <c r="J6" s="99"/>
      <c r="L6" s="65" t="s">
        <v>24</v>
      </c>
      <c r="M6" s="69" t="str">
        <f t="shared" si="3"/>
        <v>風景・
自然鑑賞</v>
      </c>
      <c r="N6" s="73">
        <f>IF(LARGE($C$2:$C$13,5)=0,"",(LARGE($C$2:$C$13,5)))</f>
        <v>336523</v>
      </c>
      <c r="O6" s="65" t="s">
        <v>184</v>
      </c>
      <c r="P6" s="69" t="str">
        <f t="shared" si="0"/>
        <v>観光農園</v>
      </c>
      <c r="Q6" s="73">
        <f>IF(LARGE($C$2:$C$13,11)=0,"",(LARGE($C$2:$C$13,11)))</f>
        <v>3435</v>
      </c>
      <c r="V6" s="111"/>
      <c r="W6" s="71" t="s">
        <v>167</v>
      </c>
      <c r="X6" s="75">
        <f>C15-SUM(X2:X5)</f>
        <v>2414442</v>
      </c>
    </row>
    <row r="7" spans="1:24" ht="21.75" customHeight="1" x14ac:dyDescent="0.25">
      <c r="A7" s="99">
        <v>7</v>
      </c>
      <c r="B7" s="99" t="s">
        <v>173</v>
      </c>
      <c r="C7" s="99">
        <f t="shared" si="1"/>
        <v>3435</v>
      </c>
      <c r="D7" s="99">
        <f>_xlfn.RANK.EQ(C7,$C$2:$C$13,0)+COUNTIF($C$2:C7,C7)-1</f>
        <v>11</v>
      </c>
      <c r="E7" s="99">
        <f t="shared" si="2"/>
        <v>0</v>
      </c>
      <c r="F7" s="99">
        <f>_xlfn.RANK.EQ(E7,$E$2:$E$13,0)+COUNTIF($E$2:E7,E7)-1</f>
        <v>9</v>
      </c>
      <c r="G7" s="99"/>
      <c r="H7" s="99"/>
      <c r="I7" s="99"/>
      <c r="J7" s="99"/>
      <c r="L7" s="66" t="s">
        <v>71</v>
      </c>
      <c r="M7" s="70" t="str">
        <f>IF(N7="","",INDEX($B$2:$B$13,MATCH(A6,$D$2:$D$13,0)))</f>
        <v>花見</v>
      </c>
      <c r="N7" s="74">
        <f>IF(LARGE($C$2:$C$13,6)=0,"",(LARGE($C$2:$C$13,6)))</f>
        <v>229191</v>
      </c>
      <c r="O7" s="66" t="s">
        <v>185</v>
      </c>
      <c r="P7" s="70" t="str">
        <f>IF(Q7="","",INDEX($B$2:$B$13,MATCH(A12,$D$2:$D$13,0)))</f>
        <v/>
      </c>
      <c r="Q7" s="74" t="str">
        <f>IF(LARGE($C$2:$C$13,12)=0,"",(LARGE($C$2:$C$13,12)))</f>
        <v/>
      </c>
      <c r="V7" s="111"/>
      <c r="W7" s="69"/>
      <c r="X7" s="76"/>
    </row>
    <row r="8" spans="1:24" ht="21.75" customHeight="1" x14ac:dyDescent="0.25">
      <c r="A8" s="99">
        <v>8</v>
      </c>
      <c r="B8" s="99" t="s">
        <v>174</v>
      </c>
      <c r="C8" s="99">
        <f t="shared" si="1"/>
        <v>55030</v>
      </c>
      <c r="D8" s="99">
        <f>_xlfn.RANK.EQ(C8,$C$2:$C$13,0)+COUNTIF($C$2:C8,C8)-1</f>
        <v>8</v>
      </c>
      <c r="E8" s="99">
        <f t="shared" si="2"/>
        <v>2107550</v>
      </c>
      <c r="F8" s="99">
        <f>_xlfn.RANK.EQ(E8,$E$2:$E$13,0)+COUNTIF($E$2:E8,E8)-1</f>
        <v>1</v>
      </c>
      <c r="G8" s="99"/>
      <c r="H8" s="99"/>
      <c r="I8" s="99"/>
      <c r="J8" s="99"/>
      <c r="L8" s="63"/>
      <c r="M8" s="71" t="s">
        <v>187</v>
      </c>
      <c r="N8" s="75">
        <f>C15-SUM(N2:N7)</f>
        <v>1848728</v>
      </c>
      <c r="O8" s="63"/>
      <c r="P8" s="71"/>
      <c r="Q8" s="76"/>
      <c r="V8" s="63"/>
      <c r="W8" s="71"/>
      <c r="X8" s="75"/>
    </row>
    <row r="9" spans="1:24" ht="21.75" customHeight="1" x14ac:dyDescent="0.25">
      <c r="A9" s="99">
        <v>9</v>
      </c>
      <c r="B9" s="99" t="s">
        <v>175</v>
      </c>
      <c r="C9" s="99">
        <f t="shared" si="1"/>
        <v>400313</v>
      </c>
      <c r="D9" s="99">
        <f>_xlfn.RANK.EQ(C9,$C$2:$C$13,0)+COUNTIF($C$2:C9,C9)-1</f>
        <v>4</v>
      </c>
      <c r="E9" s="99">
        <f t="shared" si="2"/>
        <v>0</v>
      </c>
      <c r="F9" s="99">
        <f>_xlfn.RANK.EQ(E9,$E$2:$E$13,0)+COUNTIF($E$2:E9,E9)-1</f>
        <v>10</v>
      </c>
      <c r="G9" s="99"/>
      <c r="H9" s="99"/>
      <c r="I9" s="99"/>
      <c r="J9" s="99"/>
      <c r="L9" s="61" t="str">
        <f>E1</f>
        <v>白浜町</v>
      </c>
      <c r="M9" s="71"/>
      <c r="N9" s="75"/>
      <c r="O9" s="63"/>
      <c r="P9" s="71"/>
      <c r="Q9" s="76"/>
      <c r="V9" s="61" t="str">
        <f>E1</f>
        <v>白浜町</v>
      </c>
      <c r="W9" s="71"/>
      <c r="X9" s="75"/>
    </row>
    <row r="10" spans="1:24" ht="21.75" customHeight="1" x14ac:dyDescent="0.25">
      <c r="A10" s="99">
        <v>10</v>
      </c>
      <c r="B10" s="99" t="s">
        <v>176</v>
      </c>
      <c r="C10" s="99">
        <f t="shared" si="1"/>
        <v>1037662</v>
      </c>
      <c r="D10" s="99">
        <f>_xlfn.RANK.EQ(C10,$C$2:$C$13,0)+COUNTIF($C$2:C10,C10)-1</f>
        <v>2</v>
      </c>
      <c r="E10" s="99">
        <f t="shared" si="2"/>
        <v>0</v>
      </c>
      <c r="F10" s="99">
        <f>_xlfn.RANK.EQ(E10,$E$2:$E$13,0)+COUNTIF($E$2:E10,E10)-1</f>
        <v>11</v>
      </c>
      <c r="G10" s="99"/>
      <c r="H10" s="99"/>
      <c r="I10" s="99"/>
      <c r="J10" s="99"/>
      <c r="L10" s="64" t="s">
        <v>28</v>
      </c>
      <c r="M10" s="68" t="str">
        <f>IF(N10="","",INDEX($B$2:$B$13,MATCH(A1,$F$2:$F$13,0)))</f>
        <v>温泉・休養</v>
      </c>
      <c r="N10" s="72">
        <f>IF(LARGE($E$2:$E$13,1)=0,"",(LARGE($E$2:$E$13,1)))</f>
        <v>2107550</v>
      </c>
      <c r="O10" s="64" t="s">
        <v>72</v>
      </c>
      <c r="P10" s="68" t="str">
        <f>IF(Q10="","",INDEX($B$2:$B$13,MATCH(A7,$F$2:$F$13,0)))</f>
        <v>花見</v>
      </c>
      <c r="Q10" s="72">
        <f>IF(LARGE($E$2:$E$13,7)=0,"",(LARGE($E$2:$E$13,7)))</f>
        <v>31056</v>
      </c>
      <c r="V10" s="64" t="s">
        <v>194</v>
      </c>
      <c r="W10" s="68" t="str">
        <f>IF(X10="","",INDEX($B$2:$B$13,MATCH(A1,$F$2:$F$13,0)))</f>
        <v>温泉・休養</v>
      </c>
      <c r="X10" s="72">
        <f>IF(LARGE($E$2:$E$13,1)=0,"",(LARGE($E$2:$E$13,1)))</f>
        <v>2107550</v>
      </c>
    </row>
    <row r="11" spans="1:24" ht="21.75" customHeight="1" x14ac:dyDescent="0.25">
      <c r="A11" s="99">
        <v>11</v>
      </c>
      <c r="B11" s="99" t="s">
        <v>177</v>
      </c>
      <c r="C11" s="99">
        <f t="shared" si="1"/>
        <v>0</v>
      </c>
      <c r="D11" s="99">
        <f>_xlfn.RANK.EQ(C11,$C$2:$C$13,0)+COUNTIF($C$2:C11,C11)-1</f>
        <v>12</v>
      </c>
      <c r="E11" s="99">
        <f t="shared" si="2"/>
        <v>0</v>
      </c>
      <c r="F11" s="99">
        <f>_xlfn.RANK.EQ(E11,$E$2:$E$13,0)+COUNTIF($E$2:E11,E11)-1</f>
        <v>12</v>
      </c>
      <c r="G11" s="99"/>
      <c r="H11" s="99"/>
      <c r="I11" s="99"/>
      <c r="J11" s="99"/>
      <c r="L11" s="65" t="s">
        <v>27</v>
      </c>
      <c r="M11" s="69" t="str">
        <f t="shared" ref="M11:M15" si="4">IF(N11="","",INDEX($B$2:$B$13,MATCH(A2,$F$2:$F$13,0)))</f>
        <v>観光施設</v>
      </c>
      <c r="N11" s="73">
        <f>IF(LARGE($E$2:$E$13,2)=0,"",(LARGE($E$2:$E$13,2)))</f>
        <v>352052</v>
      </c>
      <c r="O11" s="65" t="s">
        <v>73</v>
      </c>
      <c r="P11" s="69" t="str">
        <f t="shared" ref="P11:P15" si="5">IF(Q11="","",INDEX($B$2:$B$13,MATCH(A8,$F$2:$F$13,0)))</f>
        <v>キャンプ</v>
      </c>
      <c r="Q11" s="73">
        <f>IF(LARGE($E$2:$E$13,8)=0,"",(LARGE($E$2:$E$13,8)))</f>
        <v>7633</v>
      </c>
      <c r="V11" s="65" t="s">
        <v>195</v>
      </c>
      <c r="W11" s="69" t="str">
        <f>IF(X11="","",INDEX($B$2:$B$13,MATCH(A2,$F$2:$F$13,0)))</f>
        <v>観光施設</v>
      </c>
      <c r="X11" s="73">
        <f>IF(LARGE($E$2:$E$13,2)=0,"",(LARGE($E$2:$E$13,2)))</f>
        <v>352052</v>
      </c>
    </row>
    <row r="12" spans="1:24" ht="21.75" customHeight="1" x14ac:dyDescent="0.25">
      <c r="A12" s="99">
        <v>12</v>
      </c>
      <c r="B12" s="99" t="s">
        <v>178</v>
      </c>
      <c r="C12" s="99">
        <f t="shared" si="1"/>
        <v>336523</v>
      </c>
      <c r="D12" s="99">
        <f>_xlfn.RANK.EQ(C12,$C$2:$C$13,0)+COUNTIF($C$2:C12,C12)-1</f>
        <v>5</v>
      </c>
      <c r="E12" s="99">
        <f t="shared" si="2"/>
        <v>308822</v>
      </c>
      <c r="F12" s="99">
        <f>_xlfn.RANK.EQ(E12,$E$2:$E$13,0)+COUNTIF($E$2:E12,E12)-1</f>
        <v>3</v>
      </c>
      <c r="G12" s="99"/>
      <c r="H12" s="99"/>
      <c r="I12" s="99"/>
      <c r="J12" s="99"/>
      <c r="L12" s="65" t="s">
        <v>26</v>
      </c>
      <c r="M12" s="69" t="str">
        <f t="shared" si="4"/>
        <v>風景・
自然鑑賞</v>
      </c>
      <c r="N12" s="73">
        <f>IF(LARGE($E$2:$E$13,3)=0,"",(LARGE($E$2:$E$13,3)))</f>
        <v>308822</v>
      </c>
      <c r="O12" s="65" t="s">
        <v>74</v>
      </c>
      <c r="P12" s="69" t="str">
        <f t="shared" si="5"/>
        <v/>
      </c>
      <c r="Q12" s="73" t="str">
        <f>IF(LARGE($E$2:$E$13,9)=0,"",(LARGE($E$2:$E$13,9)))</f>
        <v/>
      </c>
      <c r="V12" s="65" t="s">
        <v>196</v>
      </c>
      <c r="W12" s="69" t="str">
        <f>IF(X12="","",INDEX($B$2:$B$13,MATCH(A3,$F$2:$F$13,0)))</f>
        <v>風景・
自然鑑賞</v>
      </c>
      <c r="X12" s="73">
        <f>IF(LARGE($E$2:$E$13,3)=0,"",(LARGE($E$2:$E$13,3)))</f>
        <v>308822</v>
      </c>
    </row>
    <row r="13" spans="1:24" ht="21.75" customHeight="1" x14ac:dyDescent="0.25">
      <c r="A13" s="99">
        <v>13</v>
      </c>
      <c r="B13" s="99" t="s">
        <v>179</v>
      </c>
      <c r="C13" s="99">
        <f t="shared" si="1"/>
        <v>1706458</v>
      </c>
      <c r="D13" s="99">
        <f>_xlfn.RANK.EQ(C13,$C$2:$C$13,0)+COUNTIF($C$2:C13,C13)-1</f>
        <v>1</v>
      </c>
      <c r="E13" s="99">
        <f t="shared" si="2"/>
        <v>352052</v>
      </c>
      <c r="F13" s="99">
        <f>_xlfn.RANK.EQ(E13,$E$2:$E$13,0)+COUNTIF($E$2:E13,E13)-1</f>
        <v>2</v>
      </c>
      <c r="G13" s="99"/>
      <c r="H13" s="99"/>
      <c r="I13" s="99"/>
      <c r="J13" s="99"/>
      <c r="L13" s="65" t="s">
        <v>25</v>
      </c>
      <c r="M13" s="69" t="str">
        <f t="shared" si="4"/>
        <v>海水浴・
川泳ぎ</v>
      </c>
      <c r="N13" s="73">
        <f>IF(LARGE($E$2:$E$13,4)=0,"",(LARGE($E$2:$E$13,4)))</f>
        <v>172883</v>
      </c>
      <c r="O13" s="65" t="s">
        <v>75</v>
      </c>
      <c r="P13" s="69" t="str">
        <f t="shared" si="5"/>
        <v/>
      </c>
      <c r="Q13" s="73" t="str">
        <f>IF(LARGE($E$2:$E$13,10)=0,"",(LARGE($E$2:$E$13,10)))</f>
        <v/>
      </c>
      <c r="V13" s="66" t="s">
        <v>197</v>
      </c>
      <c r="W13" s="70" t="str">
        <f>IF(X13="","",INDEX($B$2:$B$13,MATCH(A4,$F$2:$F$13,0)))</f>
        <v>海水浴・
川泳ぎ</v>
      </c>
      <c r="X13" s="74">
        <f>IF(LARGE($E$2:$E$13,4)=0,"",(LARGE($E$2:$E$13,4)))</f>
        <v>172883</v>
      </c>
    </row>
    <row r="14" spans="1:24" ht="21.75" customHeight="1" x14ac:dyDescent="0.25">
      <c r="A14" s="99">
        <v>14</v>
      </c>
      <c r="B14" s="99" t="s">
        <v>166</v>
      </c>
      <c r="C14" s="99">
        <f t="shared" si="1"/>
        <v>1626931</v>
      </c>
      <c r="D14" s="99"/>
      <c r="E14" s="99">
        <f t="shared" si="2"/>
        <v>91728</v>
      </c>
      <c r="F14" s="99"/>
      <c r="G14" s="99"/>
      <c r="H14" s="99"/>
      <c r="I14" s="99"/>
      <c r="J14" s="99"/>
      <c r="L14" s="65" t="s">
        <v>24</v>
      </c>
      <c r="M14" s="69" t="str">
        <f t="shared" si="4"/>
        <v>釣り</v>
      </c>
      <c r="N14" s="73">
        <f>IF(LARGE($E$2:$E$13,5)=0,"",(LARGE($E$2:$E$13,5)))</f>
        <v>69611</v>
      </c>
      <c r="O14" s="65" t="s">
        <v>184</v>
      </c>
      <c r="P14" s="69" t="str">
        <f t="shared" si="5"/>
        <v/>
      </c>
      <c r="Q14" s="73" t="str">
        <f>IF(LARGE($E$2:$E$13,11)=0,"",(LARGE($E$2:$E$13,11)))</f>
        <v/>
      </c>
      <c r="V14" s="111"/>
      <c r="W14" s="71" t="s">
        <v>167</v>
      </c>
      <c r="X14" s="67">
        <f>E15-SUM(X10:X13)</f>
        <v>243221</v>
      </c>
    </row>
    <row r="15" spans="1:24" ht="21.75" customHeight="1" x14ac:dyDescent="0.25">
      <c r="A15" s="99">
        <v>15</v>
      </c>
      <c r="B15" s="99" t="s">
        <v>180</v>
      </c>
      <c r="C15" s="99">
        <f>VLOOKUP($C$1,$A$22:$P$52,A15,FALSE)</f>
        <v>6151510</v>
      </c>
      <c r="D15" s="99"/>
      <c r="E15" s="99">
        <f t="shared" si="2"/>
        <v>3184528</v>
      </c>
      <c r="F15" s="99"/>
      <c r="G15" s="99"/>
      <c r="H15" s="99"/>
      <c r="I15" s="99"/>
      <c r="J15" s="99"/>
      <c r="L15" s="66" t="s">
        <v>71</v>
      </c>
      <c r="M15" s="70" t="str">
        <f t="shared" si="4"/>
        <v>スポーツ･
ゴルフ・
ハイキング</v>
      </c>
      <c r="N15" s="74">
        <f>IF(LARGE($E$2:$E$13,6)=0,"",(LARGE($E$2:$E$13,6)))</f>
        <v>43193</v>
      </c>
      <c r="O15" s="66" t="s">
        <v>185</v>
      </c>
      <c r="P15" s="70" t="str">
        <f t="shared" si="5"/>
        <v/>
      </c>
      <c r="Q15" s="74" t="str">
        <f>IF(LARGE($E$2:$E$13,12)=0,"",(LARGE($E$2:$E$13,12)))</f>
        <v/>
      </c>
      <c r="V15" s="111"/>
      <c r="W15" s="69"/>
      <c r="X15" s="76"/>
    </row>
    <row r="16" spans="1:24" x14ac:dyDescent="0.25">
      <c r="A16" s="99">
        <v>16</v>
      </c>
      <c r="B16" s="99" t="s">
        <v>181</v>
      </c>
      <c r="C16" s="99">
        <f t="shared" si="1"/>
        <v>0.18794420325597105</v>
      </c>
      <c r="D16" s="99"/>
      <c r="E16" s="99">
        <f t="shared" si="2"/>
        <v>9.7295392140520132E-2</v>
      </c>
      <c r="F16" s="99"/>
      <c r="G16" s="99"/>
      <c r="H16" s="99"/>
      <c r="I16" s="99"/>
      <c r="J16" s="99"/>
      <c r="L16" s="63"/>
      <c r="M16" s="71" t="s">
        <v>187</v>
      </c>
      <c r="N16" s="67">
        <f>E15-SUM(N10:N15)</f>
        <v>130417</v>
      </c>
      <c r="O16" s="62"/>
      <c r="P16" s="71"/>
      <c r="Q16" s="71"/>
      <c r="V16" s="63"/>
      <c r="W16" s="71"/>
      <c r="X16" s="67"/>
    </row>
    <row r="17" spans="1:18" x14ac:dyDescent="0.25">
      <c r="L17" s="63"/>
      <c r="M17" s="62"/>
      <c r="N17" s="63"/>
      <c r="O17" s="62"/>
      <c r="P17" s="62"/>
      <c r="Q17" s="62"/>
    </row>
    <row r="19" spans="1:18" x14ac:dyDescent="0.25">
      <c r="A19" s="101" t="s">
        <v>199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3"/>
      <c r="M19" s="102"/>
      <c r="N19" s="103"/>
      <c r="O19" s="102"/>
      <c r="P19" s="102"/>
      <c r="Q19" s="102"/>
      <c r="R19" s="104"/>
    </row>
    <row r="20" spans="1:18" x14ac:dyDescent="0.25">
      <c r="A20" s="105"/>
      <c r="P20" t="s">
        <v>169</v>
      </c>
      <c r="R20" s="106"/>
    </row>
    <row r="21" spans="1:18" x14ac:dyDescent="0.25">
      <c r="A21" s="105" t="s">
        <v>79</v>
      </c>
      <c r="B21" t="s">
        <v>170</v>
      </c>
      <c r="C21" t="s">
        <v>171</v>
      </c>
      <c r="D21" t="s">
        <v>172</v>
      </c>
      <c r="E21" t="s">
        <v>182</v>
      </c>
      <c r="F21" t="s">
        <v>183</v>
      </c>
      <c r="G21" t="s">
        <v>173</v>
      </c>
      <c r="H21" t="s">
        <v>174</v>
      </c>
      <c r="I21" t="s">
        <v>175</v>
      </c>
      <c r="J21" t="s">
        <v>176</v>
      </c>
      <c r="K21" t="s">
        <v>177</v>
      </c>
      <c r="L21" s="60" t="s">
        <v>178</v>
      </c>
      <c r="M21" t="s">
        <v>179</v>
      </c>
      <c r="N21" s="60" t="s">
        <v>166</v>
      </c>
      <c r="O21" t="s">
        <v>180</v>
      </c>
      <c r="P21" t="s">
        <v>181</v>
      </c>
      <c r="R21" s="106"/>
    </row>
    <row r="22" spans="1:18" x14ac:dyDescent="0.25">
      <c r="A22" s="105" t="s">
        <v>98</v>
      </c>
      <c r="B22" s="138">
        <v>592635</v>
      </c>
      <c r="C22" s="138">
        <v>11830</v>
      </c>
      <c r="D22" s="138">
        <v>103446</v>
      </c>
      <c r="E22" s="138">
        <v>48056</v>
      </c>
      <c r="F22" s="138">
        <v>229191</v>
      </c>
      <c r="G22" s="138">
        <v>3435</v>
      </c>
      <c r="H22" s="138">
        <v>55030</v>
      </c>
      <c r="I22" s="138">
        <v>400313</v>
      </c>
      <c r="J22" s="138">
        <v>1037662</v>
      </c>
      <c r="K22" s="138">
        <v>0</v>
      </c>
      <c r="L22" s="139">
        <v>336523</v>
      </c>
      <c r="M22" s="138">
        <v>1706458</v>
      </c>
      <c r="N22" s="140">
        <v>1626931</v>
      </c>
      <c r="O22" s="138">
        <v>6151510</v>
      </c>
      <c r="P22" s="138">
        <v>0.18794420325597105</v>
      </c>
      <c r="Q22">
        <f>COUNTIF(B22:M22,0)</f>
        <v>1</v>
      </c>
      <c r="R22" s="106"/>
    </row>
    <row r="23" spans="1:18" x14ac:dyDescent="0.25">
      <c r="A23" s="105" t="s">
        <v>110</v>
      </c>
      <c r="B23" s="138">
        <v>0</v>
      </c>
      <c r="C23" s="138">
        <v>0</v>
      </c>
      <c r="D23" s="138">
        <v>405598</v>
      </c>
      <c r="E23" s="138">
        <v>10595</v>
      </c>
      <c r="F23" s="138">
        <v>28840</v>
      </c>
      <c r="G23" s="138">
        <v>28</v>
      </c>
      <c r="H23" s="138">
        <v>0</v>
      </c>
      <c r="I23" s="138">
        <v>190011</v>
      </c>
      <c r="J23" s="138">
        <v>94831</v>
      </c>
      <c r="K23" s="138">
        <v>0</v>
      </c>
      <c r="L23" s="139">
        <v>51698</v>
      </c>
      <c r="M23" s="138">
        <v>568937</v>
      </c>
      <c r="N23" s="140">
        <v>0</v>
      </c>
      <c r="O23" s="138">
        <v>1350538</v>
      </c>
      <c r="P23" s="138">
        <v>4.1262354832701673E-2</v>
      </c>
      <c r="Q23">
        <f t="shared" ref="Q23:Q52" si="6">COUNTIF(B23:M23,0)</f>
        <v>4</v>
      </c>
      <c r="R23" s="106"/>
    </row>
    <row r="24" spans="1:18" x14ac:dyDescent="0.25">
      <c r="A24" s="105" t="s">
        <v>99</v>
      </c>
      <c r="B24" s="138">
        <v>3358</v>
      </c>
      <c r="C24" s="138">
        <v>23204</v>
      </c>
      <c r="D24" s="138">
        <v>159483</v>
      </c>
      <c r="E24" s="138">
        <v>4133</v>
      </c>
      <c r="F24" s="138">
        <v>805</v>
      </c>
      <c r="G24" s="138">
        <v>100</v>
      </c>
      <c r="H24" s="138">
        <v>16296</v>
      </c>
      <c r="I24" s="138">
        <v>200</v>
      </c>
      <c r="J24" s="138">
        <v>39192</v>
      </c>
      <c r="K24" s="138">
        <v>0</v>
      </c>
      <c r="L24" s="139">
        <v>62013</v>
      </c>
      <c r="M24" s="138">
        <v>118153</v>
      </c>
      <c r="N24" s="140">
        <v>19527</v>
      </c>
      <c r="O24" s="138">
        <v>446464</v>
      </c>
      <c r="P24" s="138">
        <v>1.3640605438741685E-2</v>
      </c>
      <c r="Q24">
        <f t="shared" si="6"/>
        <v>1</v>
      </c>
      <c r="R24" s="106"/>
    </row>
    <row r="25" spans="1:18" x14ac:dyDescent="0.25">
      <c r="A25" s="105" t="s">
        <v>100</v>
      </c>
      <c r="B25" s="138">
        <v>0</v>
      </c>
      <c r="C25" s="138">
        <v>5420</v>
      </c>
      <c r="D25" s="138">
        <v>131330</v>
      </c>
      <c r="E25" s="138">
        <v>1688</v>
      </c>
      <c r="F25" s="138">
        <v>26800</v>
      </c>
      <c r="G25" s="138">
        <v>5887</v>
      </c>
      <c r="H25" s="138">
        <v>39736</v>
      </c>
      <c r="I25" s="138">
        <v>139500</v>
      </c>
      <c r="J25" s="138">
        <v>165650</v>
      </c>
      <c r="K25" s="138">
        <v>0</v>
      </c>
      <c r="L25" s="139">
        <v>64816</v>
      </c>
      <c r="M25" s="138">
        <v>906156</v>
      </c>
      <c r="N25" s="140">
        <v>68534</v>
      </c>
      <c r="O25" s="138">
        <v>1555517</v>
      </c>
      <c r="P25" s="138">
        <v>4.752498219398462E-2</v>
      </c>
      <c r="Q25">
        <f t="shared" si="6"/>
        <v>2</v>
      </c>
      <c r="R25" s="106"/>
    </row>
    <row r="26" spans="1:18" x14ac:dyDescent="0.25">
      <c r="A26" s="105" t="s">
        <v>111</v>
      </c>
      <c r="B26" s="138">
        <v>0</v>
      </c>
      <c r="C26" s="138">
        <v>0</v>
      </c>
      <c r="D26" s="138">
        <v>21865</v>
      </c>
      <c r="E26" s="138">
        <v>0</v>
      </c>
      <c r="F26" s="138">
        <v>199128</v>
      </c>
      <c r="G26" s="138">
        <v>0</v>
      </c>
      <c r="H26" s="138">
        <v>0</v>
      </c>
      <c r="I26" s="138">
        <v>8000</v>
      </c>
      <c r="J26" s="138">
        <v>409851</v>
      </c>
      <c r="K26" s="138">
        <v>0</v>
      </c>
      <c r="L26" s="139">
        <v>214353</v>
      </c>
      <c r="M26" s="138">
        <v>39424</v>
      </c>
      <c r="N26" s="140">
        <v>217472</v>
      </c>
      <c r="O26" s="138">
        <v>1110093</v>
      </c>
      <c r="P26" s="138">
        <v>3.391615138803817E-2</v>
      </c>
      <c r="Q26">
        <f t="shared" si="6"/>
        <v>6</v>
      </c>
      <c r="R26" s="106"/>
    </row>
    <row r="27" spans="1:18" x14ac:dyDescent="0.25">
      <c r="A27" s="105" t="s">
        <v>112</v>
      </c>
      <c r="B27" s="138">
        <v>0</v>
      </c>
      <c r="C27" s="138">
        <v>3734</v>
      </c>
      <c r="D27" s="138">
        <v>396488</v>
      </c>
      <c r="E27" s="138">
        <v>4307</v>
      </c>
      <c r="F27" s="138">
        <v>28149</v>
      </c>
      <c r="G27" s="138">
        <v>1488</v>
      </c>
      <c r="H27" s="138">
        <v>189605</v>
      </c>
      <c r="I27" s="138">
        <v>91800</v>
      </c>
      <c r="J27" s="138">
        <v>115517</v>
      </c>
      <c r="K27" s="138">
        <v>0</v>
      </c>
      <c r="L27" s="139">
        <v>3870</v>
      </c>
      <c r="M27" s="138">
        <v>380361</v>
      </c>
      <c r="N27" s="140">
        <v>43989</v>
      </c>
      <c r="O27" s="138">
        <v>1259308</v>
      </c>
      <c r="P27" s="138">
        <v>3.84750473808659E-2</v>
      </c>
      <c r="Q27">
        <f t="shared" si="6"/>
        <v>2</v>
      </c>
      <c r="R27" s="106"/>
    </row>
    <row r="28" spans="1:18" x14ac:dyDescent="0.25">
      <c r="A28" s="105" t="s">
        <v>101</v>
      </c>
      <c r="B28" s="138">
        <v>14354</v>
      </c>
      <c r="C28" s="138">
        <v>1665</v>
      </c>
      <c r="D28" s="138">
        <v>6439</v>
      </c>
      <c r="E28" s="138">
        <v>7845</v>
      </c>
      <c r="F28" s="138">
        <v>2433</v>
      </c>
      <c r="G28" s="138">
        <v>5753</v>
      </c>
      <c r="H28" s="138">
        <v>0</v>
      </c>
      <c r="I28" s="138">
        <v>46000</v>
      </c>
      <c r="J28" s="138">
        <v>74155</v>
      </c>
      <c r="K28" s="138">
        <v>0</v>
      </c>
      <c r="L28" s="139">
        <v>4008</v>
      </c>
      <c r="M28" s="138">
        <v>594568</v>
      </c>
      <c r="N28" s="140">
        <v>0</v>
      </c>
      <c r="O28" s="138">
        <v>757220</v>
      </c>
      <c r="P28" s="138">
        <v>2.3134987928083741E-2</v>
      </c>
      <c r="Q28">
        <f t="shared" si="6"/>
        <v>2</v>
      </c>
      <c r="R28" s="106"/>
    </row>
    <row r="29" spans="1:18" x14ac:dyDescent="0.25">
      <c r="A29" s="105" t="s">
        <v>113</v>
      </c>
      <c r="B29" s="138">
        <v>0</v>
      </c>
      <c r="C29" s="138">
        <v>0</v>
      </c>
      <c r="D29" s="138">
        <v>4299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1413948</v>
      </c>
      <c r="K29" s="138">
        <v>0</v>
      </c>
      <c r="L29" s="139">
        <v>0</v>
      </c>
      <c r="M29" s="138">
        <v>0</v>
      </c>
      <c r="N29" s="140">
        <v>0</v>
      </c>
      <c r="O29" s="138">
        <v>1418247</v>
      </c>
      <c r="P29" s="138">
        <v>4.3331036190329075E-2</v>
      </c>
      <c r="Q29">
        <f t="shared" si="6"/>
        <v>10</v>
      </c>
      <c r="R29" s="106"/>
    </row>
    <row r="30" spans="1:18" x14ac:dyDescent="0.25">
      <c r="A30" s="105" t="s">
        <v>102</v>
      </c>
      <c r="B30" s="138">
        <v>3946</v>
      </c>
      <c r="C30" s="138">
        <v>8622</v>
      </c>
      <c r="D30" s="138">
        <v>128934</v>
      </c>
      <c r="E30" s="138">
        <v>4113</v>
      </c>
      <c r="F30" s="138">
        <v>7934</v>
      </c>
      <c r="G30" s="138">
        <v>6812</v>
      </c>
      <c r="H30" s="138">
        <v>118031</v>
      </c>
      <c r="I30" s="138">
        <v>24000</v>
      </c>
      <c r="J30" s="138">
        <v>92639</v>
      </c>
      <c r="K30" s="138">
        <v>0</v>
      </c>
      <c r="L30" s="139">
        <v>5022</v>
      </c>
      <c r="M30" s="138">
        <v>24672</v>
      </c>
      <c r="N30" s="140">
        <v>1053054</v>
      </c>
      <c r="O30" s="138">
        <v>1477779</v>
      </c>
      <c r="P30" s="138">
        <v>4.514988949760395E-2</v>
      </c>
      <c r="Q30">
        <f t="shared" si="6"/>
        <v>1</v>
      </c>
      <c r="R30" s="106"/>
    </row>
    <row r="31" spans="1:18" x14ac:dyDescent="0.25">
      <c r="A31" s="105" t="s">
        <v>114</v>
      </c>
      <c r="B31" s="138">
        <v>4921</v>
      </c>
      <c r="C31" s="138">
        <v>4334</v>
      </c>
      <c r="D31" s="138">
        <v>151994</v>
      </c>
      <c r="E31" s="138">
        <v>24239</v>
      </c>
      <c r="F31" s="138">
        <v>9735</v>
      </c>
      <c r="G31" s="138">
        <v>2605</v>
      </c>
      <c r="H31" s="138">
        <v>83911</v>
      </c>
      <c r="I31" s="138">
        <v>54000</v>
      </c>
      <c r="J31" s="138">
        <v>14902</v>
      </c>
      <c r="K31" s="138">
        <v>0</v>
      </c>
      <c r="L31" s="139">
        <v>19636</v>
      </c>
      <c r="M31" s="138">
        <v>491653</v>
      </c>
      <c r="N31" s="140">
        <v>188</v>
      </c>
      <c r="O31" s="138">
        <v>862118</v>
      </c>
      <c r="P31" s="138">
        <v>2.6339887380924562E-2</v>
      </c>
      <c r="Q31">
        <f t="shared" si="6"/>
        <v>1</v>
      </c>
      <c r="R31" s="106"/>
    </row>
    <row r="32" spans="1:18" x14ac:dyDescent="0.25">
      <c r="A32" s="105" t="s">
        <v>115</v>
      </c>
      <c r="B32" s="138">
        <v>3149</v>
      </c>
      <c r="C32" s="138">
        <v>0</v>
      </c>
      <c r="D32" s="138">
        <v>68390</v>
      </c>
      <c r="E32" s="138">
        <v>9392</v>
      </c>
      <c r="F32" s="138">
        <v>520</v>
      </c>
      <c r="G32" s="138">
        <v>0</v>
      </c>
      <c r="H32" s="138">
        <v>44054</v>
      </c>
      <c r="I32" s="138">
        <v>61200</v>
      </c>
      <c r="J32" s="138">
        <v>30840</v>
      </c>
      <c r="K32" s="138">
        <v>0</v>
      </c>
      <c r="L32" s="139">
        <v>10300</v>
      </c>
      <c r="M32" s="138">
        <v>102269</v>
      </c>
      <c r="N32" s="140">
        <v>1230</v>
      </c>
      <c r="O32" s="138">
        <v>331344</v>
      </c>
      <c r="P32" s="138">
        <v>1.0123398008561553E-2</v>
      </c>
      <c r="Q32">
        <f t="shared" si="6"/>
        <v>3</v>
      </c>
      <c r="R32" s="106"/>
    </row>
    <row r="33" spans="1:18" x14ac:dyDescent="0.25">
      <c r="A33" s="105" t="s">
        <v>116</v>
      </c>
      <c r="B33" s="138">
        <v>8500</v>
      </c>
      <c r="C33" s="138">
        <v>1231</v>
      </c>
      <c r="D33" s="138">
        <v>772</v>
      </c>
      <c r="E33" s="138">
        <v>22100</v>
      </c>
      <c r="F33" s="138">
        <v>1300</v>
      </c>
      <c r="G33" s="138">
        <v>3500</v>
      </c>
      <c r="H33" s="138">
        <v>74807</v>
      </c>
      <c r="I33" s="138">
        <v>3130</v>
      </c>
      <c r="J33" s="138">
        <v>4380</v>
      </c>
      <c r="K33" s="138">
        <v>0</v>
      </c>
      <c r="L33" s="139">
        <v>950</v>
      </c>
      <c r="M33" s="138">
        <v>127444</v>
      </c>
      <c r="N33" s="140">
        <v>5588</v>
      </c>
      <c r="O33" s="138">
        <v>253702</v>
      </c>
      <c r="P33" s="138">
        <v>7.7512383552081308E-3</v>
      </c>
      <c r="Q33">
        <f t="shared" si="6"/>
        <v>1</v>
      </c>
      <c r="R33" s="106"/>
    </row>
    <row r="34" spans="1:18" x14ac:dyDescent="0.25">
      <c r="A34" s="105" t="s">
        <v>103</v>
      </c>
      <c r="B34" s="138">
        <v>5450</v>
      </c>
      <c r="C34" s="138">
        <v>14117</v>
      </c>
      <c r="D34" s="138">
        <v>135253</v>
      </c>
      <c r="E34" s="138">
        <v>11930</v>
      </c>
      <c r="F34" s="138">
        <v>26200</v>
      </c>
      <c r="G34" s="138">
        <v>21938</v>
      </c>
      <c r="H34" s="138">
        <v>122265</v>
      </c>
      <c r="I34" s="138">
        <v>28501</v>
      </c>
      <c r="J34" s="138">
        <v>14750</v>
      </c>
      <c r="K34" s="138">
        <v>0</v>
      </c>
      <c r="L34" s="139">
        <v>153498.4</v>
      </c>
      <c r="M34" s="138">
        <v>56431.199999999997</v>
      </c>
      <c r="N34" s="140">
        <v>137089.4</v>
      </c>
      <c r="O34" s="138">
        <v>727423</v>
      </c>
      <c r="P34" s="138">
        <v>2.2224614145968751E-2</v>
      </c>
      <c r="Q34">
        <f t="shared" si="6"/>
        <v>1</v>
      </c>
      <c r="R34" s="106"/>
    </row>
    <row r="35" spans="1:18" x14ac:dyDescent="0.25">
      <c r="A35" s="105" t="s">
        <v>117</v>
      </c>
      <c r="B35" s="138">
        <v>69</v>
      </c>
      <c r="C35" s="138">
        <v>8604</v>
      </c>
      <c r="D35" s="138">
        <v>7247</v>
      </c>
      <c r="E35" s="138">
        <v>2846</v>
      </c>
      <c r="F35" s="138">
        <v>0</v>
      </c>
      <c r="G35" s="138">
        <v>21600</v>
      </c>
      <c r="H35" s="138">
        <v>46</v>
      </c>
      <c r="I35" s="138">
        <v>63700</v>
      </c>
      <c r="J35" s="138">
        <v>162</v>
      </c>
      <c r="K35" s="138">
        <v>0</v>
      </c>
      <c r="L35" s="139">
        <v>56046</v>
      </c>
      <c r="M35" s="138">
        <v>9236</v>
      </c>
      <c r="N35" s="140">
        <v>55591</v>
      </c>
      <c r="O35" s="138">
        <v>225147</v>
      </c>
      <c r="P35" s="138">
        <v>6.8788108172582211E-3</v>
      </c>
      <c r="Q35">
        <f t="shared" si="6"/>
        <v>2</v>
      </c>
      <c r="R35" s="106"/>
    </row>
    <row r="36" spans="1:18" x14ac:dyDescent="0.25">
      <c r="A36" s="105" t="s">
        <v>118</v>
      </c>
      <c r="B36" s="138">
        <v>10</v>
      </c>
      <c r="C36" s="138">
        <v>6187</v>
      </c>
      <c r="D36" s="138">
        <v>74</v>
      </c>
      <c r="E36" s="138">
        <v>11179</v>
      </c>
      <c r="F36" s="138">
        <v>216</v>
      </c>
      <c r="G36" s="138">
        <v>0</v>
      </c>
      <c r="H36" s="138">
        <v>1291</v>
      </c>
      <c r="I36" s="138">
        <v>61011</v>
      </c>
      <c r="J36" s="138">
        <v>508</v>
      </c>
      <c r="K36" s="138">
        <v>0</v>
      </c>
      <c r="L36" s="139">
        <v>2671</v>
      </c>
      <c r="M36" s="138">
        <v>16136</v>
      </c>
      <c r="N36" s="140">
        <v>4367</v>
      </c>
      <c r="O36" s="138">
        <v>103650</v>
      </c>
      <c r="P36" s="138">
        <v>3.1667698934865424E-3</v>
      </c>
      <c r="Q36">
        <f t="shared" si="6"/>
        <v>2</v>
      </c>
      <c r="R36" s="106"/>
    </row>
    <row r="37" spans="1:18" x14ac:dyDescent="0.25">
      <c r="A37" s="105" t="s">
        <v>119</v>
      </c>
      <c r="B37" s="138">
        <v>26064</v>
      </c>
      <c r="C37" s="138">
        <v>1100</v>
      </c>
      <c r="D37" s="138">
        <v>15950</v>
      </c>
      <c r="E37" s="138">
        <v>63300</v>
      </c>
      <c r="F37" s="138">
        <v>900</v>
      </c>
      <c r="G37" s="138">
        <v>0</v>
      </c>
      <c r="H37" s="138">
        <v>44077</v>
      </c>
      <c r="I37" s="138">
        <v>5150</v>
      </c>
      <c r="J37" s="138">
        <v>6500</v>
      </c>
      <c r="K37" s="138">
        <v>0</v>
      </c>
      <c r="L37" s="139">
        <v>25100</v>
      </c>
      <c r="M37" s="138">
        <v>720</v>
      </c>
      <c r="N37" s="140">
        <v>10025</v>
      </c>
      <c r="O37" s="138">
        <v>198886</v>
      </c>
      <c r="P37" s="138">
        <v>6.0764707866470284E-3</v>
      </c>
      <c r="Q37">
        <f t="shared" si="6"/>
        <v>2</v>
      </c>
      <c r="R37" s="106"/>
    </row>
    <row r="38" spans="1:18" x14ac:dyDescent="0.25">
      <c r="A38" s="105" t="s">
        <v>120</v>
      </c>
      <c r="B38" s="138">
        <v>2677</v>
      </c>
      <c r="C38" s="138">
        <v>3419</v>
      </c>
      <c r="D38" s="138">
        <v>853</v>
      </c>
      <c r="E38" s="138">
        <v>14754</v>
      </c>
      <c r="F38" s="138">
        <v>2248</v>
      </c>
      <c r="G38" s="138">
        <v>0</v>
      </c>
      <c r="H38" s="138">
        <v>0</v>
      </c>
      <c r="I38" s="138">
        <v>750</v>
      </c>
      <c r="J38" s="138">
        <v>1989</v>
      </c>
      <c r="K38" s="138">
        <v>0</v>
      </c>
      <c r="L38" s="139">
        <v>7502</v>
      </c>
      <c r="M38" s="138">
        <v>169766</v>
      </c>
      <c r="N38" s="140">
        <v>104357</v>
      </c>
      <c r="O38" s="138">
        <v>308315</v>
      </c>
      <c r="P38" s="138">
        <v>9.419803759867857E-3</v>
      </c>
      <c r="Q38">
        <f t="shared" si="6"/>
        <v>3</v>
      </c>
      <c r="R38" s="106"/>
    </row>
    <row r="39" spans="1:18" x14ac:dyDescent="0.25">
      <c r="A39" s="105" t="s">
        <v>121</v>
      </c>
      <c r="B39" s="138">
        <v>2549</v>
      </c>
      <c r="C39" s="138">
        <v>0</v>
      </c>
      <c r="D39" s="138">
        <v>122194</v>
      </c>
      <c r="E39" s="138">
        <v>10227</v>
      </c>
      <c r="F39" s="138">
        <v>400</v>
      </c>
      <c r="G39" s="138">
        <v>122</v>
      </c>
      <c r="H39" s="138">
        <v>433</v>
      </c>
      <c r="I39" s="138">
        <v>2754</v>
      </c>
      <c r="J39" s="138">
        <v>16094</v>
      </c>
      <c r="K39" s="138">
        <v>0</v>
      </c>
      <c r="L39" s="139">
        <v>730</v>
      </c>
      <c r="M39" s="138">
        <v>22500</v>
      </c>
      <c r="N39" s="140">
        <v>372487</v>
      </c>
      <c r="O39" s="138">
        <v>550490</v>
      </c>
      <c r="P39" s="138">
        <v>1.6818863084084968E-2</v>
      </c>
      <c r="Q39">
        <f t="shared" si="6"/>
        <v>2</v>
      </c>
      <c r="R39" s="106"/>
    </row>
    <row r="40" spans="1:18" x14ac:dyDescent="0.25">
      <c r="A40" s="105" t="s">
        <v>104</v>
      </c>
      <c r="B40" s="138">
        <v>3051</v>
      </c>
      <c r="C40" s="138">
        <v>554</v>
      </c>
      <c r="D40" s="138">
        <v>10726</v>
      </c>
      <c r="E40" s="138">
        <v>6905</v>
      </c>
      <c r="F40" s="138">
        <v>33554</v>
      </c>
      <c r="G40" s="138">
        <v>2416</v>
      </c>
      <c r="H40" s="138">
        <v>39871</v>
      </c>
      <c r="I40" s="138">
        <v>2512</v>
      </c>
      <c r="J40" s="138">
        <v>12285</v>
      </c>
      <c r="K40" s="138">
        <v>365</v>
      </c>
      <c r="L40" s="139">
        <v>9535</v>
      </c>
      <c r="M40" s="138">
        <v>199767</v>
      </c>
      <c r="N40" s="140">
        <v>278913</v>
      </c>
      <c r="O40" s="138">
        <v>600454</v>
      </c>
      <c r="P40" s="138">
        <v>1.8345389769643689E-2</v>
      </c>
      <c r="Q40">
        <f t="shared" si="6"/>
        <v>0</v>
      </c>
      <c r="R40" s="106"/>
    </row>
    <row r="41" spans="1:18" x14ac:dyDescent="0.25">
      <c r="A41" s="105" t="s">
        <v>105</v>
      </c>
      <c r="B41" s="138">
        <v>7470</v>
      </c>
      <c r="C41" s="138">
        <v>5417</v>
      </c>
      <c r="D41" s="138">
        <v>95734</v>
      </c>
      <c r="E41" s="138">
        <v>4515</v>
      </c>
      <c r="F41" s="138">
        <v>9029</v>
      </c>
      <c r="G41" s="138">
        <v>0</v>
      </c>
      <c r="H41" s="138">
        <v>28463</v>
      </c>
      <c r="I41" s="138">
        <v>9450</v>
      </c>
      <c r="J41" s="138">
        <v>38093</v>
      </c>
      <c r="K41" s="138">
        <v>0</v>
      </c>
      <c r="L41" s="139">
        <v>20850</v>
      </c>
      <c r="M41" s="138">
        <v>262789</v>
      </c>
      <c r="N41" s="140">
        <v>42197</v>
      </c>
      <c r="O41" s="138">
        <v>524007</v>
      </c>
      <c r="P41" s="138">
        <v>1.6009740391473251E-2</v>
      </c>
      <c r="Q41">
        <f t="shared" si="6"/>
        <v>2</v>
      </c>
      <c r="R41" s="106"/>
    </row>
    <row r="42" spans="1:18" x14ac:dyDescent="0.25">
      <c r="A42" s="105" t="s">
        <v>122</v>
      </c>
      <c r="B42" s="138">
        <v>51518</v>
      </c>
      <c r="C42" s="138">
        <v>25400</v>
      </c>
      <c r="D42" s="138">
        <v>353985</v>
      </c>
      <c r="E42" s="138">
        <v>46613</v>
      </c>
      <c r="F42" s="138">
        <v>13394</v>
      </c>
      <c r="G42" s="138">
        <v>2207</v>
      </c>
      <c r="H42" s="138">
        <v>543668</v>
      </c>
      <c r="I42" s="138">
        <v>182252</v>
      </c>
      <c r="J42" s="138">
        <v>1345217</v>
      </c>
      <c r="K42" s="138">
        <v>600</v>
      </c>
      <c r="L42" s="139">
        <v>268707</v>
      </c>
      <c r="M42" s="138">
        <v>365931</v>
      </c>
      <c r="N42" s="140">
        <v>8534</v>
      </c>
      <c r="O42" s="138">
        <v>3208026</v>
      </c>
      <c r="P42" s="138">
        <v>9.801331552650322E-2</v>
      </c>
      <c r="Q42">
        <f t="shared" si="6"/>
        <v>0</v>
      </c>
      <c r="R42" s="106"/>
    </row>
    <row r="43" spans="1:18" x14ac:dyDescent="0.25">
      <c r="A43" s="105" t="s">
        <v>106</v>
      </c>
      <c r="B43" s="138">
        <v>52</v>
      </c>
      <c r="C43" s="138">
        <v>733</v>
      </c>
      <c r="D43" s="138">
        <v>77388</v>
      </c>
      <c r="E43" s="138">
        <v>294</v>
      </c>
      <c r="F43" s="138">
        <v>4789</v>
      </c>
      <c r="G43" s="138">
        <v>4324</v>
      </c>
      <c r="H43" s="138">
        <v>55</v>
      </c>
      <c r="I43" s="138">
        <v>4500</v>
      </c>
      <c r="J43" s="138">
        <v>155971</v>
      </c>
      <c r="K43" s="138">
        <v>0</v>
      </c>
      <c r="L43" s="139">
        <v>129</v>
      </c>
      <c r="M43" s="138">
        <v>9267</v>
      </c>
      <c r="N43" s="140">
        <v>4657</v>
      </c>
      <c r="O43" s="138">
        <v>262159</v>
      </c>
      <c r="P43" s="138">
        <v>8.0096211143901447E-3</v>
      </c>
      <c r="Q43">
        <f t="shared" si="6"/>
        <v>1</v>
      </c>
      <c r="R43" s="106"/>
    </row>
    <row r="44" spans="1:18" x14ac:dyDescent="0.25">
      <c r="A44" s="105" t="s">
        <v>123</v>
      </c>
      <c r="B44" s="138">
        <v>172883</v>
      </c>
      <c r="C44" s="138">
        <v>7633</v>
      </c>
      <c r="D44" s="138">
        <v>43193</v>
      </c>
      <c r="E44" s="138">
        <v>69611</v>
      </c>
      <c r="F44" s="138">
        <v>31056</v>
      </c>
      <c r="G44" s="138">
        <v>0</v>
      </c>
      <c r="H44" s="138">
        <v>2107550</v>
      </c>
      <c r="I44" s="138">
        <v>0</v>
      </c>
      <c r="J44" s="138">
        <v>0</v>
      </c>
      <c r="K44" s="138">
        <v>0</v>
      </c>
      <c r="L44" s="139">
        <v>308822</v>
      </c>
      <c r="M44" s="138">
        <v>352052</v>
      </c>
      <c r="N44" s="140">
        <v>91728</v>
      </c>
      <c r="O44" s="138">
        <v>3184528</v>
      </c>
      <c r="P44" s="138">
        <v>9.7295392140520132E-2</v>
      </c>
      <c r="Q44">
        <f t="shared" si="6"/>
        <v>4</v>
      </c>
      <c r="R44" s="106"/>
    </row>
    <row r="45" spans="1:18" x14ac:dyDescent="0.25">
      <c r="A45" s="105" t="s">
        <v>107</v>
      </c>
      <c r="B45" s="138">
        <v>2750</v>
      </c>
      <c r="C45" s="138">
        <v>7150</v>
      </c>
      <c r="D45" s="138">
        <v>7334</v>
      </c>
      <c r="E45" s="138">
        <v>13329</v>
      </c>
      <c r="F45" s="138">
        <v>0</v>
      </c>
      <c r="G45" s="138">
        <v>0</v>
      </c>
      <c r="H45" s="138">
        <v>80592</v>
      </c>
      <c r="I45" s="138">
        <v>8450</v>
      </c>
      <c r="J45" s="138">
        <v>0</v>
      </c>
      <c r="K45" s="138">
        <v>0</v>
      </c>
      <c r="L45" s="139">
        <v>50934</v>
      </c>
      <c r="M45" s="138">
        <v>820859</v>
      </c>
      <c r="N45" s="140">
        <v>0</v>
      </c>
      <c r="O45" s="138">
        <v>991398</v>
      </c>
      <c r="P45" s="138">
        <v>3.028971865762442E-2</v>
      </c>
      <c r="Q45">
        <f t="shared" si="6"/>
        <v>4</v>
      </c>
      <c r="R45" s="106"/>
    </row>
    <row r="46" spans="1:18" x14ac:dyDescent="0.25">
      <c r="A46" s="105" t="s">
        <v>124</v>
      </c>
      <c r="B46" s="138">
        <v>11702</v>
      </c>
      <c r="C46" s="138">
        <v>1238</v>
      </c>
      <c r="D46" s="138">
        <v>39249</v>
      </c>
      <c r="E46" s="138">
        <v>48909</v>
      </c>
      <c r="F46" s="138">
        <v>2700</v>
      </c>
      <c r="G46" s="138">
        <v>0</v>
      </c>
      <c r="H46" s="138">
        <v>140176</v>
      </c>
      <c r="I46" s="138">
        <v>69776</v>
      </c>
      <c r="J46" s="138">
        <v>733665</v>
      </c>
      <c r="K46" s="138">
        <v>1800</v>
      </c>
      <c r="L46" s="139">
        <v>51222</v>
      </c>
      <c r="M46" s="138">
        <v>89279</v>
      </c>
      <c r="N46" s="140">
        <v>20369</v>
      </c>
      <c r="O46" s="138">
        <v>1210085</v>
      </c>
      <c r="P46" s="138">
        <v>3.6971160121173782E-2</v>
      </c>
      <c r="Q46">
        <f t="shared" si="6"/>
        <v>1</v>
      </c>
      <c r="R46" s="106"/>
    </row>
    <row r="47" spans="1:18" x14ac:dyDescent="0.25">
      <c r="A47" s="105" t="s">
        <v>108</v>
      </c>
      <c r="B47" s="138">
        <v>4175</v>
      </c>
      <c r="C47" s="138">
        <v>5529</v>
      </c>
      <c r="D47" s="138">
        <v>55467</v>
      </c>
      <c r="E47" s="138">
        <v>4491</v>
      </c>
      <c r="F47" s="138">
        <v>4085</v>
      </c>
      <c r="G47" s="138">
        <v>3352</v>
      </c>
      <c r="H47" s="138">
        <v>79277</v>
      </c>
      <c r="I47" s="138">
        <v>8643</v>
      </c>
      <c r="J47" s="138">
        <v>426384</v>
      </c>
      <c r="K47" s="138">
        <v>0</v>
      </c>
      <c r="L47" s="139">
        <v>68173</v>
      </c>
      <c r="M47" s="138">
        <v>38623</v>
      </c>
      <c r="N47" s="140">
        <v>555686</v>
      </c>
      <c r="O47" s="138">
        <v>1253885</v>
      </c>
      <c r="P47" s="138">
        <v>3.8309361002357677E-2</v>
      </c>
      <c r="Q47">
        <f t="shared" si="6"/>
        <v>1</v>
      </c>
      <c r="R47" s="106"/>
    </row>
    <row r="48" spans="1:18" x14ac:dyDescent="0.25">
      <c r="A48" s="105" t="s">
        <v>125</v>
      </c>
      <c r="B48" s="138">
        <v>6139</v>
      </c>
      <c r="C48" s="138">
        <v>0</v>
      </c>
      <c r="D48" s="138">
        <v>11819</v>
      </c>
      <c r="E48" s="138">
        <v>2400</v>
      </c>
      <c r="F48" s="138">
        <v>900</v>
      </c>
      <c r="G48" s="138">
        <v>0</v>
      </c>
      <c r="H48" s="138">
        <v>6493</v>
      </c>
      <c r="I48" s="138">
        <v>2700</v>
      </c>
      <c r="J48" s="138">
        <v>500</v>
      </c>
      <c r="K48" s="138">
        <v>0</v>
      </c>
      <c r="L48" s="139">
        <v>24500</v>
      </c>
      <c r="M48" s="138">
        <v>243846</v>
      </c>
      <c r="N48" s="140">
        <v>25128</v>
      </c>
      <c r="O48" s="138">
        <v>324425</v>
      </c>
      <c r="P48" s="138">
        <v>9.9120050428786449E-3</v>
      </c>
      <c r="Q48">
        <f t="shared" si="6"/>
        <v>3</v>
      </c>
      <c r="R48" s="106"/>
    </row>
    <row r="49" spans="1:18" x14ac:dyDescent="0.25">
      <c r="A49" s="105" t="s">
        <v>109</v>
      </c>
      <c r="B49" s="138">
        <v>3630</v>
      </c>
      <c r="C49" s="138">
        <v>730</v>
      </c>
      <c r="D49" s="138">
        <v>2745</v>
      </c>
      <c r="E49" s="138">
        <v>3684</v>
      </c>
      <c r="F49" s="138">
        <v>1051</v>
      </c>
      <c r="G49" s="138">
        <v>0</v>
      </c>
      <c r="H49" s="138">
        <v>2131</v>
      </c>
      <c r="I49" s="138">
        <v>0</v>
      </c>
      <c r="J49" s="138">
        <v>72</v>
      </c>
      <c r="K49" s="138">
        <v>0</v>
      </c>
      <c r="L49" s="139">
        <v>17745</v>
      </c>
      <c r="M49" s="138">
        <v>35844</v>
      </c>
      <c r="N49" s="140">
        <v>10451</v>
      </c>
      <c r="O49" s="138">
        <v>78083</v>
      </c>
      <c r="P49" s="138">
        <v>2.3856333197598621E-3</v>
      </c>
      <c r="Q49">
        <f t="shared" si="6"/>
        <v>3</v>
      </c>
      <c r="R49" s="106"/>
    </row>
    <row r="50" spans="1:18" x14ac:dyDescent="0.25">
      <c r="A50" s="105" t="s">
        <v>126</v>
      </c>
      <c r="B50" s="138">
        <v>595</v>
      </c>
      <c r="C50" s="138">
        <v>262</v>
      </c>
      <c r="D50" s="138">
        <v>2455</v>
      </c>
      <c r="E50" s="138">
        <v>4039</v>
      </c>
      <c r="F50" s="138">
        <v>900</v>
      </c>
      <c r="G50" s="138">
        <v>0</v>
      </c>
      <c r="H50" s="138">
        <v>28830</v>
      </c>
      <c r="I50" s="138">
        <v>2000</v>
      </c>
      <c r="J50" s="138">
        <v>347</v>
      </c>
      <c r="K50" s="138">
        <v>0</v>
      </c>
      <c r="L50" s="139">
        <v>2779</v>
      </c>
      <c r="M50" s="138">
        <v>8279</v>
      </c>
      <c r="N50" s="140">
        <v>5095</v>
      </c>
      <c r="O50" s="138">
        <v>55581</v>
      </c>
      <c r="P50" s="138">
        <v>1.6981402551845201E-3</v>
      </c>
      <c r="Q50">
        <f t="shared" si="6"/>
        <v>2</v>
      </c>
      <c r="R50" s="106"/>
    </row>
    <row r="51" spans="1:18" x14ac:dyDescent="0.25">
      <c r="A51" s="105" t="s">
        <v>127</v>
      </c>
      <c r="B51" s="138">
        <v>9758</v>
      </c>
      <c r="C51" s="138">
        <v>40077.029900000001</v>
      </c>
      <c r="D51" s="138">
        <v>195494.49109999998</v>
      </c>
      <c r="E51" s="138">
        <v>193018.5643</v>
      </c>
      <c r="F51" s="138">
        <v>14874</v>
      </c>
      <c r="G51" s="138">
        <v>0</v>
      </c>
      <c r="H51" s="138">
        <v>42980.322700000004</v>
      </c>
      <c r="I51" s="138">
        <v>26678</v>
      </c>
      <c r="J51" s="138">
        <v>3009.8901999999998</v>
      </c>
      <c r="K51" s="138">
        <v>0</v>
      </c>
      <c r="L51" s="139">
        <v>1017406.3449</v>
      </c>
      <c r="M51" s="138">
        <v>204425</v>
      </c>
      <c r="N51" s="140">
        <v>202408.35690000001</v>
      </c>
      <c r="O51" s="138">
        <v>1950130</v>
      </c>
      <c r="P51" s="138">
        <v>5.9581408320163155E-2</v>
      </c>
      <c r="Q51">
        <f t="shared" si="6"/>
        <v>2</v>
      </c>
      <c r="R51" s="106"/>
    </row>
    <row r="52" spans="1:18" x14ac:dyDescent="0.25">
      <c r="A52" s="105" t="s">
        <v>208</v>
      </c>
      <c r="B52">
        <f>SUM(B22:B51)</f>
        <v>941405</v>
      </c>
      <c r="C52">
        <f t="shared" ref="C52:O52" si="7">SUM(C22:C51)</f>
        <v>188190.02989999999</v>
      </c>
      <c r="D52">
        <f t="shared" si="7"/>
        <v>2756198.4911000002</v>
      </c>
      <c r="E52">
        <f t="shared" si="7"/>
        <v>648512.56429999997</v>
      </c>
      <c r="F52">
        <f t="shared" si="7"/>
        <v>681131</v>
      </c>
      <c r="G52">
        <f t="shared" si="7"/>
        <v>85567</v>
      </c>
      <c r="H52">
        <f t="shared" si="7"/>
        <v>3889668.3226999999</v>
      </c>
      <c r="I52">
        <f t="shared" si="7"/>
        <v>1496981</v>
      </c>
      <c r="J52">
        <f t="shared" si="7"/>
        <v>6249113.8902000003</v>
      </c>
      <c r="K52">
        <f t="shared" si="7"/>
        <v>2765</v>
      </c>
      <c r="L52" s="60">
        <f t="shared" si="7"/>
        <v>2859538.7448999998</v>
      </c>
      <c r="M52">
        <f t="shared" si="7"/>
        <v>7965845.2000000002</v>
      </c>
      <c r="N52" s="60">
        <f t="shared" si="7"/>
        <v>4965595.7569000004</v>
      </c>
      <c r="O52">
        <f t="shared" si="7"/>
        <v>32730512</v>
      </c>
      <c r="P52">
        <f>SUM(P22:P51)</f>
        <v>1</v>
      </c>
      <c r="Q52">
        <f t="shared" si="6"/>
        <v>0</v>
      </c>
      <c r="R52" s="106"/>
    </row>
    <row r="53" spans="1:18" x14ac:dyDescent="0.25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9"/>
      <c r="M53" s="108"/>
      <c r="N53" s="109"/>
      <c r="O53" s="108"/>
      <c r="P53" s="108"/>
      <c r="Q53" s="108"/>
      <c r="R53" s="110"/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比較シート</vt:lpstr>
      <vt:lpstr>年別観光客（宿泊＋日帰り）</vt:lpstr>
      <vt:lpstr>年別観光客（日帰り）</vt:lpstr>
      <vt:lpstr>年別観光客（宿泊）</vt:lpstr>
      <vt:lpstr>月別観光客数（日帰り）</vt:lpstr>
      <vt:lpstr>月別観光客数（宿泊）</vt:lpstr>
      <vt:lpstr>発地・市町村別観光客（宿泊）</vt:lpstr>
      <vt:lpstr>目的別推計</vt:lpstr>
      <vt:lpstr>比較シート!Print_Area</vt:lpstr>
      <vt:lpstr>比較シート!Print_Titles</vt:lpstr>
      <vt:lpstr>市町村名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野田 拓</cp:lastModifiedBy>
  <cp:lastPrinted>2025-09-25T07:40:50Z</cp:lastPrinted>
  <dcterms:created xsi:type="dcterms:W3CDTF">2019-07-02T05:33:56Z</dcterms:created>
  <dcterms:modified xsi:type="dcterms:W3CDTF">2026-07-13T05:40:55Z</dcterms:modified>
</cp:coreProperties>
</file>