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申立人員算定様式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<sst xmlns="http://schemas.openxmlformats.org/spreadsheetml/2006/main" count="99" uniqueCount="74">
  <si>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月水量(m3)</t>
  </si>
  <si>
    <t>延べ床面積(㎡）</t>
  </si>
  <si>
    <t>日水量(m3)</t>
  </si>
  <si>
    <t>浄化槽規模</t>
  </si>
  <si>
    <t>（人）</t>
  </si>
  <si>
    <t>１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</si>
  <si>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</si>
  <si>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</si>
  <si>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</si>
  <si>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</si>
  <si>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</si>
  <si>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</si>
  <si>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</si>
  <si>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</si>
  <si>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</si>
  <si>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</si>
  <si>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採用平均水量</t>
  </si>
  <si>
    <t>今回施設面積における想定水量</t>
  </si>
  <si>
    <t>×</t>
  </si>
  <si>
    <t>＝</t>
  </si>
  <si>
    <t>×</t>
  </si>
  <si>
    <t>（㎡）</t>
  </si>
  <si>
    <t>=</t>
  </si>
  <si>
    <t>／</t>
  </si>
  <si>
    <t>（m3/日・人）</t>
  </si>
  <si>
    <t>=</t>
  </si>
  <si>
    <t>×</t>
  </si>
  <si>
    <t>（g/m3)</t>
  </si>
  <si>
    <t>／</t>
  </si>
  <si>
    <t>（g/人・日）</t>
  </si>
  <si>
    <t>=</t>
  </si>
  <si>
    <t>（１）水量による人槽換算</t>
  </si>
  <si>
    <t>（２）ＢＯＤによる人槽換算</t>
  </si>
  <si>
    <t>最終算定人員</t>
  </si>
  <si>
    <t>類似施設からの算定人員</t>
  </si>
  <si>
    <t>申し立て算定人員</t>
  </si>
  <si>
    <t>年間日最大水量
(m3/日)</t>
  </si>
  <si>
    <t>1年の水量データ</t>
  </si>
  <si>
    <t>ただし書き適用時の下限人員</t>
  </si>
  <si>
    <t>類似事例</t>
  </si>
  <si>
    <t>例</t>
  </si>
  <si>
    <t>下限</t>
  </si>
  <si>
    <t>JIS適用の算定人員</t>
  </si>
  <si>
    <t>類似施設</t>
  </si>
  <si>
    <t>日水量
(m3)</t>
  </si>
  <si>
    <t>２ 月</t>
  </si>
  <si>
    <t>（m3/日）</t>
  </si>
  <si>
    <t>（m3/日）</t>
  </si>
  <si>
    <t>（m3/日）</t>
  </si>
  <si>
    <t>（㎡）</t>
  </si>
  <si>
    <t>＝</t>
  </si>
  <si>
    <t>→</t>
  </si>
  <si>
    <t>％</t>
  </si>
  <si>
    <t>名称</t>
  </si>
  <si>
    <t>1㎡当たりの水量
(m3/㎡・日)</t>
  </si>
  <si>
    <t>（m3/㎡・日）</t>
  </si>
  <si>
    <t>用途</t>
  </si>
  <si>
    <t>集会場</t>
  </si>
  <si>
    <t>算定</t>
  </si>
  <si>
    <t>③</t>
  </si>
  <si>
    <t>②</t>
  </si>
  <si>
    <t>①</t>
  </si>
  <si>
    <t>①～③の最大</t>
  </si>
  <si>
    <t>安全率を加えた想定水量</t>
  </si>
  <si>
    <t>３．各算定からの判断</t>
  </si>
  <si>
    <t>日数</t>
  </si>
  <si>
    <t>延床面積(㎡）</t>
  </si>
  <si>
    <t>２－２　想定水量の決定</t>
  </si>
  <si>
    <t>２－３　類似施設からの人槽の決定</t>
  </si>
  <si>
    <t>1　JISによる算定</t>
  </si>
  <si>
    <t>2－１　類似施設の状況</t>
  </si>
  <si>
    <t>＜申立人員算定様式＞</t>
  </si>
  <si>
    <t>〇〇集会場</t>
  </si>
  <si>
    <t>△△集会場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</si>
</sst>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0.000_ "/>
    <numFmt numFmtId="179" formatCode="0_);[Red]\(0\)"/>
    <numFmt numFmtId="180" formatCode="0.0_ "/>
    <numFmt numFmtId="181" formatCode="0.00_ "/>
    <numFmt numFmtId="182" formatCode="#,##0_);[Red]\(#,##0\)"/>
    <numFmt numFmtId="183" formatCode="#,##0.00_);[Red]\(#,##0.00\)"/>
    <numFmt numFmtId="184" formatCode="0.0000_ "/>
    <numFmt numFmtId="185" formatCode="&quot;¥&quot;#,##0.0000000;&quot;¥&quot;\-#,##0.0000000"/>
    <numFmt numFmtId="186" formatCode="#,##0.00000000"/>
    <numFmt numFmtId="187" formatCode="#,##0.00000_ "/>
    <numFmt numFmtId="188" formatCode="0.00000_ "/>
    <numFmt numFmtId="189" formatCode="0.00000_);[Red]\(0.00000\)"/>
    <numFmt numFmtId="190" formatCode="&quot;安全率&quot;#&quot;倍&quot;"/>
    <numFmt numFmtId="191" formatCode="#&quot;人槽&quot;"/>
    <numFmt numFmtId="192" formatCode="#&quot;m3/日&quot;"/>
    <numFmt numFmtId="193" formatCode="#.##&quot;m3/日&quot;"/>
    <numFmt numFmtId="194" formatCode="#.####&quot;m3&quot;"/>
    <numFmt numFmtId="195" formatCode="###.####&quot;m3&quot;"/>
    <numFmt numFmtId="196" formatCode="0.000_);[Red]\(0.0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183" fontId="22" fillId="0" borderId="10" xfId="0" applyNumberFormat="1" applyFont="1" applyBorder="1" applyAlignment="1" quotePrefix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84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84" fontId="21" fillId="0" borderId="14" xfId="0" applyNumberFormat="1" applyFont="1" applyBorder="1" applyAlignment="1">
      <alignment vertical="center"/>
    </xf>
    <xf numFmtId="184" fontId="21" fillId="0" borderId="12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84" fontId="21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84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179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 quotePrefix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vertical="center" shrinkToFit="1"/>
    </xf>
    <xf numFmtId="0" fontId="21" fillId="0" borderId="18" xfId="0" applyFont="1" applyBorder="1" applyAlignment="1" quotePrefix="1">
      <alignment vertical="center"/>
    </xf>
    <xf numFmtId="0" fontId="21" fillId="0" borderId="18" xfId="0" applyFont="1" applyBorder="1" applyAlignment="1">
      <alignment vertical="center" shrinkToFit="1"/>
    </xf>
    <xf numFmtId="0" fontId="23" fillId="0" borderId="17" xfId="0" applyFont="1" applyBorder="1" applyAlignment="1">
      <alignment vertical="center"/>
    </xf>
    <xf numFmtId="187" fontId="21" fillId="0" borderId="17" xfId="0" applyNumberFormat="1" applyFont="1" applyBorder="1" applyAlignment="1" quotePrefix="1">
      <alignment vertical="center" shrinkToFit="1"/>
    </xf>
    <xf numFmtId="0" fontId="0" fillId="0" borderId="0" xfId="0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vertical="center" shrinkToFit="1"/>
    </xf>
    <xf numFmtId="183" fontId="21" fillId="0" borderId="11" xfId="0" applyNumberFormat="1" applyFont="1" applyBorder="1" applyAlignment="1">
      <alignment vertical="center" shrinkToFit="1"/>
    </xf>
    <xf numFmtId="191" fontId="21" fillId="0" borderId="10" xfId="0" applyNumberFormat="1" applyFont="1" applyBorder="1" applyAlignment="1">
      <alignment horizontal="center" vertical="center" shrinkToFit="1"/>
    </xf>
    <xf numFmtId="193" fontId="21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91" fontId="24" fillId="0" borderId="10" xfId="0" applyNumberFormat="1" applyFont="1" applyBorder="1" applyAlignment="1">
      <alignment horizontal="center" vertical="center" shrinkToFit="1"/>
    </xf>
    <xf numFmtId="193" fontId="24" fillId="0" borderId="10" xfId="0" applyNumberFormat="1" applyFont="1" applyBorder="1" applyAlignment="1">
      <alignment horizontal="center" vertical="center" shrinkToFit="1"/>
    </xf>
    <xf numFmtId="183" fontId="24" fillId="0" borderId="10" xfId="0" applyNumberFormat="1" applyFont="1" applyBorder="1" applyAlignment="1" quotePrefix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horizontal="right" vertical="center"/>
    </xf>
    <xf numFmtId="0" fontId="21" fillId="0" borderId="19" xfId="0" applyFont="1" applyBorder="1" applyAlignment="1" quotePrefix="1">
      <alignment vertical="center" shrinkToFit="1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shrinkToFit="1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84" fontId="24" fillId="0" borderId="13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184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 shrinkToFit="1"/>
    </xf>
    <xf numFmtId="0" fontId="24" fillId="0" borderId="14" xfId="0" applyFont="1" applyBorder="1" applyAlignment="1">
      <alignment horizontal="center" vertical="center"/>
    </xf>
    <xf numFmtId="184" fontId="24" fillId="0" borderId="12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84" fontId="24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184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 shrinkToFit="1"/>
    </xf>
    <xf numFmtId="0" fontId="24" fillId="0" borderId="16" xfId="0" applyFont="1" applyBorder="1" applyAlignment="1">
      <alignment horizontal="center" vertical="center"/>
    </xf>
    <xf numFmtId="18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24" fillId="0" borderId="11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190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7" fontId="21" fillId="0" borderId="0" xfId="0" applyNumberFormat="1" applyFont="1" applyBorder="1" applyAlignment="1" quotePrefix="1">
      <alignment vertical="center" shrinkToFit="1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191" fontId="24" fillId="0" borderId="22" xfId="0" applyNumberFormat="1" applyFont="1" applyBorder="1" applyAlignment="1">
      <alignment horizontal="center" vertical="center" shrinkToFit="1"/>
    </xf>
    <xf numFmtId="193" fontId="24" fillId="0" borderId="22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183" fontId="21" fillId="0" borderId="10" xfId="0" applyNumberFormat="1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center" vertical="center" shrinkToFit="1"/>
    </xf>
    <xf numFmtId="196" fontId="0" fillId="0" borderId="10" xfId="0" applyNumberFormat="1" applyBorder="1" applyAlignment="1">
      <alignment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83" fontId="21" fillId="0" borderId="17" xfId="0" applyNumberFormat="1" applyFont="1" applyBorder="1" applyAlignment="1">
      <alignment horizontal="center" vertical="center"/>
    </xf>
    <xf numFmtId="183" fontId="21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190" fontId="21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89" fontId="21" fillId="0" borderId="10" xfId="0" applyNumberFormat="1" applyFont="1" applyBorder="1" applyAlignment="1">
      <alignment horizontal="center" vertical="center"/>
    </xf>
    <xf numFmtId="183" fontId="24" fillId="0" borderId="1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188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96" fontId="21" fillId="0" borderId="11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17.875" style="0" customWidth="1"/>
    <col min="2" max="2" width="5.00390625" style="50" hidden="1" customWidth="1"/>
    <col min="3" max="3" width="7.125" style="0" customWidth="1"/>
    <col min="4" max="4" width="8.50390625" style="0" customWidth="1"/>
    <col min="5" max="5" width="3.50390625" style="0" bestFit="1" customWidth="1"/>
    <col min="6" max="6" width="7.125" style="0" customWidth="1"/>
    <col min="7" max="7" width="8.625" style="0" customWidth="1"/>
    <col min="8" max="8" width="3.50390625" style="0" bestFit="1" customWidth="1"/>
    <col min="9" max="9" width="7.375" style="0" customWidth="1"/>
    <col min="10" max="10" width="8.625" style="0" customWidth="1"/>
    <col min="11" max="11" width="3.50390625" style="0" bestFit="1" customWidth="1"/>
    <col min="12" max="12" width="7.25390625" style="41" customWidth="1"/>
    <col min="13" max="13" width="8.50390625" style="0" customWidth="1"/>
    <col min="14" max="14" width="3.50390625" style="0" bestFit="1" customWidth="1"/>
    <col min="15" max="15" width="6.875" style="0" customWidth="1"/>
    <col min="16" max="16" width="8.625" style="0" customWidth="1"/>
    <col min="17" max="17" width="3.50390625" style="0" customWidth="1"/>
    <col min="18" max="28" width="3.625" style="0" customWidth="1"/>
  </cols>
  <sheetData>
    <row r="1" ht="19.5" customHeight="1">
      <c r="A1" s="108" t="s">
        <v>71</v>
      </c>
    </row>
    <row r="2" ht="17.25">
      <c r="A2" s="1" t="s">
        <v>69</v>
      </c>
    </row>
    <row r="3" spans="1:16" ht="17.25">
      <c r="A3" s="3" t="s">
        <v>66</v>
      </c>
      <c r="B3" s="86"/>
      <c r="C3" s="128">
        <v>126</v>
      </c>
      <c r="D3" s="128"/>
      <c r="F3" s="109" t="s">
        <v>56</v>
      </c>
      <c r="G3" s="109"/>
      <c r="H3" s="129" t="s">
        <v>57</v>
      </c>
      <c r="I3" s="129"/>
      <c r="J3" s="121"/>
      <c r="L3" s="109" t="s">
        <v>58</v>
      </c>
      <c r="M3" s="109"/>
      <c r="N3" s="110">
        <v>0.08</v>
      </c>
      <c r="O3" s="110"/>
      <c r="P3" s="111"/>
    </row>
    <row r="4" spans="1:13" ht="17.25">
      <c r="A4" s="57" t="s">
        <v>42</v>
      </c>
      <c r="B4" s="86"/>
      <c r="C4" s="26">
        <f>ROUNDUP(L4,0)</f>
        <v>11</v>
      </c>
      <c r="D4" s="36" t="s">
        <v>4</v>
      </c>
      <c r="E4" s="58"/>
      <c r="F4" s="27">
        <f>J29</f>
        <v>126</v>
      </c>
      <c r="G4" s="27" t="s">
        <v>49</v>
      </c>
      <c r="H4" s="27" t="s">
        <v>26</v>
      </c>
      <c r="I4" s="140">
        <f>N3</f>
        <v>0.08</v>
      </c>
      <c r="J4" s="27"/>
      <c r="K4" s="27" t="s">
        <v>50</v>
      </c>
      <c r="L4" s="27">
        <f>F4*I4</f>
        <v>10.08</v>
      </c>
      <c r="M4" s="38" t="s">
        <v>4</v>
      </c>
    </row>
    <row r="5" ht="18" customHeight="1">
      <c r="B5" s="86"/>
    </row>
    <row r="6" spans="1:16" ht="17.25">
      <c r="A6" s="1" t="s">
        <v>70</v>
      </c>
      <c r="B6" s="86"/>
      <c r="L6" s="49"/>
      <c r="M6" s="50"/>
      <c r="N6" s="50"/>
      <c r="O6" s="50"/>
      <c r="P6" s="50"/>
    </row>
    <row r="7" spans="1:17" s="4" customFormat="1" ht="25.5" customHeight="1">
      <c r="A7" s="3" t="s">
        <v>43</v>
      </c>
      <c r="B7" s="87"/>
      <c r="C7" s="112">
        <v>1</v>
      </c>
      <c r="D7" s="113"/>
      <c r="E7" s="114"/>
      <c r="F7" s="112">
        <v>2</v>
      </c>
      <c r="G7" s="113"/>
      <c r="H7" s="114"/>
      <c r="I7" s="112">
        <v>3</v>
      </c>
      <c r="J7" s="113"/>
      <c r="K7" s="114"/>
      <c r="L7" s="126">
        <v>4</v>
      </c>
      <c r="M7" s="127"/>
      <c r="N7" s="114"/>
      <c r="O7" s="122">
        <v>5</v>
      </c>
      <c r="P7" s="122"/>
      <c r="Q7" s="123"/>
    </row>
    <row r="8" spans="1:17" s="8" customFormat="1" ht="25.5" customHeight="1">
      <c r="A8" s="7" t="s">
        <v>53</v>
      </c>
      <c r="B8" s="88"/>
      <c r="C8" s="115" t="s">
        <v>72</v>
      </c>
      <c r="D8" s="116"/>
      <c r="E8" s="117"/>
      <c r="F8" s="115" t="s">
        <v>73</v>
      </c>
      <c r="G8" s="116"/>
      <c r="H8" s="117"/>
      <c r="I8" s="115"/>
      <c r="J8" s="116"/>
      <c r="K8" s="117"/>
      <c r="L8" s="124"/>
      <c r="M8" s="125"/>
      <c r="N8" s="117"/>
      <c r="O8" s="120"/>
      <c r="P8" s="120"/>
      <c r="Q8" s="121"/>
    </row>
    <row r="9" spans="1:17" s="6" customFormat="1" ht="25.5" customHeight="1">
      <c r="A9" s="3" t="s">
        <v>1</v>
      </c>
      <c r="B9" s="69"/>
      <c r="C9" s="118">
        <v>120</v>
      </c>
      <c r="D9" s="119"/>
      <c r="E9" s="114"/>
      <c r="F9" s="118">
        <v>109</v>
      </c>
      <c r="G9" s="119"/>
      <c r="H9" s="114"/>
      <c r="I9" s="118">
        <v>1</v>
      </c>
      <c r="J9" s="119"/>
      <c r="K9" s="114"/>
      <c r="L9" s="136">
        <v>1</v>
      </c>
      <c r="M9" s="136"/>
      <c r="N9" s="123"/>
      <c r="O9" s="136">
        <v>1</v>
      </c>
      <c r="P9" s="136"/>
      <c r="Q9" s="139"/>
    </row>
    <row r="10" spans="1:17" s="8" customFormat="1" ht="25.5" customHeight="1">
      <c r="A10" s="7" t="s">
        <v>3</v>
      </c>
      <c r="B10" s="88"/>
      <c r="C10" s="47">
        <v>10</v>
      </c>
      <c r="D10" s="48">
        <v>2</v>
      </c>
      <c r="E10" s="9"/>
      <c r="F10" s="47">
        <v>10</v>
      </c>
      <c r="G10" s="48">
        <v>2</v>
      </c>
      <c r="H10" s="9"/>
      <c r="I10" s="47"/>
      <c r="J10" s="48"/>
      <c r="K10" s="9"/>
      <c r="L10" s="53"/>
      <c r="M10" s="54"/>
      <c r="N10" s="55"/>
      <c r="O10" s="105"/>
      <c r="P10" s="106"/>
      <c r="Q10" s="107"/>
    </row>
    <row r="11" spans="1:17" s="11" customFormat="1" ht="25.5" customHeight="1">
      <c r="A11" s="10" t="s">
        <v>37</v>
      </c>
      <c r="B11" s="93" t="s">
        <v>65</v>
      </c>
      <c r="C11" s="43" t="s">
        <v>0</v>
      </c>
      <c r="D11" s="43" t="s">
        <v>2</v>
      </c>
      <c r="E11" s="93" t="s">
        <v>65</v>
      </c>
      <c r="F11" s="44" t="s">
        <v>0</v>
      </c>
      <c r="G11" s="44" t="s">
        <v>44</v>
      </c>
      <c r="H11" s="93" t="s">
        <v>65</v>
      </c>
      <c r="I11" s="44" t="s">
        <v>0</v>
      </c>
      <c r="J11" s="44" t="s">
        <v>44</v>
      </c>
      <c r="K11" s="93" t="s">
        <v>65</v>
      </c>
      <c r="L11" s="44" t="s">
        <v>0</v>
      </c>
      <c r="M11" s="44" t="s">
        <v>44</v>
      </c>
      <c r="N11" s="93" t="s">
        <v>65</v>
      </c>
      <c r="O11" s="44" t="s">
        <v>0</v>
      </c>
      <c r="P11" s="44" t="s">
        <v>44</v>
      </c>
      <c r="Q11" s="93" t="s">
        <v>65</v>
      </c>
    </row>
    <row r="12" spans="1:19" s="6" customFormat="1" ht="25.5" customHeight="1">
      <c r="A12" s="12" t="s">
        <v>5</v>
      </c>
      <c r="B12" s="68">
        <v>31</v>
      </c>
      <c r="C12" s="13">
        <v>1</v>
      </c>
      <c r="D12" s="14">
        <f>(C12/E12)</f>
        <v>0.03225806451612903</v>
      </c>
      <c r="E12" s="64">
        <f aca="true" t="shared" si="0" ref="E12:E23">B12</f>
        <v>31</v>
      </c>
      <c r="F12" s="65">
        <v>1</v>
      </c>
      <c r="G12" s="66">
        <f>(F12/H12)</f>
        <v>0.03225806451612903</v>
      </c>
      <c r="H12" s="68">
        <v>31</v>
      </c>
      <c r="I12" s="65"/>
      <c r="J12" s="66">
        <f>(I12/K12)</f>
        <v>0</v>
      </c>
      <c r="K12" s="68">
        <v>31</v>
      </c>
      <c r="L12" s="67"/>
      <c r="M12" s="66">
        <f>(L12/N12)</f>
        <v>0</v>
      </c>
      <c r="N12" s="68">
        <v>31</v>
      </c>
      <c r="O12" s="65"/>
      <c r="P12" s="66">
        <f>(O12/Q12)</f>
        <v>0</v>
      </c>
      <c r="Q12" s="68">
        <v>31</v>
      </c>
      <c r="R12" s="69"/>
      <c r="S12" s="69"/>
    </row>
    <row r="13" spans="1:19" s="6" customFormat="1" ht="25.5" customHeight="1">
      <c r="A13" s="15" t="s">
        <v>45</v>
      </c>
      <c r="B13" s="73">
        <v>29</v>
      </c>
      <c r="C13" s="16">
        <v>1</v>
      </c>
      <c r="D13" s="17">
        <f>(C13/E13)</f>
        <v>0.034482758620689655</v>
      </c>
      <c r="E13" s="64">
        <f t="shared" si="0"/>
        <v>29</v>
      </c>
      <c r="F13" s="70">
        <v>1</v>
      </c>
      <c r="G13" s="71">
        <f>(F13/H13)</f>
        <v>0.034482758620689655</v>
      </c>
      <c r="H13" s="73">
        <v>29</v>
      </c>
      <c r="I13" s="70"/>
      <c r="J13" s="71">
        <f>(I13/K13)</f>
        <v>0</v>
      </c>
      <c r="K13" s="73">
        <v>29</v>
      </c>
      <c r="L13" s="72"/>
      <c r="M13" s="71">
        <f>(L13/N13)</f>
        <v>0</v>
      </c>
      <c r="N13" s="73">
        <v>29</v>
      </c>
      <c r="O13" s="70"/>
      <c r="P13" s="71">
        <f>(O13/Q13)</f>
        <v>0</v>
      </c>
      <c r="Q13" s="73">
        <v>29</v>
      </c>
      <c r="R13" s="69"/>
      <c r="S13" s="69"/>
    </row>
    <row r="14" spans="1:19" s="6" customFormat="1" ht="25.5" customHeight="1">
      <c r="A14" s="12" t="s">
        <v>6</v>
      </c>
      <c r="B14" s="68">
        <v>31</v>
      </c>
      <c r="C14" s="13">
        <v>1</v>
      </c>
      <c r="D14" s="18">
        <f aca="true" t="shared" si="1" ref="D14:D23">(C14/E14)</f>
        <v>0.03225806451612903</v>
      </c>
      <c r="E14" s="64">
        <f t="shared" si="0"/>
        <v>31</v>
      </c>
      <c r="F14" s="65">
        <v>1</v>
      </c>
      <c r="G14" s="74">
        <f aca="true" t="shared" si="2" ref="G14:G23">(F14/H14)</f>
        <v>0.03225806451612903</v>
      </c>
      <c r="H14" s="68">
        <v>31</v>
      </c>
      <c r="I14" s="65"/>
      <c r="J14" s="74">
        <f aca="true" t="shared" si="3" ref="J14:J23">(I14/K14)</f>
        <v>0</v>
      </c>
      <c r="K14" s="68">
        <v>31</v>
      </c>
      <c r="L14" s="67"/>
      <c r="M14" s="74">
        <f aca="true" t="shared" si="4" ref="M14:M23">(L14/N14)</f>
        <v>0</v>
      </c>
      <c r="N14" s="68">
        <v>31</v>
      </c>
      <c r="O14" s="65"/>
      <c r="P14" s="74">
        <f aca="true" t="shared" si="5" ref="P14:P23">(O14/Q14)</f>
        <v>0</v>
      </c>
      <c r="Q14" s="68">
        <v>31</v>
      </c>
      <c r="R14" s="69"/>
      <c r="S14" s="69"/>
    </row>
    <row r="15" spans="1:19" s="6" customFormat="1" ht="25.5" customHeight="1">
      <c r="A15" s="15" t="s">
        <v>7</v>
      </c>
      <c r="B15" s="78">
        <v>30</v>
      </c>
      <c r="C15" s="19">
        <v>0</v>
      </c>
      <c r="D15" s="20">
        <f t="shared" si="1"/>
        <v>0</v>
      </c>
      <c r="E15" s="64">
        <f t="shared" si="0"/>
        <v>30</v>
      </c>
      <c r="F15" s="75">
        <v>0</v>
      </c>
      <c r="G15" s="76">
        <f t="shared" si="2"/>
        <v>0</v>
      </c>
      <c r="H15" s="78">
        <v>30</v>
      </c>
      <c r="I15" s="75"/>
      <c r="J15" s="76">
        <f t="shared" si="3"/>
        <v>0</v>
      </c>
      <c r="K15" s="78">
        <v>30</v>
      </c>
      <c r="L15" s="77"/>
      <c r="M15" s="76">
        <f t="shared" si="4"/>
        <v>0</v>
      </c>
      <c r="N15" s="78">
        <v>30</v>
      </c>
      <c r="O15" s="75"/>
      <c r="P15" s="76">
        <f t="shared" si="5"/>
        <v>0</v>
      </c>
      <c r="Q15" s="78">
        <v>30</v>
      </c>
      <c r="R15" s="69"/>
      <c r="S15" s="69"/>
    </row>
    <row r="16" spans="1:19" s="6" customFormat="1" ht="25.5" customHeight="1">
      <c r="A16" s="12" t="s">
        <v>8</v>
      </c>
      <c r="B16" s="82">
        <v>31</v>
      </c>
      <c r="C16" s="21">
        <v>1</v>
      </c>
      <c r="D16" s="22">
        <f t="shared" si="1"/>
        <v>0.03225806451612903</v>
      </c>
      <c r="E16" s="64">
        <f t="shared" si="0"/>
        <v>31</v>
      </c>
      <c r="F16" s="65">
        <v>1</v>
      </c>
      <c r="G16" s="80">
        <f t="shared" si="2"/>
        <v>0.03225806451612903</v>
      </c>
      <c r="H16" s="82">
        <v>31</v>
      </c>
      <c r="I16" s="79"/>
      <c r="J16" s="80">
        <f t="shared" si="3"/>
        <v>0</v>
      </c>
      <c r="K16" s="82">
        <v>31</v>
      </c>
      <c r="L16" s="81"/>
      <c r="M16" s="80">
        <f t="shared" si="4"/>
        <v>0</v>
      </c>
      <c r="N16" s="82">
        <v>31</v>
      </c>
      <c r="O16" s="79"/>
      <c r="P16" s="80">
        <f t="shared" si="5"/>
        <v>0</v>
      </c>
      <c r="Q16" s="82">
        <v>31</v>
      </c>
      <c r="R16" s="69"/>
      <c r="S16" s="69"/>
    </row>
    <row r="17" spans="1:19" s="6" customFormat="1" ht="25.5" customHeight="1">
      <c r="A17" s="15" t="s">
        <v>9</v>
      </c>
      <c r="B17" s="73">
        <v>30</v>
      </c>
      <c r="C17" s="16">
        <v>1</v>
      </c>
      <c r="D17" s="17">
        <f t="shared" si="1"/>
        <v>0.03333333333333333</v>
      </c>
      <c r="E17" s="64">
        <f t="shared" si="0"/>
        <v>30</v>
      </c>
      <c r="F17" s="75">
        <v>0</v>
      </c>
      <c r="G17" s="71">
        <f t="shared" si="2"/>
        <v>0</v>
      </c>
      <c r="H17" s="73">
        <v>30</v>
      </c>
      <c r="I17" s="70"/>
      <c r="J17" s="71">
        <f t="shared" si="3"/>
        <v>0</v>
      </c>
      <c r="K17" s="73">
        <v>30</v>
      </c>
      <c r="L17" s="72"/>
      <c r="M17" s="71">
        <f t="shared" si="4"/>
        <v>0</v>
      </c>
      <c r="N17" s="73">
        <v>30</v>
      </c>
      <c r="O17" s="70"/>
      <c r="P17" s="71">
        <f t="shared" si="5"/>
        <v>0</v>
      </c>
      <c r="Q17" s="73">
        <v>30</v>
      </c>
      <c r="R17" s="69"/>
      <c r="S17" s="69"/>
    </row>
    <row r="18" spans="1:19" s="6" customFormat="1" ht="25.5" customHeight="1">
      <c r="A18" s="12" t="s">
        <v>10</v>
      </c>
      <c r="B18" s="68">
        <v>31</v>
      </c>
      <c r="C18" s="13">
        <v>1</v>
      </c>
      <c r="D18" s="18">
        <f t="shared" si="1"/>
        <v>0.03225806451612903</v>
      </c>
      <c r="E18" s="64">
        <f t="shared" si="0"/>
        <v>31</v>
      </c>
      <c r="F18" s="79">
        <v>0</v>
      </c>
      <c r="G18" s="74">
        <f t="shared" si="2"/>
        <v>0</v>
      </c>
      <c r="H18" s="68">
        <v>31</v>
      </c>
      <c r="I18" s="65"/>
      <c r="J18" s="74">
        <f t="shared" si="3"/>
        <v>0</v>
      </c>
      <c r="K18" s="68">
        <v>31</v>
      </c>
      <c r="L18" s="67"/>
      <c r="M18" s="74">
        <f t="shared" si="4"/>
        <v>0</v>
      </c>
      <c r="N18" s="68">
        <v>31</v>
      </c>
      <c r="O18" s="65"/>
      <c r="P18" s="74">
        <f t="shared" si="5"/>
        <v>0</v>
      </c>
      <c r="Q18" s="68">
        <v>31</v>
      </c>
      <c r="R18" s="69"/>
      <c r="S18" s="69"/>
    </row>
    <row r="19" spans="1:19" s="6" customFormat="1" ht="25.5" customHeight="1">
      <c r="A19" s="15" t="s">
        <v>11</v>
      </c>
      <c r="B19" s="78">
        <v>31</v>
      </c>
      <c r="C19" s="19">
        <v>1</v>
      </c>
      <c r="D19" s="20">
        <f t="shared" si="1"/>
        <v>0.03225806451612903</v>
      </c>
      <c r="E19" s="64">
        <f t="shared" si="0"/>
        <v>31</v>
      </c>
      <c r="F19" s="70">
        <v>1</v>
      </c>
      <c r="G19" s="76">
        <f t="shared" si="2"/>
        <v>0.03225806451612903</v>
      </c>
      <c r="H19" s="78">
        <v>31</v>
      </c>
      <c r="I19" s="75"/>
      <c r="J19" s="76">
        <f t="shared" si="3"/>
        <v>0</v>
      </c>
      <c r="K19" s="78">
        <v>31</v>
      </c>
      <c r="L19" s="77"/>
      <c r="M19" s="76">
        <f t="shared" si="4"/>
        <v>0</v>
      </c>
      <c r="N19" s="78">
        <v>31</v>
      </c>
      <c r="O19" s="75"/>
      <c r="P19" s="76">
        <f t="shared" si="5"/>
        <v>0</v>
      </c>
      <c r="Q19" s="78">
        <v>31</v>
      </c>
      <c r="R19" s="69"/>
      <c r="S19" s="69"/>
    </row>
    <row r="20" spans="1:19" s="6" customFormat="1" ht="25.5" customHeight="1">
      <c r="A20" s="12" t="s">
        <v>12</v>
      </c>
      <c r="B20" s="82">
        <v>30</v>
      </c>
      <c r="C20" s="21">
        <v>1</v>
      </c>
      <c r="D20" s="22">
        <f t="shared" si="1"/>
        <v>0.03333333333333333</v>
      </c>
      <c r="E20" s="64">
        <f t="shared" si="0"/>
        <v>30</v>
      </c>
      <c r="F20" s="65">
        <v>1</v>
      </c>
      <c r="G20" s="80">
        <f t="shared" si="2"/>
        <v>0.03333333333333333</v>
      </c>
      <c r="H20" s="82">
        <v>30</v>
      </c>
      <c r="I20" s="79"/>
      <c r="J20" s="80">
        <f t="shared" si="3"/>
        <v>0</v>
      </c>
      <c r="K20" s="82">
        <v>30</v>
      </c>
      <c r="L20" s="81"/>
      <c r="M20" s="80">
        <f t="shared" si="4"/>
        <v>0</v>
      </c>
      <c r="N20" s="82">
        <v>30</v>
      </c>
      <c r="O20" s="79"/>
      <c r="P20" s="80">
        <f t="shared" si="5"/>
        <v>0</v>
      </c>
      <c r="Q20" s="82">
        <v>30</v>
      </c>
      <c r="R20" s="69"/>
      <c r="S20" s="69"/>
    </row>
    <row r="21" spans="1:19" s="6" customFormat="1" ht="25.5" customHeight="1">
      <c r="A21" s="15" t="s">
        <v>13</v>
      </c>
      <c r="B21" s="73">
        <v>31</v>
      </c>
      <c r="C21" s="16">
        <v>11</v>
      </c>
      <c r="D21" s="17">
        <f t="shared" si="1"/>
        <v>0.3548387096774194</v>
      </c>
      <c r="E21" s="64">
        <f t="shared" si="0"/>
        <v>31</v>
      </c>
      <c r="F21" s="75">
        <v>6</v>
      </c>
      <c r="G21" s="71">
        <f t="shared" si="2"/>
        <v>0.1935483870967742</v>
      </c>
      <c r="H21" s="73">
        <v>31</v>
      </c>
      <c r="I21" s="70"/>
      <c r="J21" s="71">
        <f t="shared" si="3"/>
        <v>0</v>
      </c>
      <c r="K21" s="73">
        <v>31</v>
      </c>
      <c r="L21" s="72"/>
      <c r="M21" s="71">
        <f t="shared" si="4"/>
        <v>0</v>
      </c>
      <c r="N21" s="73">
        <v>31</v>
      </c>
      <c r="O21" s="70"/>
      <c r="P21" s="71">
        <f t="shared" si="5"/>
        <v>0</v>
      </c>
      <c r="Q21" s="73">
        <v>31</v>
      </c>
      <c r="R21" s="69"/>
      <c r="S21" s="69"/>
    </row>
    <row r="22" spans="1:19" s="6" customFormat="1" ht="25.5" customHeight="1">
      <c r="A22" s="12" t="s">
        <v>14</v>
      </c>
      <c r="B22" s="68">
        <v>30</v>
      </c>
      <c r="C22" s="13">
        <v>12</v>
      </c>
      <c r="D22" s="18">
        <f t="shared" si="1"/>
        <v>0.4</v>
      </c>
      <c r="E22" s="64">
        <f t="shared" si="0"/>
        <v>30</v>
      </c>
      <c r="F22" s="79">
        <v>6</v>
      </c>
      <c r="G22" s="74">
        <f t="shared" si="2"/>
        <v>0.2</v>
      </c>
      <c r="H22" s="68">
        <v>30</v>
      </c>
      <c r="I22" s="65"/>
      <c r="J22" s="74">
        <f t="shared" si="3"/>
        <v>0</v>
      </c>
      <c r="K22" s="68">
        <v>30</v>
      </c>
      <c r="L22" s="67"/>
      <c r="M22" s="74">
        <f t="shared" si="4"/>
        <v>0</v>
      </c>
      <c r="N22" s="68">
        <v>30</v>
      </c>
      <c r="O22" s="65"/>
      <c r="P22" s="74">
        <f t="shared" si="5"/>
        <v>0</v>
      </c>
      <c r="Q22" s="68">
        <v>30</v>
      </c>
      <c r="R22" s="69"/>
      <c r="S22" s="69"/>
    </row>
    <row r="23" spans="1:19" s="6" customFormat="1" ht="25.5" customHeight="1">
      <c r="A23" s="15" t="s">
        <v>15</v>
      </c>
      <c r="B23" s="78">
        <v>31</v>
      </c>
      <c r="C23" s="19">
        <v>1</v>
      </c>
      <c r="D23" s="20">
        <f t="shared" si="1"/>
        <v>0.03225806451612903</v>
      </c>
      <c r="E23" s="64">
        <f t="shared" si="0"/>
        <v>31</v>
      </c>
      <c r="F23" s="75">
        <v>0</v>
      </c>
      <c r="G23" s="76">
        <f t="shared" si="2"/>
        <v>0</v>
      </c>
      <c r="H23" s="78">
        <v>31</v>
      </c>
      <c r="I23" s="75"/>
      <c r="J23" s="76">
        <f t="shared" si="3"/>
        <v>0</v>
      </c>
      <c r="K23" s="78">
        <v>31</v>
      </c>
      <c r="L23" s="77"/>
      <c r="M23" s="76">
        <f t="shared" si="4"/>
        <v>0</v>
      </c>
      <c r="N23" s="78">
        <v>31</v>
      </c>
      <c r="O23" s="75"/>
      <c r="P23" s="76">
        <f t="shared" si="5"/>
        <v>0</v>
      </c>
      <c r="Q23" s="78">
        <v>31</v>
      </c>
      <c r="R23" s="69"/>
      <c r="S23" s="69"/>
    </row>
    <row r="24" spans="1:19" s="6" customFormat="1" ht="25.5" customHeight="1">
      <c r="A24" s="2" t="s">
        <v>36</v>
      </c>
      <c r="B24" s="69"/>
      <c r="C24" s="135">
        <f>ROUND(MAX(D12:D23),5)</f>
        <v>0.4</v>
      </c>
      <c r="D24" s="135"/>
      <c r="E24" s="83"/>
      <c r="F24" s="135">
        <f>ROUND(MAX(G12:G23),5)</f>
        <v>0.2</v>
      </c>
      <c r="G24" s="135"/>
      <c r="H24" s="83"/>
      <c r="I24" s="135">
        <f>ROUND(MAX(J12:J23),5)</f>
        <v>0</v>
      </c>
      <c r="J24" s="135"/>
      <c r="K24" s="83"/>
      <c r="L24" s="135">
        <f>ROUND(MAX(M12:M23),5)</f>
        <v>0</v>
      </c>
      <c r="M24" s="135"/>
      <c r="N24" s="83"/>
      <c r="O24" s="135">
        <f>ROUND(MAX(P12:P23),5)</f>
        <v>0</v>
      </c>
      <c r="P24" s="135"/>
      <c r="Q24" s="84"/>
      <c r="R24" s="69"/>
      <c r="S24" s="69"/>
    </row>
    <row r="25" spans="1:19" s="6" customFormat="1" ht="25.5" customHeight="1">
      <c r="A25" s="2" t="s">
        <v>54</v>
      </c>
      <c r="B25" s="69"/>
      <c r="C25" s="138">
        <f>ROUND(C24/C9,5)</f>
        <v>0.00333</v>
      </c>
      <c r="D25" s="138"/>
      <c r="E25" s="52"/>
      <c r="F25" s="138">
        <f>ROUND(F24/F9,5)</f>
        <v>0.00183</v>
      </c>
      <c r="G25" s="138"/>
      <c r="H25" s="51"/>
      <c r="I25" s="138">
        <f>ROUND(I24/I9,5)</f>
        <v>0</v>
      </c>
      <c r="J25" s="138"/>
      <c r="K25" s="85"/>
      <c r="L25" s="138">
        <f>ROUND(L24/L9,5)</f>
        <v>0</v>
      </c>
      <c r="M25" s="138"/>
      <c r="N25" s="52"/>
      <c r="O25" s="138">
        <f>ROUND(O24/O9,5)</f>
        <v>0</v>
      </c>
      <c r="P25" s="138"/>
      <c r="Q25" s="84"/>
      <c r="R25" s="69"/>
      <c r="S25" s="69"/>
    </row>
    <row r="26" spans="1:19" s="6" customFormat="1" ht="14.25">
      <c r="A26" s="94"/>
      <c r="B26" s="69"/>
      <c r="C26" s="95"/>
      <c r="D26" s="95"/>
      <c r="E26" s="96"/>
      <c r="F26" s="97"/>
      <c r="G26" s="97"/>
      <c r="H26" s="96"/>
      <c r="I26" s="97"/>
      <c r="J26" s="97"/>
      <c r="K26" s="96"/>
      <c r="L26" s="97"/>
      <c r="M26" s="97"/>
      <c r="N26" s="96"/>
      <c r="O26" s="97"/>
      <c r="P26" s="97"/>
      <c r="Q26" s="98"/>
      <c r="R26" s="69"/>
      <c r="S26" s="69"/>
    </row>
    <row r="27" spans="1:12" s="6" customFormat="1" ht="25.5" customHeight="1">
      <c r="A27" s="6" t="s">
        <v>67</v>
      </c>
      <c r="B27" s="69"/>
      <c r="L27" s="8"/>
    </row>
    <row r="28" spans="1:16" s="6" customFormat="1" ht="25.5" customHeight="1">
      <c r="A28" s="130" t="s">
        <v>16</v>
      </c>
      <c r="B28" s="131"/>
      <c r="C28" s="131"/>
      <c r="D28" s="131"/>
      <c r="E28" s="132"/>
      <c r="F28" s="40">
        <f>MAX(C25:P25)</f>
        <v>0.00333</v>
      </c>
      <c r="G28" s="27" t="s">
        <v>55</v>
      </c>
      <c r="H28" s="27"/>
      <c r="I28" s="27"/>
      <c r="J28" s="27"/>
      <c r="K28" s="27"/>
      <c r="L28" s="36"/>
      <c r="M28" s="27"/>
      <c r="N28" s="27"/>
      <c r="O28" s="27"/>
      <c r="P28" s="28"/>
    </row>
    <row r="29" spans="1:16" s="6" customFormat="1" ht="25.5" customHeight="1">
      <c r="A29" s="130" t="s">
        <v>17</v>
      </c>
      <c r="B29" s="131"/>
      <c r="C29" s="131"/>
      <c r="D29" s="131"/>
      <c r="E29" s="132"/>
      <c r="F29" s="40">
        <f>F28</f>
        <v>0.00333</v>
      </c>
      <c r="G29" s="27" t="s">
        <v>55</v>
      </c>
      <c r="H29" s="29"/>
      <c r="I29" s="5" t="s">
        <v>20</v>
      </c>
      <c r="J29" s="46">
        <f>C3</f>
        <v>126</v>
      </c>
      <c r="K29" s="33"/>
      <c r="L29" s="27" t="s">
        <v>21</v>
      </c>
      <c r="M29" s="33"/>
      <c r="N29" s="5" t="s">
        <v>22</v>
      </c>
      <c r="O29" s="31">
        <f>ROUNDUP(F29*J29,4)</f>
        <v>0.4196</v>
      </c>
      <c r="P29" s="28" t="s">
        <v>46</v>
      </c>
    </row>
    <row r="30" spans="1:16" s="6" customFormat="1" ht="25.5" customHeight="1">
      <c r="A30" s="26" t="s">
        <v>63</v>
      </c>
      <c r="B30" s="89"/>
      <c r="C30" s="27"/>
      <c r="D30" s="133">
        <f>IF(COUNTA(C8:P8)&gt;3,3,4)</f>
        <v>4</v>
      </c>
      <c r="E30" s="134"/>
      <c r="F30" s="40">
        <f>O29</f>
        <v>0.4196</v>
      </c>
      <c r="G30" s="27" t="s">
        <v>55</v>
      </c>
      <c r="H30" s="59"/>
      <c r="I30" s="5" t="s">
        <v>18</v>
      </c>
      <c r="J30" s="30">
        <f>D30</f>
        <v>4</v>
      </c>
      <c r="K30" s="5" t="s">
        <v>19</v>
      </c>
      <c r="L30" s="36">
        <f>ROUNDUP(F30*J30,5)</f>
        <v>1.6784</v>
      </c>
      <c r="M30" s="27" t="s">
        <v>55</v>
      </c>
      <c r="N30" s="27"/>
      <c r="O30" s="27"/>
      <c r="P30" s="28"/>
    </row>
    <row r="31" spans="1:16" s="6" customFormat="1" ht="14.25">
      <c r="A31" s="33"/>
      <c r="B31" s="98"/>
      <c r="D31" s="100"/>
      <c r="E31" s="101"/>
      <c r="F31" s="102"/>
      <c r="G31" s="33"/>
      <c r="I31" s="56"/>
      <c r="J31" s="103"/>
      <c r="K31" s="56"/>
      <c r="L31" s="104"/>
      <c r="M31" s="33"/>
      <c r="N31" s="33"/>
      <c r="O31" s="33"/>
      <c r="P31" s="33"/>
    </row>
    <row r="32" spans="1:16" s="6" customFormat="1" ht="25.5" customHeight="1">
      <c r="A32" s="137" t="s">
        <v>68</v>
      </c>
      <c r="B32" s="137"/>
      <c r="C32" s="137"/>
      <c r="D32" s="137"/>
      <c r="E32" s="137"/>
      <c r="F32" s="63"/>
      <c r="G32" s="59"/>
      <c r="H32" s="59"/>
      <c r="I32" s="59"/>
      <c r="J32" s="63"/>
      <c r="K32" s="99"/>
      <c r="L32" s="63"/>
      <c r="M32" s="59"/>
      <c r="N32" s="99"/>
      <c r="O32" s="59"/>
      <c r="P32" s="59"/>
    </row>
    <row r="33" spans="1:16" s="6" customFormat="1" ht="25.5" customHeight="1">
      <c r="A33" s="130" t="s">
        <v>31</v>
      </c>
      <c r="B33" s="131"/>
      <c r="C33" s="131"/>
      <c r="D33" s="131"/>
      <c r="E33" s="132"/>
      <c r="F33" s="45">
        <f>L30</f>
        <v>1.6784</v>
      </c>
      <c r="G33" s="27" t="s">
        <v>47</v>
      </c>
      <c r="H33" s="29" t="s">
        <v>23</v>
      </c>
      <c r="I33" s="27">
        <v>0.2</v>
      </c>
      <c r="J33" s="36" t="s">
        <v>24</v>
      </c>
      <c r="K33" s="5" t="s">
        <v>25</v>
      </c>
      <c r="L33" s="36">
        <f>ROUNDUP(F33/I33,1)</f>
        <v>8.4</v>
      </c>
      <c r="M33" s="36" t="s">
        <v>4</v>
      </c>
      <c r="N33" s="5"/>
      <c r="O33" s="27"/>
      <c r="P33" s="37"/>
    </row>
    <row r="34" spans="1:16" s="6" customFormat="1" ht="25.5" customHeight="1">
      <c r="A34" s="130" t="s">
        <v>32</v>
      </c>
      <c r="B34" s="131"/>
      <c r="C34" s="131"/>
      <c r="D34" s="131"/>
      <c r="E34" s="132"/>
      <c r="F34" s="45">
        <f>L30</f>
        <v>1.6784</v>
      </c>
      <c r="G34" s="27" t="s">
        <v>48</v>
      </c>
      <c r="H34" s="29" t="s">
        <v>26</v>
      </c>
      <c r="I34" s="27">
        <v>150</v>
      </c>
      <c r="J34" s="36" t="s">
        <v>27</v>
      </c>
      <c r="K34" s="5" t="s">
        <v>28</v>
      </c>
      <c r="L34" s="36">
        <v>30</v>
      </c>
      <c r="M34" s="36" t="s">
        <v>29</v>
      </c>
      <c r="N34" s="5" t="s">
        <v>30</v>
      </c>
      <c r="O34" s="27">
        <f>ROUNDUP(F34*I34/L34,1)</f>
        <v>8.4</v>
      </c>
      <c r="P34" s="38" t="s">
        <v>4</v>
      </c>
    </row>
    <row r="35" spans="1:16" s="6" customFormat="1" ht="14.25">
      <c r="A35" s="32"/>
      <c r="B35" s="90"/>
      <c r="C35" s="32"/>
      <c r="D35" s="32"/>
      <c r="E35" s="32"/>
      <c r="F35" s="61"/>
      <c r="G35" s="33"/>
      <c r="H35" s="34"/>
      <c r="I35" s="35"/>
      <c r="J35" s="42"/>
      <c r="K35" s="62"/>
      <c r="L35" s="42"/>
      <c r="M35" s="42"/>
      <c r="N35" s="62"/>
      <c r="O35" s="35"/>
      <c r="P35" s="42"/>
    </row>
    <row r="36" spans="1:16" s="6" customFormat="1" ht="25.5" customHeight="1">
      <c r="A36" s="59" t="s">
        <v>64</v>
      </c>
      <c r="B36" s="91"/>
      <c r="C36" s="59"/>
      <c r="D36" s="59"/>
      <c r="E36" s="59"/>
      <c r="F36" s="63"/>
      <c r="G36" s="59"/>
      <c r="H36" s="59"/>
      <c r="I36" s="59"/>
      <c r="J36" s="59"/>
      <c r="K36" s="59"/>
      <c r="L36" s="63"/>
      <c r="M36" s="59"/>
      <c r="N36" s="59"/>
      <c r="O36" s="59"/>
      <c r="P36" s="59"/>
    </row>
    <row r="37" spans="1:16" s="6" customFormat="1" ht="25.5" customHeight="1">
      <c r="A37" s="26" t="s">
        <v>42</v>
      </c>
      <c r="B37" s="89"/>
      <c r="C37" s="27"/>
      <c r="D37" s="27"/>
      <c r="E37" s="28"/>
      <c r="F37" s="26">
        <f>C4</f>
        <v>11</v>
      </c>
      <c r="G37" s="36" t="s">
        <v>4</v>
      </c>
      <c r="H37" s="27"/>
      <c r="I37" s="27"/>
      <c r="J37" s="27"/>
      <c r="K37" s="27"/>
      <c r="L37" s="27"/>
      <c r="M37" s="27"/>
      <c r="N37" s="27"/>
      <c r="O37" s="27"/>
      <c r="P37" s="28"/>
    </row>
    <row r="38" spans="1:16" s="6" customFormat="1" ht="25.5" customHeight="1">
      <c r="A38" s="23" t="s">
        <v>38</v>
      </c>
      <c r="B38" s="92"/>
      <c r="C38" s="24"/>
      <c r="D38" s="24"/>
      <c r="E38" s="25" t="s">
        <v>61</v>
      </c>
      <c r="F38" s="26">
        <f>ROUNDUP(C4*N38/100,0)</f>
        <v>7</v>
      </c>
      <c r="G38" s="36" t="s">
        <v>4</v>
      </c>
      <c r="H38" s="27"/>
      <c r="I38" s="36" t="s">
        <v>39</v>
      </c>
      <c r="J38" s="27">
        <f>COUNTA(C8:P8)</f>
        <v>2</v>
      </c>
      <c r="K38" s="27" t="s">
        <v>40</v>
      </c>
      <c r="L38" s="36" t="s">
        <v>51</v>
      </c>
      <c r="M38" s="27" t="s">
        <v>41</v>
      </c>
      <c r="N38" s="27">
        <f>IF(COUNTA(C8:P8)&lt;=2,60,IF(COUNTA(C8:P8)&lt;=4,50,"0"))</f>
        <v>60</v>
      </c>
      <c r="O38" s="27" t="s">
        <v>52</v>
      </c>
      <c r="P38" s="28"/>
    </row>
    <row r="39" spans="1:16" s="6" customFormat="1" ht="25.5" customHeight="1">
      <c r="A39" s="23" t="s">
        <v>34</v>
      </c>
      <c r="B39" s="92"/>
      <c r="C39" s="24"/>
      <c r="D39" s="24"/>
      <c r="E39" s="25" t="s">
        <v>60</v>
      </c>
      <c r="F39" s="26">
        <f>ROUNDUP(MAX(L33,O34),0)</f>
        <v>9</v>
      </c>
      <c r="G39" s="36" t="s">
        <v>4</v>
      </c>
      <c r="H39" s="27"/>
      <c r="I39" s="27"/>
      <c r="J39" s="27"/>
      <c r="K39" s="27"/>
      <c r="L39" s="36"/>
      <c r="M39" s="27"/>
      <c r="N39" s="27"/>
      <c r="O39" s="27"/>
      <c r="P39" s="28"/>
    </row>
    <row r="40" spans="1:16" s="6" customFormat="1" ht="25.5" customHeight="1">
      <c r="A40" s="23" t="s">
        <v>35</v>
      </c>
      <c r="B40" s="92"/>
      <c r="C40" s="24"/>
      <c r="D40" s="24"/>
      <c r="E40" s="25" t="s">
        <v>59</v>
      </c>
      <c r="F40" s="26">
        <v>10</v>
      </c>
      <c r="G40" s="36" t="s">
        <v>4</v>
      </c>
      <c r="H40" s="27"/>
      <c r="I40" s="27"/>
      <c r="J40" s="27"/>
      <c r="K40" s="27"/>
      <c r="L40" s="36"/>
      <c r="M40" s="27"/>
      <c r="N40" s="27"/>
      <c r="O40" s="27"/>
      <c r="P40" s="28"/>
    </row>
    <row r="41" spans="1:16" s="6" customFormat="1" ht="25.5" customHeight="1">
      <c r="A41" s="23" t="s">
        <v>33</v>
      </c>
      <c r="B41" s="92"/>
      <c r="C41" s="24"/>
      <c r="D41" s="24"/>
      <c r="E41" s="60" t="s">
        <v>62</v>
      </c>
      <c r="F41" s="39">
        <f>MAX(F38:F40)</f>
        <v>10</v>
      </c>
      <c r="G41" s="36" t="s">
        <v>4</v>
      </c>
      <c r="H41" s="27"/>
      <c r="I41" s="27"/>
      <c r="J41" s="27"/>
      <c r="K41" s="27"/>
      <c r="L41" s="36"/>
      <c r="M41" s="27"/>
      <c r="N41" s="27"/>
      <c r="O41" s="27"/>
      <c r="P41" s="28"/>
    </row>
    <row r="42" spans="2:12" s="6" customFormat="1" ht="25.5" customHeight="1">
      <c r="B42" s="69"/>
      <c r="L42" s="8"/>
    </row>
    <row r="43" spans="2:12" s="6" customFormat="1" ht="25.5" customHeight="1">
      <c r="B43" s="69"/>
      <c r="L43" s="8"/>
    </row>
    <row r="44" spans="2:12" s="6" customFormat="1" ht="25.5" customHeight="1">
      <c r="B44" s="69"/>
      <c r="L44" s="8"/>
    </row>
    <row r="45" spans="2:12" s="6" customFormat="1" ht="25.5" customHeight="1">
      <c r="B45" s="69"/>
      <c r="L45" s="8"/>
    </row>
    <row r="46" spans="2:12" s="6" customFormat="1" ht="25.5" customHeight="1">
      <c r="B46" s="69"/>
      <c r="L46" s="8"/>
    </row>
    <row r="47" spans="2:12" s="6" customFormat="1" ht="25.5" customHeight="1">
      <c r="B47" s="69"/>
      <c r="L47" s="8"/>
    </row>
    <row r="48" spans="2:12" s="6" customFormat="1" ht="25.5" customHeight="1">
      <c r="B48" s="69"/>
      <c r="L48" s="8"/>
    </row>
    <row r="49" spans="2:12" s="6" customFormat="1" ht="25.5" customHeight="1">
      <c r="B49" s="69"/>
      <c r="L49" s="8"/>
    </row>
    <row r="50" spans="2:12" s="6" customFormat="1" ht="25.5" customHeight="1">
      <c r="B50" s="69"/>
      <c r="L50" s="8"/>
    </row>
    <row r="51" spans="2:12" s="6" customFormat="1" ht="25.5" customHeight="1">
      <c r="B51" s="69"/>
      <c r="L51" s="8"/>
    </row>
    <row r="52" spans="2:12" s="6" customFormat="1" ht="25.5" customHeight="1">
      <c r="B52" s="69"/>
      <c r="L52" s="8"/>
    </row>
    <row r="53" spans="2:12" s="6" customFormat="1" ht="25.5" customHeight="1">
      <c r="B53" s="69"/>
      <c r="L53" s="8"/>
    </row>
    <row r="54" spans="2:12" s="6" customFormat="1" ht="25.5" customHeight="1">
      <c r="B54" s="69"/>
      <c r="L54" s="8"/>
    </row>
    <row r="55" spans="2:12" s="6" customFormat="1" ht="25.5" customHeight="1">
      <c r="B55" s="69"/>
      <c r="L55" s="8"/>
    </row>
    <row r="56" spans="2:12" s="6" customFormat="1" ht="25.5" customHeight="1">
      <c r="B56" s="69"/>
      <c r="L56" s="8"/>
    </row>
    <row r="57" spans="2:12" s="6" customFormat="1" ht="14.25">
      <c r="B57" s="69"/>
      <c r="L57" s="8"/>
    </row>
    <row r="58" spans="2:12" s="6" customFormat="1" ht="14.25">
      <c r="B58" s="69"/>
      <c r="L58" s="8"/>
    </row>
  </sheetData>
  <sheetProtection/>
  <mergeCells count="36">
    <mergeCell ref="F24:G24"/>
    <mergeCell ref="F25:G25"/>
    <mergeCell ref="I24:J24"/>
    <mergeCell ref="I25:J25"/>
    <mergeCell ref="L24:M24"/>
    <mergeCell ref="L25:M25"/>
    <mergeCell ref="O24:P24"/>
    <mergeCell ref="A34:E34"/>
    <mergeCell ref="I9:K9"/>
    <mergeCell ref="L9:N9"/>
    <mergeCell ref="A28:E28"/>
    <mergeCell ref="A29:E29"/>
    <mergeCell ref="A32:E32"/>
    <mergeCell ref="O25:P25"/>
    <mergeCell ref="O9:Q9"/>
    <mergeCell ref="C24:D24"/>
    <mergeCell ref="C3:D3"/>
    <mergeCell ref="F3:G3"/>
    <mergeCell ref="H3:J3"/>
    <mergeCell ref="I7:K7"/>
    <mergeCell ref="A33:E33"/>
    <mergeCell ref="D30:E30"/>
    <mergeCell ref="C7:E7"/>
    <mergeCell ref="C8:E8"/>
    <mergeCell ref="C9:E9"/>
    <mergeCell ref="C25:D25"/>
    <mergeCell ref="L3:M3"/>
    <mergeCell ref="N3:P3"/>
    <mergeCell ref="F7:H7"/>
    <mergeCell ref="F8:H8"/>
    <mergeCell ref="F9:H9"/>
    <mergeCell ref="O8:Q8"/>
    <mergeCell ref="O7:Q7"/>
    <mergeCell ref="L8:N8"/>
    <mergeCell ref="L7:N7"/>
    <mergeCell ref="I8:K8"/>
  </mergeCells>
  <dataValidations count="1">
    <dataValidation type="decimal" operator="greaterThanOrEqual" allowBlank="1" showInputMessage="1" showErrorMessage="1" sqref="C9:D9 F9:G9 I9:J9 L9:M9 O9:P9">
      <formula1>0.0000000000001</formula1>
    </dataValidation>
  </dataValidation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070874</dc:creator>
  <cp:keywords/>
  <dc:description/>
  <cp:lastModifiedBy>125580</cp:lastModifiedBy>
  <cp:lastPrinted>2019-07-10T06:47:21Z</cp:lastPrinted>
  <dcterms:created xsi:type="dcterms:W3CDTF">2011-02-28T23:59:50Z</dcterms:created>
  <dcterms:modified xsi:type="dcterms:W3CDTF">2021-01-07T02:26:05Z</dcterms:modified>
  <cp:category/>
  <cp:version/>
  <cp:contentType/>
  <cp:contentStatus/>
</cp:coreProperties>
</file>