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431" windowWidth="10245" windowHeight="7815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'率'!$S$1:$S$5</definedName>
    <definedName name="\a">'実数'!$Z$1:$Z$5</definedName>
    <definedName name="\p" localSheetId="1">'率'!$S$1:$S$5</definedName>
    <definedName name="\p">'実数'!$Z$1:$Z$5</definedName>
    <definedName name="A" localSheetId="1">'率'!$S$1:$S$5</definedName>
    <definedName name="A">'実数'!$Z$1:$Z$5</definedName>
    <definedName name="_xlnm.Print_Area" localSheetId="0">'実数'!$A$1:$Y$46</definedName>
    <definedName name="_xlnm.Print_Area" localSheetId="1">'率'!$A$1:$Q$46</definedName>
    <definedName name="Print_Area_MI" localSheetId="0">'実数'!$A$1:$K$46</definedName>
    <definedName name="Print_Area_MI" localSheetId="1">'率'!$A$1:$D$46</definedName>
  </definedNames>
  <calcPr fullCalcOnLoad="1"/>
</workbook>
</file>

<file path=xl/sharedStrings.xml><?xml version="1.0" encoding="utf-8"?>
<sst xmlns="http://schemas.openxmlformats.org/spreadsheetml/2006/main" count="380" uniqueCount="90">
  <si>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</si>
  <si>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</si>
  <si>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</si>
  <si>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</si>
  <si>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</si>
  <si>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</si>
  <si>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</si>
  <si>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</si>
  <si>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</si>
  <si>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</si>
  <si>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</si>
  <si>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</si>
  <si>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</si>
  <si>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</si>
  <si>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</si>
  <si>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</si>
  <si>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</si>
  <si>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</si>
  <si>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</si>
  <si>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</si>
  <si>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</si>
  <si>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</si>
  <si>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</si>
  <si>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</si>
  <si>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</si>
  <si>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</si>
  <si>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</si>
  <si>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</si>
  <si>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</si>
  <si>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</si>
  <si>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</si>
  <si>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</si>
  <si>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</si>
  <si>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</si>
  <si>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</si>
  <si>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</si>
  <si>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</si>
  <si>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</si>
  <si>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</si>
  <si>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</si>
  <si>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</si>
  <si>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</si>
  <si>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</si>
  <si>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</si>
  <si>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</si>
  <si>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</si>
  <si>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</si>
  <si>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</si>
  <si>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</si>
  <si>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</si>
  <si>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</si>
  <si>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</si>
  <si>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</si>
  <si>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</si>
  <si>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自然増加率
（人口千対）</t>
  </si>
  <si>
    <t>（　出　産　千　対　）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</si>
  <si>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</si>
  <si>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</si>
  <si>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</si>
  <si>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</si>
  <si>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</si>
  <si>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</si>
  <si>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</si>
  <si>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</si>
  <si>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</si>
  <si>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</si>
  <si>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</si>
  <si>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</si>
  <si>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紀の川市</t>
  </si>
  <si>
    <t>日高川町</t>
  </si>
  <si>
    <t>北山村</t>
  </si>
  <si>
    <t>串本町</t>
  </si>
  <si>
    <t>古座川町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</si>
  <si>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</si>
  <si>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</si>
  <si>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</si>
  <si>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</si>
  <si>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</si>
  <si>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</si>
  <si>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橋本保健所</t>
  </si>
  <si>
    <t>　岩出市</t>
  </si>
  <si>
    <t>自然
増減数</t>
  </si>
  <si>
    <t>第１０表－２　人口動態総覧（率）（保健所・市町村別）</t>
  </si>
  <si>
    <t>第１０表－１　人口動態総覧（保健所・市町村別）</t>
  </si>
  <si>
    <t>-</t>
  </si>
  <si>
    <t>乳児
死亡率</t>
  </si>
  <si>
    <t>新生児
死亡率</t>
  </si>
  <si>
    <t>死産率</t>
  </si>
  <si>
    <t>平成２９年</t>
  </si>
  <si>
    <t>H29.10.1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</si>
</sst>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;&quot;△ &quot;#,##0"/>
    <numFmt numFmtId="181" formatCode="0.0;&quot;△ &quot;0.0"/>
  </numFmts>
  <fonts count="5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b/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right" vertical="center"/>
      <protection/>
    </xf>
    <xf numFmtId="37" fontId="8" fillId="0" borderId="36" xfId="0" applyFont="1" applyBorder="1" applyAlignment="1" applyProtection="1">
      <alignment horizontal="right" vertical="center"/>
      <protection/>
    </xf>
    <xf numFmtId="37" fontId="8" fillId="0" borderId="37" xfId="0" applyFont="1" applyBorder="1" applyAlignment="1" applyProtection="1">
      <alignment horizontal="right" vertical="center"/>
      <protection/>
    </xf>
    <xf numFmtId="37" fontId="8" fillId="0" borderId="34" xfId="0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right" vertical="center"/>
      <protection/>
    </xf>
    <xf numFmtId="37" fontId="8" fillId="0" borderId="36" xfId="0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37" fontId="10" fillId="33" borderId="34" xfId="0" applyFont="1" applyFill="1" applyBorder="1" applyAlignment="1" applyProtection="1">
      <alignment horizontal="center" vertical="center"/>
      <protection/>
    </xf>
    <xf numFmtId="176" fontId="10" fillId="33" borderId="11" xfId="0" applyNumberFormat="1" applyFont="1" applyFill="1" applyBorder="1" applyAlignment="1" applyProtection="1">
      <alignment horizontal="right" vertical="center"/>
      <protection/>
    </xf>
    <xf numFmtId="37" fontId="10" fillId="33" borderId="39" xfId="0" applyFont="1" applyFill="1" applyBorder="1" applyAlignment="1" applyProtection="1">
      <alignment horizontal="left" vertical="center"/>
      <protection/>
    </xf>
    <xf numFmtId="176" fontId="10" fillId="33" borderId="40" xfId="0" applyNumberFormat="1" applyFont="1" applyFill="1" applyBorder="1" applyAlignment="1" applyProtection="1">
      <alignment horizontal="right" vertical="center"/>
      <protection/>
    </xf>
    <xf numFmtId="176" fontId="10" fillId="33" borderId="41" xfId="0" applyNumberFormat="1" applyFont="1" applyFill="1" applyBorder="1" applyAlignment="1" applyProtection="1">
      <alignment horizontal="right" vertical="center"/>
      <protection/>
    </xf>
    <xf numFmtId="176" fontId="10" fillId="33" borderId="42" xfId="0" applyNumberFormat="1" applyFont="1" applyFill="1" applyBorder="1" applyAlignment="1" applyProtection="1">
      <alignment horizontal="right" vertical="center"/>
      <protection/>
    </xf>
    <xf numFmtId="176" fontId="10" fillId="33" borderId="43" xfId="0" applyNumberFormat="1" applyFont="1" applyFill="1" applyBorder="1" applyAlignment="1" applyProtection="1">
      <alignment horizontal="right" vertical="center"/>
      <protection/>
    </xf>
    <xf numFmtId="176" fontId="10" fillId="33" borderId="44" xfId="0" applyNumberFormat="1" applyFont="1" applyFill="1" applyBorder="1" applyAlignment="1" applyProtection="1">
      <alignment horizontal="right" vertical="center"/>
      <protection/>
    </xf>
    <xf numFmtId="176" fontId="10" fillId="33" borderId="45" xfId="0" applyNumberFormat="1" applyFont="1" applyFill="1" applyBorder="1" applyAlignment="1" applyProtection="1">
      <alignment horizontal="right" vertical="center"/>
      <protection/>
    </xf>
    <xf numFmtId="176" fontId="10" fillId="33" borderId="46" xfId="0" applyNumberFormat="1" applyFont="1" applyFill="1" applyBorder="1" applyAlignment="1" applyProtection="1">
      <alignment horizontal="right" vertical="center"/>
      <protection/>
    </xf>
    <xf numFmtId="176" fontId="10" fillId="33" borderId="47" xfId="0" applyNumberFormat="1" applyFont="1" applyFill="1" applyBorder="1" applyAlignment="1" applyProtection="1">
      <alignment horizontal="right" vertical="center"/>
      <protection/>
    </xf>
    <xf numFmtId="176" fontId="10" fillId="33" borderId="48" xfId="0" applyNumberFormat="1" applyFont="1" applyFill="1" applyBorder="1" applyAlignment="1" applyProtection="1">
      <alignment horizontal="right" vertical="center"/>
      <protection/>
    </xf>
    <xf numFmtId="176" fontId="10" fillId="33" borderId="49" xfId="0" applyNumberFormat="1" applyFont="1" applyFill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0" xfId="0" applyFont="1" applyBorder="1" applyAlignment="1" applyProtection="1">
      <alignment vertical="center"/>
      <protection/>
    </xf>
    <xf numFmtId="37" fontId="9" fillId="0" borderId="51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2" xfId="0" applyFont="1" applyBorder="1" applyAlignment="1" applyProtection="1">
      <alignment vertical="center"/>
      <protection/>
    </xf>
    <xf numFmtId="37" fontId="8" fillId="0" borderId="38" xfId="0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33" borderId="19" xfId="0" applyNumberFormat="1" applyFont="1" applyFill="1" applyBorder="1" applyAlignment="1" applyProtection="1">
      <alignment horizontal="right" vertical="center"/>
      <protection/>
    </xf>
    <xf numFmtId="176" fontId="10" fillId="33" borderId="23" xfId="0" applyNumberFormat="1" applyFont="1" applyFill="1" applyBorder="1" applyAlignment="1" applyProtection="1">
      <alignment horizontal="right" vertical="center"/>
      <protection/>
    </xf>
    <xf numFmtId="37" fontId="11" fillId="0" borderId="51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33" borderId="53" xfId="0" applyNumberFormat="1" applyFont="1" applyFill="1" applyBorder="1" applyAlignment="1" applyProtection="1">
      <alignment horizontal="right" vertical="center"/>
      <protection/>
    </xf>
    <xf numFmtId="176" fontId="8" fillId="0" borderId="54" xfId="0" applyNumberFormat="1" applyFont="1" applyBorder="1" applyAlignment="1" applyProtection="1">
      <alignment horizontal="right" vertical="center"/>
      <protection/>
    </xf>
    <xf numFmtId="176" fontId="8" fillId="0" borderId="55" xfId="0" applyNumberFormat="1" applyFont="1" applyBorder="1" applyAlignment="1" applyProtection="1">
      <alignment horizontal="right" vertical="center"/>
      <protection/>
    </xf>
    <xf numFmtId="176" fontId="8" fillId="0" borderId="56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57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9" fillId="0" borderId="58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176" fontId="8" fillId="0" borderId="59" xfId="0" applyNumberFormat="1" applyFont="1" applyBorder="1" applyAlignment="1" applyProtection="1">
      <alignment horizontal="right" vertical="center"/>
      <protection locked="0"/>
    </xf>
    <xf numFmtId="176" fontId="10" fillId="33" borderId="59" xfId="0" applyNumberFormat="1" applyFont="1" applyFill="1" applyBorder="1" applyAlignment="1" applyProtection="1">
      <alignment horizontal="right" vertical="center"/>
      <protection/>
    </xf>
    <xf numFmtId="176" fontId="10" fillId="33" borderId="60" xfId="0" applyNumberFormat="1" applyFont="1" applyFill="1" applyBorder="1" applyAlignment="1" applyProtection="1">
      <alignment horizontal="right" vertical="center"/>
      <protection/>
    </xf>
    <xf numFmtId="176" fontId="10" fillId="33" borderId="61" xfId="0" applyNumberFormat="1" applyFont="1" applyFill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 locked="0"/>
    </xf>
    <xf numFmtId="176" fontId="8" fillId="0" borderId="63" xfId="0" applyNumberFormat="1" applyFont="1" applyBorder="1" applyAlignment="1" applyProtection="1">
      <alignment horizontal="right" vertical="center"/>
      <protection locked="0"/>
    </xf>
    <xf numFmtId="176" fontId="8" fillId="0" borderId="64" xfId="0" applyNumberFormat="1" applyFont="1" applyBorder="1" applyAlignment="1" applyProtection="1">
      <alignment horizontal="right" vertical="center"/>
      <protection locked="0"/>
    </xf>
    <xf numFmtId="176" fontId="10" fillId="33" borderId="54" xfId="0" applyNumberFormat="1" applyFont="1" applyFill="1" applyBorder="1" applyAlignment="1" applyProtection="1">
      <alignment horizontal="right" vertical="center"/>
      <protection/>
    </xf>
    <xf numFmtId="176" fontId="10" fillId="33" borderId="29" xfId="0" applyNumberFormat="1" applyFont="1" applyFill="1" applyBorder="1" applyAlignment="1" applyProtection="1">
      <alignment horizontal="right" vertical="center"/>
      <protection/>
    </xf>
    <xf numFmtId="176" fontId="10" fillId="33" borderId="65" xfId="0" applyNumberFormat="1" applyFont="1" applyFill="1" applyBorder="1" applyAlignment="1" applyProtection="1">
      <alignment horizontal="right"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10" fillId="33" borderId="34" xfId="0" applyNumberFormat="1" applyFont="1" applyFill="1" applyBorder="1" applyAlignment="1" applyProtection="1">
      <alignment horizontal="right" vertical="center"/>
      <protection/>
    </xf>
    <xf numFmtId="176" fontId="10" fillId="33" borderId="66" xfId="0" applyNumberFormat="1" applyFont="1" applyFill="1" applyBorder="1" applyAlignment="1" applyProtection="1">
      <alignment horizontal="right" vertical="center"/>
      <protection/>
    </xf>
    <xf numFmtId="176" fontId="10" fillId="33" borderId="39" xfId="0" applyNumberFormat="1" applyFont="1" applyFill="1" applyBorder="1" applyAlignment="1" applyProtection="1">
      <alignment horizontal="right" vertical="center"/>
      <protection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8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Border="1" applyAlignment="1" applyProtection="1">
      <alignment horizontal="right" vertical="center"/>
      <protection/>
    </xf>
    <xf numFmtId="176" fontId="8" fillId="0" borderId="55" xfId="0" applyNumberFormat="1" applyFont="1" applyFill="1" applyBorder="1" applyAlignment="1" applyProtection="1">
      <alignment horizontal="right" vertical="center"/>
      <protection/>
    </xf>
    <xf numFmtId="176" fontId="8" fillId="0" borderId="68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33" borderId="34" xfId="0" applyNumberFormat="1" applyFont="1" applyFill="1" applyBorder="1" applyAlignment="1" applyProtection="1">
      <alignment horizontal="right" vertical="center"/>
      <protection/>
    </xf>
    <xf numFmtId="178" fontId="10" fillId="33" borderId="11" xfId="0" applyNumberFormat="1" applyFont="1" applyFill="1" applyBorder="1" applyAlignment="1" applyProtection="1">
      <alignment horizontal="right" vertical="center"/>
      <protection/>
    </xf>
    <xf numFmtId="178" fontId="10" fillId="33" borderId="19" xfId="0" applyNumberFormat="1" applyFont="1" applyFill="1" applyBorder="1" applyAlignment="1" applyProtection="1">
      <alignment horizontal="right" vertical="center"/>
      <protection/>
    </xf>
    <xf numFmtId="178" fontId="10" fillId="33" borderId="69" xfId="0" applyNumberFormat="1" applyFont="1" applyFill="1" applyBorder="1" applyAlignment="1" applyProtection="1">
      <alignment horizontal="right" vertical="center"/>
      <protection/>
    </xf>
    <xf numFmtId="178" fontId="10" fillId="33" borderId="29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33" borderId="54" xfId="0" applyNumberFormat="1" applyFont="1" applyFill="1" applyBorder="1" applyAlignment="1" applyProtection="1">
      <alignment horizontal="right" vertical="center"/>
      <protection/>
    </xf>
    <xf numFmtId="178" fontId="10" fillId="33" borderId="66" xfId="0" applyNumberFormat="1" applyFont="1" applyFill="1" applyBorder="1" applyAlignment="1" applyProtection="1">
      <alignment horizontal="right" vertical="center"/>
      <protection/>
    </xf>
    <xf numFmtId="178" fontId="10" fillId="33" borderId="46" xfId="0" applyNumberFormat="1" applyFont="1" applyFill="1" applyBorder="1" applyAlignment="1" applyProtection="1">
      <alignment horizontal="right" vertical="center"/>
      <protection/>
    </xf>
    <xf numFmtId="178" fontId="10" fillId="33" borderId="44" xfId="0" applyNumberFormat="1" applyFont="1" applyFill="1" applyBorder="1" applyAlignment="1" applyProtection="1">
      <alignment horizontal="right" vertical="center"/>
      <protection/>
    </xf>
    <xf numFmtId="178" fontId="10" fillId="33" borderId="70" xfId="0" applyNumberFormat="1" applyFont="1" applyFill="1" applyBorder="1" applyAlignment="1" applyProtection="1">
      <alignment horizontal="right" vertical="center"/>
      <protection/>
    </xf>
    <xf numFmtId="178" fontId="10" fillId="33" borderId="53" xfId="0" applyNumberFormat="1" applyFont="1" applyFill="1" applyBorder="1" applyAlignment="1" applyProtection="1">
      <alignment horizontal="right" vertical="center"/>
      <protection/>
    </xf>
    <xf numFmtId="178" fontId="10" fillId="33" borderId="47" xfId="0" applyNumberFormat="1" applyFont="1" applyFill="1" applyBorder="1" applyAlignment="1" applyProtection="1">
      <alignment horizontal="right" vertical="center"/>
      <protection/>
    </xf>
    <xf numFmtId="178" fontId="10" fillId="33" borderId="39" xfId="0" applyNumberFormat="1" applyFont="1" applyFill="1" applyBorder="1" applyAlignment="1" applyProtection="1">
      <alignment horizontal="right" vertical="center"/>
      <protection/>
    </xf>
    <xf numFmtId="178" fontId="10" fillId="33" borderId="42" xfId="0" applyNumberFormat="1" applyFont="1" applyFill="1" applyBorder="1" applyAlignment="1" applyProtection="1">
      <alignment horizontal="right" vertical="center"/>
      <protection/>
    </xf>
    <xf numFmtId="178" fontId="10" fillId="33" borderId="40" xfId="0" applyNumberFormat="1" applyFont="1" applyFill="1" applyBorder="1" applyAlignment="1" applyProtection="1">
      <alignment horizontal="right" vertical="center"/>
      <protection/>
    </xf>
    <xf numFmtId="178" fontId="10" fillId="33" borderId="71" xfId="0" applyNumberFormat="1" applyFont="1" applyFill="1" applyBorder="1" applyAlignment="1" applyProtection="1">
      <alignment horizontal="right" vertical="center"/>
      <protection/>
    </xf>
    <xf numFmtId="178" fontId="10" fillId="33" borderId="43" xfId="0" applyNumberFormat="1" applyFont="1" applyFill="1" applyBorder="1" applyAlignment="1" applyProtection="1">
      <alignment horizontal="right" vertical="center"/>
      <protection/>
    </xf>
    <xf numFmtId="178" fontId="10" fillId="33" borderId="65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10" fillId="33" borderId="49" xfId="0" applyNumberFormat="1" applyFont="1" applyFill="1" applyBorder="1" applyAlignment="1" applyProtection="1">
      <alignment horizontal="right" vertical="center"/>
      <protection/>
    </xf>
    <xf numFmtId="179" fontId="7" fillId="0" borderId="57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34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72" xfId="0" applyNumberFormat="1" applyFont="1" applyBorder="1" applyAlignment="1" applyProtection="1">
      <alignment horizontal="right" vertical="center"/>
      <protection/>
    </xf>
    <xf numFmtId="178" fontId="8" fillId="0" borderId="69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54" xfId="0" applyNumberFormat="1" applyFont="1" applyBorder="1" applyAlignment="1" applyProtection="1">
      <alignment horizontal="right" vertical="center"/>
      <protection/>
    </xf>
    <xf numFmtId="178" fontId="8" fillId="0" borderId="35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9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36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178" fontId="8" fillId="0" borderId="55" xfId="0" applyNumberFormat="1" applyFont="1" applyBorder="1" applyAlignment="1" applyProtection="1">
      <alignment horizontal="right" vertical="center"/>
      <protection/>
    </xf>
    <xf numFmtId="179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37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56" xfId="0" applyNumberFormat="1" applyFont="1" applyBorder="1" applyAlignment="1" applyProtection="1">
      <alignment horizontal="right" vertical="center"/>
      <protection/>
    </xf>
    <xf numFmtId="179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36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8" fontId="8" fillId="0" borderId="68" xfId="0" applyNumberFormat="1" applyFont="1" applyBorder="1" applyAlignment="1" applyProtection="1">
      <alignment horizontal="right" vertical="center"/>
      <protection/>
    </xf>
    <xf numFmtId="179" fontId="8" fillId="0" borderId="14" xfId="0" applyNumberFormat="1" applyFont="1" applyBorder="1" applyAlignment="1" applyProtection="1">
      <alignment horizontal="right" vertical="center"/>
      <protection/>
    </xf>
    <xf numFmtId="37" fontId="8" fillId="0" borderId="50" xfId="0" applyFont="1" applyBorder="1" applyAlignment="1" applyProtection="1">
      <alignment vertical="center"/>
      <protection locked="0"/>
    </xf>
    <xf numFmtId="37" fontId="8" fillId="0" borderId="52" xfId="0" applyFont="1" applyBorder="1" applyAlignment="1" applyProtection="1">
      <alignment horizontal="center" vertical="center"/>
      <protection locked="0"/>
    </xf>
    <xf numFmtId="37" fontId="8" fillId="0" borderId="38" xfId="0" applyFont="1" applyBorder="1" applyAlignment="1" applyProtection="1">
      <alignment horizontal="center"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46" xfId="0" applyNumberFormat="1" applyFont="1" applyBorder="1" applyAlignment="1" applyProtection="1">
      <alignment horizontal="center" vertical="center"/>
      <protection/>
    </xf>
    <xf numFmtId="176" fontId="8" fillId="0" borderId="77" xfId="0" applyNumberFormat="1" applyFont="1" applyBorder="1" applyAlignment="1" applyProtection="1">
      <alignment horizontal="right" vertical="center"/>
      <protection locked="0"/>
    </xf>
    <xf numFmtId="176" fontId="8" fillId="0" borderId="62" xfId="0" applyNumberFormat="1" applyFont="1" applyFill="1" applyBorder="1" applyAlignment="1" applyProtection="1">
      <alignment horizontal="right" vertical="center"/>
      <protection locked="0"/>
    </xf>
    <xf numFmtId="176" fontId="8" fillId="0" borderId="61" xfId="0" applyNumberFormat="1" applyFont="1" applyBorder="1" applyAlignment="1" applyProtection="1" quotePrefix="1">
      <alignment horizontal="center" vertical="center"/>
      <protection/>
    </xf>
    <xf numFmtId="37" fontId="9" fillId="0" borderId="64" xfId="0" applyFont="1" applyBorder="1" applyAlignment="1" applyProtection="1" quotePrefix="1">
      <alignment horizontal="center" vertical="center"/>
      <protection/>
    </xf>
    <xf numFmtId="176" fontId="8" fillId="0" borderId="78" xfId="0" applyNumberFormat="1" applyFont="1" applyBorder="1" applyAlignment="1" applyProtection="1">
      <alignment horizontal="right" vertical="center"/>
      <protection locked="0"/>
    </xf>
    <xf numFmtId="37" fontId="8" fillId="0" borderId="52" xfId="0" applyFont="1" applyBorder="1" applyAlignment="1" applyProtection="1">
      <alignment horizontal="right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 locked="0"/>
    </xf>
    <xf numFmtId="176" fontId="8" fillId="0" borderId="81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37" fontId="8" fillId="0" borderId="83" xfId="0" applyFont="1" applyBorder="1" applyAlignment="1" applyProtection="1">
      <alignment horizontal="right" vertical="center"/>
      <protection/>
    </xf>
    <xf numFmtId="176" fontId="8" fillId="0" borderId="84" xfId="0" applyNumberFormat="1" applyFont="1" applyBorder="1" applyAlignment="1" applyProtection="1">
      <alignment horizontal="right" vertical="center"/>
      <protection/>
    </xf>
    <xf numFmtId="176" fontId="8" fillId="0" borderId="85" xfId="0" applyNumberFormat="1" applyFont="1" applyBorder="1" applyAlignment="1" applyProtection="1">
      <alignment horizontal="right" vertical="center"/>
      <protection locked="0"/>
    </xf>
    <xf numFmtId="176" fontId="8" fillId="0" borderId="86" xfId="0" applyNumberFormat="1" applyFont="1" applyBorder="1" applyAlignment="1" applyProtection="1">
      <alignment horizontal="right" vertical="center"/>
      <protection locked="0"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2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8" fillId="0" borderId="91" xfId="0" applyNumberFormat="1" applyFont="1" applyBorder="1" applyAlignment="1" applyProtection="1">
      <alignment horizontal="right" vertical="center"/>
      <protection locked="0"/>
    </xf>
    <xf numFmtId="178" fontId="8" fillId="0" borderId="5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51" xfId="0" applyNumberFormat="1" applyFont="1" applyBorder="1" applyAlignment="1" applyProtection="1">
      <alignment horizontal="right" vertical="center"/>
      <protection/>
    </xf>
    <xf numFmtId="178" fontId="8" fillId="0" borderId="82" xfId="0" applyNumberFormat="1" applyFont="1" applyBorder="1" applyAlignment="1" applyProtection="1">
      <alignment horizontal="right" vertical="center"/>
      <protection/>
    </xf>
    <xf numFmtId="178" fontId="8" fillId="0" borderId="83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8" fontId="8" fillId="0" borderId="92" xfId="0" applyNumberFormat="1" applyFont="1" applyBorder="1" applyAlignment="1" applyProtection="1">
      <alignment horizontal="right" vertical="center"/>
      <protection/>
    </xf>
    <xf numFmtId="178" fontId="8" fillId="0" borderId="88" xfId="0" applyNumberFormat="1" applyFont="1" applyBorder="1" applyAlignment="1" applyProtection="1">
      <alignment horizontal="right" vertical="center"/>
      <protection/>
    </xf>
    <xf numFmtId="178" fontId="8" fillId="0" borderId="79" xfId="0" applyNumberFormat="1" applyFont="1" applyBorder="1" applyAlignment="1" applyProtection="1">
      <alignment horizontal="right" vertical="center"/>
      <protection/>
    </xf>
    <xf numFmtId="179" fontId="8" fillId="0" borderId="89" xfId="0" applyNumberFormat="1" applyFont="1" applyBorder="1" applyAlignment="1" applyProtection="1">
      <alignment horizontal="right" vertical="center"/>
      <protection/>
    </xf>
    <xf numFmtId="178" fontId="8" fillId="0" borderId="84" xfId="0" applyNumberFormat="1" applyFont="1" applyBorder="1" applyAlignment="1" applyProtection="1">
      <alignment horizontal="right" vertical="center"/>
      <protection/>
    </xf>
    <xf numFmtId="179" fontId="8" fillId="0" borderId="91" xfId="0" applyNumberFormat="1" applyFont="1" applyBorder="1" applyAlignment="1" applyProtection="1">
      <alignment horizontal="right" vertical="center"/>
      <protection/>
    </xf>
    <xf numFmtId="37" fontId="9" fillId="0" borderId="52" xfId="0" applyFont="1" applyBorder="1" applyAlignment="1" applyProtection="1">
      <alignment vertical="center"/>
      <protection/>
    </xf>
    <xf numFmtId="37" fontId="11" fillId="0" borderId="52" xfId="0" applyFont="1" applyBorder="1" applyAlignment="1" applyProtection="1">
      <alignment vertical="center"/>
      <protection/>
    </xf>
    <xf numFmtId="41" fontId="8" fillId="0" borderId="69" xfId="0" applyNumberFormat="1" applyFont="1" applyBorder="1" applyAlignment="1" applyProtection="1">
      <alignment horizontal="right" vertical="center"/>
      <protection/>
    </xf>
    <xf numFmtId="41" fontId="8" fillId="0" borderId="75" xfId="0" applyNumberFormat="1" applyFont="1" applyBorder="1" applyAlignment="1" applyProtection="1">
      <alignment horizontal="right" vertical="center"/>
      <protection/>
    </xf>
    <xf numFmtId="41" fontId="8" fillId="0" borderId="74" xfId="0" applyNumberFormat="1" applyFont="1" applyBorder="1" applyAlignment="1" applyProtection="1">
      <alignment horizontal="right" vertical="center"/>
      <protection/>
    </xf>
    <xf numFmtId="41" fontId="8" fillId="0" borderId="92" xfId="0" applyNumberFormat="1" applyFont="1" applyBorder="1" applyAlignment="1" applyProtection="1">
      <alignment horizontal="right" vertical="center"/>
      <protection/>
    </xf>
    <xf numFmtId="176" fontId="8" fillId="0" borderId="51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9" fillId="0" borderId="59" xfId="0" applyNumberFormat="1" applyFont="1" applyFill="1" applyBorder="1" applyAlignment="1" applyProtection="1">
      <alignment horizontal="right" vertical="center"/>
      <protection locked="0"/>
    </xf>
    <xf numFmtId="37" fontId="9" fillId="0" borderId="58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80" xfId="0" applyNumberFormat="1" applyFont="1" applyFill="1" applyBorder="1" applyAlignment="1" applyProtection="1">
      <alignment horizontal="right" vertical="center"/>
      <protection locked="0"/>
    </xf>
    <xf numFmtId="176" fontId="8" fillId="0" borderId="93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right" vertical="center"/>
      <protection locked="0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5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/>
      <protection/>
    </xf>
    <xf numFmtId="176" fontId="10" fillId="33" borderId="95" xfId="0" applyNumberFormat="1" applyFont="1" applyFill="1" applyBorder="1" applyAlignment="1" applyProtection="1">
      <alignment horizontal="right" vertical="center"/>
      <protection/>
    </xf>
    <xf numFmtId="176" fontId="8" fillId="0" borderId="96" xfId="0" applyNumberFormat="1" applyFont="1" applyBorder="1" applyAlignment="1" applyProtection="1">
      <alignment vertical="center"/>
      <protection locked="0"/>
    </xf>
    <xf numFmtId="176" fontId="10" fillId="33" borderId="38" xfId="0" applyNumberFormat="1" applyFont="1" applyFill="1" applyBorder="1" applyAlignment="1" applyProtection="1">
      <alignment vertical="center"/>
      <protection locked="0"/>
    </xf>
    <xf numFmtId="176" fontId="10" fillId="33" borderId="34" xfId="0" applyNumberFormat="1" applyFont="1" applyFill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10" fillId="33" borderId="39" xfId="0" applyNumberFormat="1" applyFont="1" applyFill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176" fontId="8" fillId="0" borderId="52" xfId="0" applyNumberFormat="1" applyFont="1" applyBorder="1" applyAlignment="1" applyProtection="1">
      <alignment vertical="center"/>
      <protection locked="0"/>
    </xf>
    <xf numFmtId="176" fontId="8" fillId="0" borderId="83" xfId="0" applyNumberFormat="1" applyFont="1" applyBorder="1" applyAlignment="1" applyProtection="1">
      <alignment vertical="center"/>
      <protection locked="0"/>
    </xf>
    <xf numFmtId="176" fontId="10" fillId="33" borderId="39" xfId="0" applyNumberFormat="1" applyFont="1" applyFill="1" applyBorder="1" applyAlignment="1" applyProtection="1">
      <alignment vertical="center" shrinkToFit="1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/>
    </xf>
    <xf numFmtId="181" fontId="10" fillId="33" borderId="34" xfId="0" applyNumberFormat="1" applyFont="1" applyFill="1" applyBorder="1" applyAlignment="1" applyProtection="1">
      <alignment horizontal="right" vertical="center"/>
      <protection/>
    </xf>
    <xf numFmtId="181" fontId="10" fillId="33" borderId="66" xfId="0" applyNumberFormat="1" applyFont="1" applyFill="1" applyBorder="1" applyAlignment="1" applyProtection="1">
      <alignment horizontal="right" vertical="center"/>
      <protection/>
    </xf>
    <xf numFmtId="181" fontId="8" fillId="0" borderId="35" xfId="0" applyNumberFormat="1" applyFont="1" applyBorder="1" applyAlignment="1" applyProtection="1">
      <alignment horizontal="right" vertical="center"/>
      <protection/>
    </xf>
    <xf numFmtId="181" fontId="10" fillId="33" borderId="39" xfId="0" applyNumberFormat="1" applyFont="1" applyFill="1" applyBorder="1" applyAlignment="1" applyProtection="1">
      <alignment horizontal="right" vertical="center"/>
      <protection/>
    </xf>
    <xf numFmtId="181" fontId="8" fillId="0" borderId="36" xfId="0" applyNumberFormat="1" applyFont="1" applyBorder="1" applyAlignment="1" applyProtection="1">
      <alignment horizontal="right" vertical="center"/>
      <protection/>
    </xf>
    <xf numFmtId="181" fontId="8" fillId="0" borderId="37" xfId="0" applyNumberFormat="1" applyFont="1" applyBorder="1" applyAlignment="1" applyProtection="1">
      <alignment horizontal="right" vertical="center"/>
      <protection/>
    </xf>
    <xf numFmtId="181" fontId="8" fillId="0" borderId="52" xfId="0" applyNumberFormat="1" applyFont="1" applyBorder="1" applyAlignment="1" applyProtection="1">
      <alignment horizontal="right" vertical="center"/>
      <protection/>
    </xf>
    <xf numFmtId="181" fontId="8" fillId="0" borderId="83" xfId="0" applyNumberFormat="1" applyFont="1" applyBorder="1" applyAlignment="1" applyProtection="1">
      <alignment horizontal="right" vertical="center"/>
      <protection/>
    </xf>
    <xf numFmtId="181" fontId="8" fillId="0" borderId="36" xfId="0" applyNumberFormat="1" applyFont="1" applyFill="1" applyBorder="1" applyAlignment="1" applyProtection="1">
      <alignment horizontal="right" vertical="center"/>
      <protection/>
    </xf>
    <xf numFmtId="181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 quotePrefix="1">
      <alignment horizontal="center" vertical="center"/>
      <protection/>
    </xf>
    <xf numFmtId="176" fontId="8" fillId="0" borderId="97" xfId="0" applyNumberFormat="1" applyFont="1" applyFill="1" applyBorder="1" applyAlignment="1" applyProtection="1">
      <alignment horizontal="right" vertical="center"/>
      <protection locked="0"/>
    </xf>
    <xf numFmtId="176" fontId="8" fillId="0" borderId="98" xfId="0" applyNumberFormat="1" applyFont="1" applyFill="1" applyBorder="1" applyAlignment="1" applyProtection="1">
      <alignment horizontal="right" vertical="center"/>
      <protection locked="0"/>
    </xf>
    <xf numFmtId="41" fontId="8" fillId="0" borderId="55" xfId="0" applyNumberFormat="1" applyFont="1" applyFill="1" applyBorder="1" applyAlignment="1" applyProtection="1">
      <alignment horizontal="right" vertical="center"/>
      <protection/>
    </xf>
    <xf numFmtId="41" fontId="8" fillId="0" borderId="84" xfId="0" applyNumberFormat="1" applyFont="1" applyFill="1" applyBorder="1" applyAlignment="1" applyProtection="1">
      <alignment horizontal="right" vertical="center"/>
      <protection/>
    </xf>
    <xf numFmtId="41" fontId="8" fillId="0" borderId="56" xfId="0" applyNumberFormat="1" applyFont="1" applyFill="1" applyBorder="1" applyAlignment="1" applyProtection="1">
      <alignment horizontal="right" vertical="center"/>
      <protection/>
    </xf>
    <xf numFmtId="41" fontId="8" fillId="0" borderId="99" xfId="0" applyNumberFormat="1" applyFont="1" applyFill="1" applyBorder="1" applyAlignment="1" applyProtection="1">
      <alignment horizontal="right" vertical="center"/>
      <protection/>
    </xf>
    <xf numFmtId="41" fontId="10" fillId="33" borderId="47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ill="1" applyAlignment="1" applyProtection="1">
      <alignment/>
      <protection/>
    </xf>
    <xf numFmtId="41" fontId="10" fillId="33" borderId="69" xfId="0" applyNumberFormat="1" applyFont="1" applyFill="1" applyBorder="1" applyAlignment="1" applyProtection="1">
      <alignment horizontal="right" vertical="center"/>
      <protection/>
    </xf>
    <xf numFmtId="41" fontId="10" fillId="33" borderId="70" xfId="0" applyNumberFormat="1" applyFont="1" applyFill="1" applyBorder="1" applyAlignment="1" applyProtection="1">
      <alignment horizontal="right" vertical="center"/>
      <protection/>
    </xf>
    <xf numFmtId="41" fontId="10" fillId="33" borderId="71" xfId="0" applyNumberFormat="1" applyFont="1" applyFill="1" applyBorder="1" applyAlignment="1" applyProtection="1">
      <alignment horizontal="right" vertical="center"/>
      <protection/>
    </xf>
    <xf numFmtId="41" fontId="8" fillId="0" borderId="65" xfId="0" applyNumberFormat="1" applyFont="1" applyBorder="1" applyAlignment="1" applyProtection="1">
      <alignment horizontal="right" vertical="center"/>
      <protection/>
    </xf>
    <xf numFmtId="41" fontId="8" fillId="0" borderId="84" xfId="0" applyNumberFormat="1" applyFont="1" applyBorder="1" applyAlignment="1" applyProtection="1">
      <alignment horizontal="right" vertical="center"/>
      <protection/>
    </xf>
    <xf numFmtId="41" fontId="8" fillId="0" borderId="55" xfId="0" applyNumberFormat="1" applyFont="1" applyBorder="1" applyAlignment="1" applyProtection="1">
      <alignment horizontal="right" vertical="center"/>
      <protection/>
    </xf>
    <xf numFmtId="41" fontId="8" fillId="0" borderId="56" xfId="0" applyNumberFormat="1" applyFont="1" applyBorder="1" applyAlignment="1" applyProtection="1">
      <alignment horizontal="right" vertical="center"/>
      <protection/>
    </xf>
    <xf numFmtId="41" fontId="8" fillId="0" borderId="100" xfId="0" applyNumberFormat="1" applyFont="1" applyBorder="1" applyAlignment="1" applyProtection="1">
      <alignment horizontal="right" vertical="center"/>
      <protection/>
    </xf>
    <xf numFmtId="41" fontId="8" fillId="0" borderId="101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0" fillId="0" borderId="0" xfId="0" applyNumberFormat="1" applyAlignment="1" applyProtection="1">
      <alignment/>
      <protection/>
    </xf>
    <xf numFmtId="41" fontId="8" fillId="0" borderId="54" xfId="0" applyNumberFormat="1" applyFont="1" applyBorder="1" applyAlignment="1" applyProtection="1">
      <alignment horizontal="right" vertical="center"/>
      <protection/>
    </xf>
    <xf numFmtId="41" fontId="10" fillId="33" borderId="54" xfId="0" applyNumberFormat="1" applyFont="1" applyFill="1" applyBorder="1" applyAlignment="1" applyProtection="1">
      <alignment horizontal="right" vertical="center"/>
      <protection/>
    </xf>
    <xf numFmtId="41" fontId="10" fillId="33" borderId="65" xfId="0" applyNumberFormat="1" applyFont="1" applyFill="1" applyBorder="1" applyAlignment="1" applyProtection="1">
      <alignment horizontal="right" vertical="center"/>
      <protection/>
    </xf>
    <xf numFmtId="41" fontId="8" fillId="0" borderId="99" xfId="0" applyNumberFormat="1" applyFont="1" applyBorder="1" applyAlignment="1" applyProtection="1">
      <alignment horizontal="right" vertical="center"/>
      <protection/>
    </xf>
    <xf numFmtId="41" fontId="8" fillId="0" borderId="102" xfId="0" applyNumberFormat="1" applyFont="1" applyBorder="1" applyAlignment="1" applyProtection="1">
      <alignment horizontal="right" vertical="center"/>
      <protection/>
    </xf>
    <xf numFmtId="41" fontId="8" fillId="0" borderId="65" xfId="0" applyNumberFormat="1" applyFont="1" applyFill="1" applyBorder="1" applyAlignment="1" applyProtection="1">
      <alignment horizontal="right" vertical="center"/>
      <protection/>
    </xf>
    <xf numFmtId="41" fontId="8" fillId="0" borderId="59" xfId="0" applyNumberFormat="1" applyFont="1" applyBorder="1" applyAlignment="1" applyProtection="1">
      <alignment horizontal="right" vertical="center"/>
      <protection locked="0"/>
    </xf>
    <xf numFmtId="41" fontId="10" fillId="33" borderId="59" xfId="0" applyNumberFormat="1" applyFont="1" applyFill="1" applyBorder="1" applyAlignment="1" applyProtection="1">
      <alignment horizontal="right" vertical="center"/>
      <protection/>
    </xf>
    <xf numFmtId="41" fontId="10" fillId="33" borderId="60" xfId="0" applyNumberFormat="1" applyFont="1" applyFill="1" applyBorder="1" applyAlignment="1" applyProtection="1">
      <alignment horizontal="right" vertical="center"/>
      <protection/>
    </xf>
    <xf numFmtId="41" fontId="8" fillId="0" borderId="103" xfId="0" applyNumberFormat="1" applyFont="1" applyBorder="1" applyAlignment="1" applyProtection="1">
      <alignment horizontal="right" vertical="center"/>
      <protection locked="0"/>
    </xf>
    <xf numFmtId="41" fontId="8" fillId="0" borderId="63" xfId="0" applyNumberFormat="1" applyFont="1" applyBorder="1" applyAlignment="1" applyProtection="1">
      <alignment horizontal="right" vertical="center"/>
      <protection locked="0"/>
    </xf>
    <xf numFmtId="41" fontId="10" fillId="33" borderId="61" xfId="0" applyNumberFormat="1" applyFont="1" applyFill="1" applyBorder="1" applyAlignment="1" applyProtection="1">
      <alignment horizontal="right" vertical="center"/>
      <protection/>
    </xf>
    <xf numFmtId="41" fontId="8" fillId="0" borderId="62" xfId="0" applyNumberFormat="1" applyFont="1" applyBorder="1" applyAlignment="1" applyProtection="1">
      <alignment horizontal="right" vertical="center"/>
      <protection locked="0"/>
    </xf>
    <xf numFmtId="41" fontId="8" fillId="0" borderId="81" xfId="0" applyNumberFormat="1" applyFont="1" applyBorder="1" applyAlignment="1" applyProtection="1">
      <alignment horizontal="right" vertical="center"/>
      <protection locked="0"/>
    </xf>
    <xf numFmtId="41" fontId="8" fillId="0" borderId="64" xfId="0" applyNumberFormat="1" applyFont="1" applyBorder="1" applyAlignment="1" applyProtection="1">
      <alignment horizontal="right" vertical="center"/>
      <protection locked="0"/>
    </xf>
    <xf numFmtId="41" fontId="8" fillId="0" borderId="43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/>
    </xf>
    <xf numFmtId="41" fontId="8" fillId="0" borderId="29" xfId="0" applyNumberFormat="1" applyFont="1" applyBorder="1" applyAlignment="1" applyProtection="1">
      <alignment horizontal="right" vertical="center"/>
      <protection locked="0"/>
    </xf>
    <xf numFmtId="41" fontId="10" fillId="33" borderId="29" xfId="0" applyNumberFormat="1" applyFont="1" applyFill="1" applyBorder="1" applyAlignment="1" applyProtection="1">
      <alignment horizontal="right" vertical="center"/>
      <protection/>
    </xf>
    <xf numFmtId="41" fontId="10" fillId="33" borderId="53" xfId="0" applyNumberFormat="1" applyFont="1" applyFill="1" applyBorder="1" applyAlignment="1" applyProtection="1">
      <alignment horizontal="right" vertical="center"/>
      <protection/>
    </xf>
    <xf numFmtId="41" fontId="10" fillId="33" borderId="43" xfId="0" applyNumberFormat="1" applyFont="1" applyFill="1" applyBorder="1" applyAlignment="1" applyProtection="1">
      <alignment horizontal="right" vertical="center"/>
      <protection/>
    </xf>
    <xf numFmtId="41" fontId="8" fillId="0" borderId="27" xfId="0" applyNumberFormat="1" applyFont="1" applyBorder="1" applyAlignment="1" applyProtection="1">
      <alignment horizontal="right" vertical="center"/>
      <protection locked="0"/>
    </xf>
    <xf numFmtId="41" fontId="8" fillId="0" borderId="28" xfId="0" applyNumberFormat="1" applyFont="1" applyBorder="1" applyAlignment="1" applyProtection="1">
      <alignment horizontal="right" vertical="center"/>
      <protection locked="0"/>
    </xf>
    <xf numFmtId="41" fontId="8" fillId="0" borderId="82" xfId="0" applyNumberFormat="1" applyFont="1" applyBorder="1" applyAlignment="1" applyProtection="1">
      <alignment horizontal="right" vertical="center"/>
      <protection locked="0"/>
    </xf>
    <xf numFmtId="41" fontId="8" fillId="0" borderId="88" xfId="0" applyNumberFormat="1" applyFont="1" applyBorder="1" applyAlignment="1" applyProtection="1">
      <alignment horizontal="right" vertical="center"/>
      <protection locked="0"/>
    </xf>
    <xf numFmtId="41" fontId="8" fillId="0" borderId="15" xfId="0" applyNumberFormat="1" applyFont="1" applyBorder="1" applyAlignment="1" applyProtection="1">
      <alignment horizontal="right" vertical="center"/>
      <protection locked="0"/>
    </xf>
    <xf numFmtId="41" fontId="8" fillId="0" borderId="30" xfId="0" applyNumberFormat="1" applyFont="1" applyBorder="1" applyAlignment="1" applyProtection="1">
      <alignment horizontal="right" vertical="center"/>
      <protection locked="0"/>
    </xf>
    <xf numFmtId="41" fontId="9" fillId="0" borderId="104" xfId="0" applyNumberFormat="1" applyFont="1" applyFill="1" applyBorder="1" applyAlignment="1" applyProtection="1">
      <alignment horizontal="center" vertical="center"/>
      <protection/>
    </xf>
    <xf numFmtId="41" fontId="8" fillId="0" borderId="54" xfId="0" applyNumberFormat="1" applyFont="1" applyFill="1" applyBorder="1" applyAlignment="1" applyProtection="1">
      <alignment horizontal="right" vertical="center"/>
      <protection/>
    </xf>
    <xf numFmtId="41" fontId="8" fillId="0" borderId="67" xfId="0" applyNumberFormat="1" applyFont="1" applyFill="1" applyBorder="1" applyAlignment="1" applyProtection="1">
      <alignment horizontal="right" vertical="center"/>
      <protection/>
    </xf>
    <xf numFmtId="41" fontId="8" fillId="0" borderId="102" xfId="0" applyNumberFormat="1" applyFont="1" applyFill="1" applyBorder="1" applyAlignment="1" applyProtection="1">
      <alignment horizontal="right" vertical="center"/>
      <protection/>
    </xf>
    <xf numFmtId="41" fontId="8" fillId="0" borderId="79" xfId="0" applyNumberFormat="1" applyFont="1" applyFill="1" applyBorder="1" applyAlignment="1" applyProtection="1">
      <alignment horizontal="right" vertical="center"/>
      <protection/>
    </xf>
    <xf numFmtId="41" fontId="8" fillId="0" borderId="63" xfId="0" applyNumberFormat="1" applyFont="1" applyFill="1" applyBorder="1" applyAlignment="1" applyProtection="1">
      <alignment horizontal="right" vertical="center"/>
      <protection locked="0"/>
    </xf>
    <xf numFmtId="41" fontId="8" fillId="0" borderId="68" xfId="0" applyNumberFormat="1" applyFont="1" applyFill="1" applyBorder="1" applyAlignment="1" applyProtection="1">
      <alignment horizontal="right" vertical="center"/>
      <protection/>
    </xf>
    <xf numFmtId="37" fontId="13" fillId="33" borderId="66" xfId="0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8" fillId="0" borderId="51" xfId="0" applyNumberFormat="1" applyFont="1" applyFill="1" applyBorder="1" applyAlignment="1" applyProtection="1">
      <alignment vertical="center"/>
      <protection/>
    </xf>
    <xf numFmtId="176" fontId="8" fillId="0" borderId="89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89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89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89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 quotePrefix="1">
      <alignment horizontal="right"/>
      <protection locked="0"/>
    </xf>
    <xf numFmtId="41" fontId="6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left" vertical="center"/>
      <protection/>
    </xf>
    <xf numFmtId="37" fontId="14" fillId="33" borderId="66" xfId="0" applyFont="1" applyFill="1" applyBorder="1" applyAlignment="1" applyProtection="1">
      <alignment horizontal="left" vertical="center"/>
      <protection/>
    </xf>
    <xf numFmtId="37" fontId="15" fillId="33" borderId="39" xfId="0" applyFont="1" applyFill="1" applyBorder="1" applyAlignment="1" applyProtection="1">
      <alignment horizontal="left" vertical="center"/>
      <protection/>
    </xf>
    <xf numFmtId="178" fontId="6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7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 horizontal="left"/>
      <protection locked="0"/>
    </xf>
    <xf numFmtId="178" fontId="6" fillId="0" borderId="0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horizontal="left" vertical="center"/>
      <protection/>
    </xf>
    <xf numFmtId="178" fontId="8" fillId="0" borderId="0" xfId="0" applyNumberFormat="1" applyFont="1" applyBorder="1" applyAlignment="1" applyProtection="1" quotePrefix="1">
      <alignment horizontal="left" vertical="center"/>
      <protection/>
    </xf>
    <xf numFmtId="178" fontId="7" fillId="0" borderId="0" xfId="0" applyNumberFormat="1" applyFont="1" applyBorder="1" applyAlignment="1" applyProtection="1">
      <alignment horizontal="left" vertical="center"/>
      <protection/>
    </xf>
    <xf numFmtId="179" fontId="8" fillId="0" borderId="0" xfId="0" applyNumberFormat="1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37" fontId="0" fillId="0" borderId="0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left" vertical="center"/>
      <protection locked="0"/>
    </xf>
    <xf numFmtId="37" fontId="0" fillId="0" borderId="0" xfId="0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 quotePrefix="1">
      <alignment horizontal="right" vertical="center"/>
      <protection/>
    </xf>
    <xf numFmtId="37" fontId="0" fillId="0" borderId="0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lef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180" fontId="10" fillId="33" borderId="11" xfId="0" applyNumberFormat="1" applyFont="1" applyFill="1" applyBorder="1" applyAlignment="1" applyProtection="1">
      <alignment horizontal="right" vertical="center"/>
      <protection/>
    </xf>
    <xf numFmtId="180" fontId="10" fillId="33" borderId="46" xfId="0" applyNumberFormat="1" applyFont="1" applyFill="1" applyBorder="1" applyAlignment="1" applyProtection="1">
      <alignment horizontal="right" vertical="center"/>
      <protection/>
    </xf>
    <xf numFmtId="180" fontId="8" fillId="0" borderId="73" xfId="0" applyNumberFormat="1" applyFont="1" applyBorder="1" applyAlignment="1" applyProtection="1">
      <alignment horizontal="right" vertical="center"/>
      <protection/>
    </xf>
    <xf numFmtId="180" fontId="10" fillId="33" borderId="42" xfId="0" applyNumberFormat="1" applyFont="1" applyFill="1" applyBorder="1" applyAlignment="1" applyProtection="1">
      <alignment horizontal="right" vertical="center"/>
      <protection/>
    </xf>
    <xf numFmtId="180" fontId="8" fillId="0" borderId="15" xfId="0" applyNumberFormat="1" applyFont="1" applyBorder="1" applyAlignment="1" applyProtection="1">
      <alignment horizontal="right" vertical="center"/>
      <protection/>
    </xf>
    <xf numFmtId="180" fontId="8" fillId="0" borderId="17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0" xfId="0" applyNumberFormat="1" applyFont="1" applyBorder="1" applyAlignment="1" applyProtection="1">
      <alignment horizontal="righ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horizontal="right" vertical="center"/>
      <protection/>
    </xf>
    <xf numFmtId="179" fontId="8" fillId="0" borderId="34" xfId="0" applyNumberFormat="1" applyFont="1" applyBorder="1" applyAlignment="1" applyProtection="1">
      <alignment horizontal="right" vertical="center"/>
      <protection/>
    </xf>
    <xf numFmtId="179" fontId="10" fillId="33" borderId="34" xfId="0" applyNumberFormat="1" applyFont="1" applyFill="1" applyBorder="1" applyAlignment="1" applyProtection="1">
      <alignment horizontal="right" vertical="center"/>
      <protection/>
    </xf>
    <xf numFmtId="179" fontId="10" fillId="33" borderId="66" xfId="0" applyNumberFormat="1" applyFont="1" applyFill="1" applyBorder="1" applyAlignment="1" applyProtection="1">
      <alignment horizontal="right" vertical="center"/>
      <protection/>
    </xf>
    <xf numFmtId="176" fontId="8" fillId="0" borderId="105" xfId="0" applyNumberFormat="1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vertical="center"/>
      <protection/>
    </xf>
    <xf numFmtId="176" fontId="8" fillId="0" borderId="107" xfId="0" applyNumberFormat="1" applyFont="1" applyBorder="1" applyAlignment="1" applyProtection="1">
      <alignment vertical="center"/>
      <protection/>
    </xf>
    <xf numFmtId="41" fontId="8" fillId="0" borderId="65" xfId="0" applyNumberFormat="1" applyFont="1" applyBorder="1" applyAlignment="1" applyProtection="1">
      <alignment horizontal="center" vertical="center"/>
      <protection/>
    </xf>
    <xf numFmtId="41" fontId="8" fillId="0" borderId="68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horizontal="center"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horizontal="center"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06" xfId="0" applyNumberFormat="1" applyFont="1" applyBorder="1" applyAlignment="1" applyProtection="1">
      <alignment horizontal="center" vertical="center"/>
      <protection/>
    </xf>
    <xf numFmtId="176" fontId="8" fillId="0" borderId="107" xfId="0" applyNumberFormat="1" applyFont="1" applyBorder="1" applyAlignment="1" applyProtection="1">
      <alignment horizontal="center" vertical="center"/>
      <protection/>
    </xf>
    <xf numFmtId="176" fontId="8" fillId="0" borderId="57" xfId="0" applyNumberFormat="1" applyFont="1" applyBorder="1" applyAlignment="1" applyProtection="1">
      <alignment horizontal="center" vertical="center" wrapText="1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176" fontId="8" fillId="0" borderId="71" xfId="0" applyNumberFormat="1" applyFont="1" applyBorder="1" applyAlignment="1" applyProtection="1">
      <alignment horizontal="center" vertical="center"/>
      <protection/>
    </xf>
    <xf numFmtId="37" fontId="9" fillId="0" borderId="68" xfId="0" applyFont="1" applyBorder="1" applyAlignment="1" applyProtection="1">
      <alignment horizontal="center" vertical="center"/>
      <protection/>
    </xf>
    <xf numFmtId="176" fontId="8" fillId="0" borderId="65" xfId="0" applyNumberFormat="1" applyFont="1" applyBorder="1" applyAlignment="1" applyProtection="1">
      <alignment horizontal="center" vertical="center"/>
      <protection/>
    </xf>
    <xf numFmtId="176" fontId="8" fillId="0" borderId="70" xfId="0" applyNumberFormat="1" applyFont="1" applyFill="1" applyBorder="1" applyAlignment="1" applyProtection="1">
      <alignment horizontal="center" vertical="center"/>
      <protection/>
    </xf>
    <xf numFmtId="176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Border="1" applyAlignment="1">
      <alignment horizontal="center" vertical="center" wrapText="1"/>
    </xf>
    <xf numFmtId="176" fontId="8" fillId="0" borderId="105" xfId="0" applyNumberFormat="1" applyFont="1" applyBorder="1" applyAlignment="1" applyProtection="1" quotePrefix="1">
      <alignment horizontal="center" vertical="center"/>
      <protection/>
    </xf>
    <xf numFmtId="176" fontId="8" fillId="0" borderId="108" xfId="0" applyNumberFormat="1" applyFont="1" applyBorder="1" applyAlignment="1" applyProtection="1">
      <alignment horizontal="center" vertical="center"/>
      <protection/>
    </xf>
    <xf numFmtId="37" fontId="9" fillId="0" borderId="58" xfId="0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178" fontId="8" fillId="0" borderId="50" xfId="0" applyNumberFormat="1" applyFont="1" applyBorder="1" applyAlignment="1" applyProtection="1">
      <alignment horizontal="center" vertical="center" wrapText="1"/>
      <protection/>
    </xf>
    <xf numFmtId="178" fontId="8" fillId="0" borderId="52" xfId="0" applyNumberFormat="1" applyFont="1" applyBorder="1" applyAlignment="1" applyProtection="1">
      <alignment horizontal="center" vertical="center" wrapText="1"/>
      <protection/>
    </xf>
    <xf numFmtId="178" fontId="8" fillId="0" borderId="38" xfId="0" applyNumberFormat="1" applyFont="1" applyBorder="1" applyAlignment="1" applyProtection="1">
      <alignment horizontal="center" vertical="center" wrapText="1"/>
      <protection/>
    </xf>
    <xf numFmtId="179" fontId="8" fillId="0" borderId="50" xfId="0" applyNumberFormat="1" applyFont="1" applyBorder="1" applyAlignment="1" applyProtection="1">
      <alignment horizontal="center" vertical="center" wrapText="1"/>
      <protection/>
    </xf>
    <xf numFmtId="179" fontId="8" fillId="0" borderId="52" xfId="0" applyNumberFormat="1" applyFont="1" applyBorder="1" applyAlignment="1" applyProtection="1">
      <alignment horizontal="center" vertical="center" wrapText="1"/>
      <protection/>
    </xf>
    <xf numFmtId="179" fontId="8" fillId="0" borderId="38" xfId="0" applyNumberFormat="1" applyFont="1" applyBorder="1" applyAlignment="1" applyProtection="1">
      <alignment horizontal="center" vertical="center" wrapText="1"/>
      <protection/>
    </xf>
    <xf numFmtId="178" fontId="16" fillId="0" borderId="50" xfId="0" applyNumberFormat="1" applyFont="1" applyBorder="1" applyAlignment="1" applyProtection="1">
      <alignment horizontal="center" vertical="center" wrapText="1"/>
      <protection/>
    </xf>
    <xf numFmtId="178" fontId="16" fillId="0" borderId="52" xfId="0" applyNumberFormat="1" applyFont="1" applyBorder="1" applyAlignment="1" applyProtection="1">
      <alignment horizontal="center" vertical="center" wrapText="1"/>
      <protection/>
    </xf>
    <xf numFmtId="178" fontId="16" fillId="0" borderId="38" xfId="0" applyNumberFormat="1" applyFont="1" applyBorder="1" applyAlignment="1" applyProtection="1">
      <alignment horizontal="center" vertical="center" wrapText="1"/>
      <protection/>
    </xf>
    <xf numFmtId="178" fontId="16" fillId="0" borderId="52" xfId="0" applyNumberFormat="1" applyFont="1" applyBorder="1" applyAlignment="1" applyProtection="1">
      <alignment horizontal="center" vertical="center"/>
      <protection/>
    </xf>
    <xf numFmtId="178" fontId="16" fillId="0" borderId="38" xfId="0" applyNumberFormat="1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 quotePrefix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center" vertical="center"/>
      <protection/>
    </xf>
    <xf numFmtId="178" fontId="16" fillId="0" borderId="109" xfId="0" applyNumberFormat="1" applyFont="1" applyBorder="1" applyAlignment="1" applyProtection="1">
      <alignment horizontal="center" vertical="center" wrapText="1"/>
      <protection/>
    </xf>
    <xf numFmtId="178" fontId="16" fillId="0" borderId="110" xfId="0" applyNumberFormat="1" applyFont="1" applyBorder="1" applyAlignment="1" applyProtection="1">
      <alignment horizontal="center" vertical="center"/>
      <protection/>
    </xf>
    <xf numFmtId="178" fontId="16" fillId="0" borderId="57" xfId="0" applyNumberFormat="1" applyFont="1" applyBorder="1" applyAlignment="1" applyProtection="1">
      <alignment horizontal="center" vertical="center" wrapText="1"/>
      <protection/>
    </xf>
    <xf numFmtId="178" fontId="16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52" xfId="0" applyNumberFormat="1" applyFont="1" applyBorder="1" applyAlignment="1" applyProtection="1">
      <alignment horizontal="center" vertical="center"/>
      <protection/>
    </xf>
    <xf numFmtId="178" fontId="8" fillId="0" borderId="38" xfId="0" applyNumberFormat="1" applyFont="1" applyBorder="1" applyAlignment="1" applyProtection="1">
      <alignment horizontal="center" vertical="center"/>
      <protection/>
    </xf>
    <xf numFmtId="178" fontId="8" fillId="0" borderId="76" xfId="0" applyNumberFormat="1" applyFont="1" applyBorder="1" applyAlignment="1" applyProtection="1" quotePrefix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center" vertical="center"/>
      <protection/>
    </xf>
    <xf numFmtId="178" fontId="8" fillId="0" borderId="14" xfId="0" applyNumberFormat="1" applyFont="1" applyBorder="1" applyAlignment="1" applyProtection="1">
      <alignment horizontal="center" vertical="center"/>
      <protection/>
    </xf>
    <xf numFmtId="178" fontId="16" fillId="0" borderId="111" xfId="0" applyNumberFormat="1" applyFont="1" applyBorder="1" applyAlignment="1" applyProtection="1">
      <alignment horizontal="center" vertical="center"/>
      <protection/>
    </xf>
    <xf numFmtId="178" fontId="17" fillId="0" borderId="51" xfId="0" applyNumberFormat="1" applyFont="1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178" fontId="8" fillId="0" borderId="112" xfId="0" applyNumberFormat="1" applyFont="1" applyBorder="1" applyAlignment="1" applyProtection="1">
      <alignment horizontal="center" vertical="center" wrapText="1"/>
      <protection/>
    </xf>
    <xf numFmtId="178" fontId="0" fillId="0" borderId="82" xfId="0" applyNumberFormat="1" applyBorder="1" applyAlignment="1" applyProtection="1">
      <alignment horizontal="center" vertical="center"/>
      <protection/>
    </xf>
    <xf numFmtId="178" fontId="16" fillId="0" borderId="113" xfId="0" applyNumberFormat="1" applyFont="1" applyBorder="1" applyAlignment="1" applyProtection="1">
      <alignment horizontal="center" vertical="center"/>
      <protection/>
    </xf>
    <xf numFmtId="178" fontId="17" fillId="0" borderId="10" xfId="0" applyNumberFormat="1" applyFont="1" applyBorder="1" applyAlignment="1" applyProtection="1">
      <alignment horizontal="center" vertical="center"/>
      <protection/>
    </xf>
    <xf numFmtId="178" fontId="16" fillId="0" borderId="112" xfId="0" applyNumberFormat="1" applyFont="1" applyBorder="1" applyAlignment="1" applyProtection="1">
      <alignment horizontal="center" vertical="center"/>
      <protection/>
    </xf>
    <xf numFmtId="178" fontId="17" fillId="0" borderId="82" xfId="0" applyNumberFormat="1" applyFont="1" applyBorder="1" applyAlignment="1" applyProtection="1">
      <alignment horizontal="center" vertical="center"/>
      <protection/>
    </xf>
    <xf numFmtId="178" fontId="8" fillId="0" borderId="111" xfId="0" applyNumberFormat="1" applyFont="1" applyBorder="1" applyAlignment="1" applyProtection="1">
      <alignment horizontal="center" vertical="center" wrapText="1"/>
      <protection/>
    </xf>
    <xf numFmtId="178" fontId="0" fillId="0" borderId="51" xfId="0" applyNumberFormat="1" applyBorder="1" applyAlignment="1" applyProtection="1">
      <alignment horizontal="center" vertical="center"/>
      <protection/>
    </xf>
    <xf numFmtId="178" fontId="8" fillId="0" borderId="113" xfId="0" applyNumberFormat="1" applyFont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6"/>
  <sheetViews>
    <sheetView showGridLines="0" tabSelected="1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66015625" defaultRowHeight="18"/>
  <cols>
    <col min="1" max="1" width="9.91015625" style="1" customWidth="1"/>
    <col min="2" max="4" width="7" style="7" customWidth="1"/>
    <col min="5" max="5" width="7.91015625" style="7" customWidth="1"/>
    <col min="6" max="6" width="8.91015625" style="7" customWidth="1"/>
    <col min="7" max="8" width="7.41015625" style="7" customWidth="1"/>
    <col min="9" max="9" width="6.66015625" style="275" customWidth="1"/>
    <col min="10" max="11" width="4.5" style="242" customWidth="1"/>
    <col min="12" max="12" width="6.08203125" style="286" customWidth="1"/>
    <col min="13" max="14" width="0.8359375" style="7" customWidth="1"/>
    <col min="15" max="15" width="10.83203125" style="80" customWidth="1"/>
    <col min="16" max="16" width="10" style="7" customWidth="1"/>
    <col min="17" max="17" width="7.83203125" style="286" customWidth="1"/>
    <col min="18" max="19" width="7.16015625" style="7" customWidth="1"/>
    <col min="20" max="20" width="6.83203125" style="286" customWidth="1"/>
    <col min="21" max="21" width="9" style="7" customWidth="1"/>
    <col min="22" max="22" width="7.91015625" style="286" customWidth="1"/>
    <col min="23" max="24" width="7.91015625" style="7" customWidth="1"/>
    <col min="25" max="25" width="0.99609375" style="1" customWidth="1"/>
    <col min="26" max="16384" width="10.66015625" style="1" customWidth="1"/>
  </cols>
  <sheetData>
    <row r="1" spans="1:26" s="55" customFormat="1" ht="27.75" customHeight="1">
      <c r="A1" s="342" t="s">
        <v>83</v>
      </c>
      <c r="B1" s="333"/>
      <c r="C1" s="333"/>
      <c r="D1" s="333"/>
      <c r="E1" s="333"/>
      <c r="F1" s="334"/>
      <c r="G1" s="334"/>
      <c r="H1" s="334"/>
      <c r="I1" s="341"/>
      <c r="J1" s="335"/>
      <c r="K1" s="54"/>
      <c r="L1" s="336"/>
      <c r="M1" s="322"/>
      <c r="N1" s="322"/>
      <c r="O1" s="342" t="s">
        <v>83</v>
      </c>
      <c r="P1" s="334"/>
      <c r="Q1" s="337"/>
      <c r="R1" s="334"/>
      <c r="S1" s="334"/>
      <c r="T1" s="338"/>
      <c r="U1" s="334"/>
      <c r="V1" s="339"/>
      <c r="W1" s="334"/>
      <c r="X1" s="340"/>
      <c r="Y1" s="54"/>
      <c r="Z1" s="4"/>
    </row>
    <row r="2" spans="1:26" s="363" customFormat="1" ht="21" customHeight="1" thickBot="1">
      <c r="A2" s="332"/>
      <c r="B2" s="360"/>
      <c r="C2" s="360"/>
      <c r="D2" s="360"/>
      <c r="E2" s="360"/>
      <c r="F2" s="361"/>
      <c r="G2" s="361"/>
      <c r="H2" s="361"/>
      <c r="I2" s="362" t="s">
        <v>0</v>
      </c>
      <c r="L2" s="364" t="s">
        <v>88</v>
      </c>
      <c r="M2" s="365"/>
      <c r="N2" s="365"/>
      <c r="P2" s="361"/>
      <c r="Q2" s="366"/>
      <c r="R2" s="361"/>
      <c r="S2" s="361"/>
      <c r="T2" s="367"/>
      <c r="U2" s="361"/>
      <c r="V2" s="368" t="s">
        <v>1</v>
      </c>
      <c r="X2" s="369" t="str">
        <f>L2</f>
        <v>平成２９年</v>
      </c>
      <c r="Y2" s="370"/>
      <c r="Z2" s="371"/>
    </row>
    <row r="3" spans="1:26" s="58" customFormat="1" ht="18" customHeight="1">
      <c r="A3" s="56"/>
      <c r="B3" s="386" t="s">
        <v>43</v>
      </c>
      <c r="C3" s="395"/>
      <c r="D3" s="395"/>
      <c r="E3" s="396"/>
      <c r="F3" s="386" t="s">
        <v>44</v>
      </c>
      <c r="G3" s="395"/>
      <c r="H3" s="396"/>
      <c r="I3" s="407" t="s">
        <v>53</v>
      </c>
      <c r="J3" s="395"/>
      <c r="K3" s="395"/>
      <c r="L3" s="396"/>
      <c r="M3" s="323"/>
      <c r="N3" s="324"/>
      <c r="O3" s="56"/>
      <c r="P3" s="397" t="s">
        <v>81</v>
      </c>
      <c r="Q3" s="386" t="s">
        <v>45</v>
      </c>
      <c r="R3" s="395"/>
      <c r="S3" s="396"/>
      <c r="T3" s="386" t="s">
        <v>46</v>
      </c>
      <c r="U3" s="387"/>
      <c r="V3" s="388"/>
      <c r="W3" s="97"/>
      <c r="X3" s="95"/>
      <c r="Y3" s="57"/>
      <c r="Z3" s="3"/>
    </row>
    <row r="4" spans="1:26" s="58" customFormat="1" ht="18" customHeight="1">
      <c r="A4" s="59"/>
      <c r="B4" s="400" t="s">
        <v>2</v>
      </c>
      <c r="C4" s="180"/>
      <c r="D4" s="180"/>
      <c r="E4" s="183" t="s">
        <v>65</v>
      </c>
      <c r="F4" s="402" t="s">
        <v>2</v>
      </c>
      <c r="G4" s="408" t="s">
        <v>3</v>
      </c>
      <c r="H4" s="393" t="s">
        <v>4</v>
      </c>
      <c r="I4" s="403" t="s">
        <v>51</v>
      </c>
      <c r="J4" s="404"/>
      <c r="K4" s="404"/>
      <c r="L4" s="405" t="s">
        <v>52</v>
      </c>
      <c r="M4" s="325"/>
      <c r="N4" s="326"/>
      <c r="O4" s="59"/>
      <c r="P4" s="398"/>
      <c r="Q4" s="389" t="s">
        <v>2</v>
      </c>
      <c r="R4" s="391" t="s">
        <v>10</v>
      </c>
      <c r="S4" s="393" t="s">
        <v>11</v>
      </c>
      <c r="T4" s="389" t="s">
        <v>2</v>
      </c>
      <c r="U4" s="5" t="s">
        <v>5</v>
      </c>
      <c r="V4" s="302" t="s">
        <v>6</v>
      </c>
      <c r="W4" s="98" t="s">
        <v>7</v>
      </c>
      <c r="X4" s="30" t="s">
        <v>8</v>
      </c>
      <c r="Y4" s="57"/>
      <c r="Z4" s="3"/>
    </row>
    <row r="5" spans="1:26" s="58" customFormat="1" ht="18" customHeight="1" thickBot="1">
      <c r="A5" s="60"/>
      <c r="B5" s="401"/>
      <c r="C5" s="83" t="s">
        <v>49</v>
      </c>
      <c r="D5" s="84" t="s">
        <v>50</v>
      </c>
      <c r="E5" s="184" t="s">
        <v>66</v>
      </c>
      <c r="F5" s="401"/>
      <c r="G5" s="409"/>
      <c r="H5" s="410"/>
      <c r="I5" s="314" t="s">
        <v>48</v>
      </c>
      <c r="J5" s="227" t="s">
        <v>49</v>
      </c>
      <c r="K5" s="228" t="s">
        <v>50</v>
      </c>
      <c r="L5" s="406"/>
      <c r="M5" s="327"/>
      <c r="N5" s="324"/>
      <c r="O5" s="60"/>
      <c r="P5" s="399"/>
      <c r="Q5" s="390"/>
      <c r="R5" s="392"/>
      <c r="S5" s="394"/>
      <c r="T5" s="390"/>
      <c r="U5" s="61" t="s">
        <v>12</v>
      </c>
      <c r="V5" s="303" t="s">
        <v>47</v>
      </c>
      <c r="W5" s="99"/>
      <c r="X5" s="96"/>
      <c r="Y5" s="57"/>
      <c r="Z5" s="3"/>
    </row>
    <row r="6" spans="1:26" s="58" customFormat="1" ht="24" customHeight="1">
      <c r="A6" s="31" t="s">
        <v>9</v>
      </c>
      <c r="B6" s="69">
        <f>C6+D6</f>
        <v>946065</v>
      </c>
      <c r="C6" s="15">
        <v>484449</v>
      </c>
      <c r="D6" s="19">
        <v>461616</v>
      </c>
      <c r="E6" s="226">
        <v>89353</v>
      </c>
      <c r="F6" s="69">
        <f aca="true" t="shared" si="0" ref="F6:F46">G6+H6</f>
        <v>1340397</v>
      </c>
      <c r="G6" s="15">
        <v>690683</v>
      </c>
      <c r="H6" s="25">
        <v>649714</v>
      </c>
      <c r="I6" s="315">
        <f aca="true" t="shared" si="1" ref="I6:I43">J6+K6</f>
        <v>1761</v>
      </c>
      <c r="J6" s="229">
        <v>929</v>
      </c>
      <c r="K6" s="230">
        <v>832</v>
      </c>
      <c r="L6" s="293">
        <v>832</v>
      </c>
      <c r="M6" s="327"/>
      <c r="N6" s="324"/>
      <c r="O6" s="31" t="s">
        <v>9</v>
      </c>
      <c r="P6" s="372">
        <f>B6-F6</f>
        <v>-394332</v>
      </c>
      <c r="Q6" s="220">
        <f>SUM(R6:S6)</f>
        <v>20358</v>
      </c>
      <c r="R6" s="15">
        <v>9738</v>
      </c>
      <c r="S6" s="25">
        <v>10620</v>
      </c>
      <c r="T6" s="287">
        <f>SUM(U6:V6)</f>
        <v>3308</v>
      </c>
      <c r="U6" s="6">
        <v>2683</v>
      </c>
      <c r="V6" s="304">
        <v>625</v>
      </c>
      <c r="W6" s="100">
        <v>606866</v>
      </c>
      <c r="X6" s="6">
        <v>212262</v>
      </c>
      <c r="Y6" s="57"/>
      <c r="Z6" s="62"/>
    </row>
    <row r="7" spans="1:26" s="67" customFormat="1" ht="24" customHeight="1">
      <c r="A7" s="41" t="s">
        <v>13</v>
      </c>
      <c r="B7" s="92">
        <f>C7+D7</f>
        <v>6464</v>
      </c>
      <c r="C7" s="63">
        <f>SUM(C8,C10,C13,C16,C21,C26,C33,C39,C44)</f>
        <v>3350</v>
      </c>
      <c r="D7" s="64">
        <f>SUM(D8,D10,D13,D16,D21,D26,D33,D39,D44)</f>
        <v>3114</v>
      </c>
      <c r="E7" s="86">
        <f>SUM(E8,E10,E13,E16,E21,E26,E33,E39,E44)</f>
        <v>611</v>
      </c>
      <c r="F7" s="92">
        <f>G7+H7</f>
        <v>12772</v>
      </c>
      <c r="G7" s="63">
        <f>SUM(G8,G10,G13,G16,G21,G26,G33,G39,G44)</f>
        <v>6339</v>
      </c>
      <c r="H7" s="93">
        <f>SUM(H8,H10,H13,H16,H21,H26,H33,H39,H44)</f>
        <v>6433</v>
      </c>
      <c r="I7" s="288">
        <f t="shared" si="1"/>
        <v>12</v>
      </c>
      <c r="J7" s="63">
        <f>SUM(J8,J10,J13,J16,J21,J26,J33,J39,J44)</f>
        <v>7</v>
      </c>
      <c r="K7" s="64">
        <f>SUM(K8,K10,K13,K16,K21,K26,K33,K39,K44)</f>
        <v>5</v>
      </c>
      <c r="L7" s="294">
        <f>SUM(L8,L10,L13,L16,L21,L26,L33,L39,L44)</f>
        <v>5</v>
      </c>
      <c r="M7" s="328"/>
      <c r="N7" s="329"/>
      <c r="O7" s="41" t="s">
        <v>13</v>
      </c>
      <c r="P7" s="373">
        <f>SUM(P8,P10,P13,P16,P21,P26,P33,P39,P44)</f>
        <v>-6308</v>
      </c>
      <c r="Q7" s="276">
        <f>R7+S7</f>
        <v>150</v>
      </c>
      <c r="R7" s="63">
        <f>SUM(R8,R10,R13,R16,R21,R26,R33,R39,R44)</f>
        <v>55</v>
      </c>
      <c r="S7" s="93">
        <f>SUM(S8,S10,S13,S16,S21,S26,S33,S39,S44)</f>
        <v>95</v>
      </c>
      <c r="T7" s="288">
        <f>SUM(U7:V7)</f>
        <v>22</v>
      </c>
      <c r="U7" s="42">
        <f>SUM(U8,U10,U13,U16,U21,U26,U33,U39,U44)</f>
        <v>19</v>
      </c>
      <c r="V7" s="305">
        <f>SUM(V8,V10,V13,V16,V21,V26,V33,V39,V44)</f>
        <v>3</v>
      </c>
      <c r="W7" s="101">
        <f>SUM(W8,W10,W13,W16,W21,W26,W33,W39,W44)</f>
        <v>4040</v>
      </c>
      <c r="X7" s="42">
        <f>SUM(X8,X10,X13,X16,X21,X26,X33,X39,X44)</f>
        <v>1714</v>
      </c>
      <c r="Y7" s="65"/>
      <c r="Z7" s="66"/>
    </row>
    <row r="8" spans="1:26" s="58" customFormat="1" ht="24" customHeight="1">
      <c r="A8" s="343" t="s">
        <v>14</v>
      </c>
      <c r="B8" s="51">
        <f>C8+D8</f>
        <v>2727</v>
      </c>
      <c r="C8" s="48">
        <f>SUM(C9:C9)</f>
        <v>1397</v>
      </c>
      <c r="D8" s="49">
        <f>SUM(D9:D9)</f>
        <v>1330</v>
      </c>
      <c r="E8" s="87">
        <f>SUM(E9:E9)</f>
        <v>281</v>
      </c>
      <c r="F8" s="51">
        <f t="shared" si="0"/>
        <v>4449</v>
      </c>
      <c r="G8" s="48">
        <f>SUM(G9:G9)</f>
        <v>2180</v>
      </c>
      <c r="H8" s="68">
        <f>SUM(H9:H9)</f>
        <v>2269</v>
      </c>
      <c r="I8" s="273">
        <f t="shared" si="1"/>
        <v>5</v>
      </c>
      <c r="J8" s="48">
        <f>SUM(J9:J9)</f>
        <v>3</v>
      </c>
      <c r="K8" s="49">
        <f>SUM(K9:K9)</f>
        <v>2</v>
      </c>
      <c r="L8" s="295">
        <f>SUM(L9:L9)</f>
        <v>3</v>
      </c>
      <c r="M8" s="330"/>
      <c r="N8" s="331"/>
      <c r="O8" s="343" t="s">
        <v>14</v>
      </c>
      <c r="P8" s="374">
        <f>SUM(P9:P9)</f>
        <v>-1722</v>
      </c>
      <c r="Q8" s="277">
        <f>R8+S8</f>
        <v>50</v>
      </c>
      <c r="R8" s="48">
        <f>SUM(R9:R9)</f>
        <v>17</v>
      </c>
      <c r="S8" s="68">
        <f>SUM(S9:S9)</f>
        <v>33</v>
      </c>
      <c r="T8" s="273">
        <f>SUM(U8:V8)</f>
        <v>12</v>
      </c>
      <c r="U8" s="50">
        <f>SUM(U9:U9)</f>
        <v>9</v>
      </c>
      <c r="V8" s="306">
        <f>SUM(V9:V9)</f>
        <v>3</v>
      </c>
      <c r="W8" s="102">
        <f>SUM(W9:W9)</f>
        <v>1819</v>
      </c>
      <c r="X8" s="52">
        <f>SUM(X9:X9)</f>
        <v>727</v>
      </c>
      <c r="Y8" s="57"/>
      <c r="Z8" s="62"/>
    </row>
    <row r="9" spans="1:26" s="58" customFormat="1" ht="24" customHeight="1">
      <c r="A9" s="32" t="s">
        <v>15</v>
      </c>
      <c r="B9" s="107">
        <f>C9+D9</f>
        <v>2727</v>
      </c>
      <c r="C9" s="27">
        <v>1397</v>
      </c>
      <c r="D9" s="28">
        <v>1330</v>
      </c>
      <c r="E9" s="181">
        <v>281</v>
      </c>
      <c r="F9" s="107">
        <f t="shared" si="0"/>
        <v>4449</v>
      </c>
      <c r="G9" s="27">
        <v>2180</v>
      </c>
      <c r="H9" s="29">
        <v>2269</v>
      </c>
      <c r="I9" s="316">
        <f t="shared" si="1"/>
        <v>5</v>
      </c>
      <c r="J9" s="231">
        <v>3</v>
      </c>
      <c r="K9" s="232">
        <v>2</v>
      </c>
      <c r="L9" s="293">
        <v>3</v>
      </c>
      <c r="M9" s="327"/>
      <c r="N9" s="324"/>
      <c r="O9" s="32" t="s">
        <v>15</v>
      </c>
      <c r="P9" s="375">
        <f>B9-F9</f>
        <v>-1722</v>
      </c>
      <c r="Q9" s="220">
        <f>SUM(R9:S9)</f>
        <v>50</v>
      </c>
      <c r="R9" s="15">
        <v>17</v>
      </c>
      <c r="S9" s="25">
        <v>33</v>
      </c>
      <c r="T9" s="287">
        <f>SUM(U9:V9)</f>
        <v>12</v>
      </c>
      <c r="U9" s="6">
        <v>9</v>
      </c>
      <c r="V9" s="304">
        <v>3</v>
      </c>
      <c r="W9" s="100">
        <v>1819</v>
      </c>
      <c r="X9" s="8">
        <v>727</v>
      </c>
      <c r="Y9" s="57"/>
      <c r="Z9" s="62"/>
    </row>
    <row r="10" spans="1:26" s="58" customFormat="1" ht="24" customHeight="1">
      <c r="A10" s="43" t="s">
        <v>16</v>
      </c>
      <c r="B10" s="94">
        <f>C10+D10</f>
        <v>297</v>
      </c>
      <c r="C10" s="44">
        <f>SUM(C11:C12)</f>
        <v>153</v>
      </c>
      <c r="D10" s="45">
        <f>SUM(D11:D12)</f>
        <v>144</v>
      </c>
      <c r="E10" s="88">
        <f>SUM(E11:E12)</f>
        <v>24</v>
      </c>
      <c r="F10" s="94">
        <f t="shared" si="0"/>
        <v>922</v>
      </c>
      <c r="G10" s="44">
        <f>SUM(G11:G12)</f>
        <v>459</v>
      </c>
      <c r="H10" s="47">
        <f>SUM(H11:H12)</f>
        <v>463</v>
      </c>
      <c r="I10" s="289">
        <f t="shared" si="1"/>
        <v>0</v>
      </c>
      <c r="J10" s="44" t="str">
        <f>IF(SUM(J11:J12)&gt;0,SUM(J11:J12),"        -")</f>
        <v>        -</v>
      </c>
      <c r="K10" s="45" t="str">
        <f>IF(SUM(K11:K12)&gt;0,SUM(K11:K12),"        -")</f>
        <v>        -</v>
      </c>
      <c r="L10" s="295" t="str">
        <f>IF(SUM(L11:L12),SUM(L11:L12),"        -")</f>
        <v>        -</v>
      </c>
      <c r="M10" s="327"/>
      <c r="N10" s="324"/>
      <c r="O10" s="43" t="s">
        <v>16</v>
      </c>
      <c r="P10" s="376">
        <f>SUM(P11:P12)</f>
        <v>-625</v>
      </c>
      <c r="Q10" s="278">
        <f aca="true" t="shared" si="2" ref="Q10:V10">IF(SUM(Q11:Q12),SUM(Q11:Q12),"        -")</f>
        <v>6</v>
      </c>
      <c r="R10" s="44">
        <f t="shared" si="2"/>
        <v>2</v>
      </c>
      <c r="S10" s="47">
        <f t="shared" si="2"/>
        <v>4</v>
      </c>
      <c r="T10" s="289">
        <f aca="true" t="shared" si="3" ref="T10:T38">SUM(U10:V10)</f>
        <v>1</v>
      </c>
      <c r="U10" s="46">
        <f t="shared" si="2"/>
        <v>1</v>
      </c>
      <c r="V10" s="307" t="str">
        <f t="shared" si="2"/>
        <v>        -</v>
      </c>
      <c r="W10" s="103">
        <f>SUM(W11:W12)</f>
        <v>192</v>
      </c>
      <c r="X10" s="53">
        <f>SUM(X11:X12)</f>
        <v>81</v>
      </c>
      <c r="Y10" s="57"/>
      <c r="Z10" s="62"/>
    </row>
    <row r="11" spans="1:26" s="58" customFormat="1" ht="24" customHeight="1">
      <c r="A11" s="33" t="s">
        <v>17</v>
      </c>
      <c r="B11" s="70">
        <f aca="true" t="shared" si="4" ref="B11:B46">C11+D11</f>
        <v>274</v>
      </c>
      <c r="C11" s="16">
        <v>137</v>
      </c>
      <c r="D11" s="20">
        <v>137</v>
      </c>
      <c r="E11" s="89">
        <v>23</v>
      </c>
      <c r="F11" s="70">
        <f t="shared" si="0"/>
        <v>754</v>
      </c>
      <c r="G11" s="16">
        <v>372</v>
      </c>
      <c r="H11" s="23">
        <v>382</v>
      </c>
      <c r="I11" s="269">
        <f t="shared" si="1"/>
        <v>0</v>
      </c>
      <c r="J11" s="38" t="s">
        <v>84</v>
      </c>
      <c r="K11" s="39" t="s">
        <v>84</v>
      </c>
      <c r="L11" s="296" t="s">
        <v>84</v>
      </c>
      <c r="M11" s="330"/>
      <c r="N11" s="331"/>
      <c r="O11" s="33" t="s">
        <v>17</v>
      </c>
      <c r="P11" s="377">
        <f>B11-F11</f>
        <v>-480</v>
      </c>
      <c r="Q11" s="279">
        <f>SUM(R11:S11)</f>
        <v>5</v>
      </c>
      <c r="R11" s="16">
        <v>2</v>
      </c>
      <c r="S11" s="23">
        <v>3</v>
      </c>
      <c r="T11" s="279">
        <f t="shared" si="3"/>
        <v>1</v>
      </c>
      <c r="U11" s="11">
        <v>1</v>
      </c>
      <c r="V11" s="308" t="s">
        <v>84</v>
      </c>
      <c r="W11" s="104">
        <v>169</v>
      </c>
      <c r="X11" s="12">
        <v>74</v>
      </c>
      <c r="Y11" s="57"/>
      <c r="Z11" s="62"/>
    </row>
    <row r="12" spans="1:26" s="58" customFormat="1" ht="24" customHeight="1">
      <c r="A12" s="34" t="s">
        <v>77</v>
      </c>
      <c r="B12" s="71">
        <f t="shared" si="4"/>
        <v>23</v>
      </c>
      <c r="C12" s="17">
        <v>16</v>
      </c>
      <c r="D12" s="21">
        <v>7</v>
      </c>
      <c r="E12" s="90">
        <v>1</v>
      </c>
      <c r="F12" s="71">
        <f t="shared" si="0"/>
        <v>168</v>
      </c>
      <c r="G12" s="17">
        <v>87</v>
      </c>
      <c r="H12" s="24">
        <v>81</v>
      </c>
      <c r="I12" s="317">
        <f t="shared" si="1"/>
        <v>0</v>
      </c>
      <c r="J12" s="225" t="s">
        <v>84</v>
      </c>
      <c r="K12" s="233" t="s">
        <v>84</v>
      </c>
      <c r="L12" s="297" t="s">
        <v>84</v>
      </c>
      <c r="M12" s="330"/>
      <c r="N12" s="331"/>
      <c r="O12" s="34" t="s">
        <v>77</v>
      </c>
      <c r="P12" s="378">
        <f>B12-F12</f>
        <v>-145</v>
      </c>
      <c r="Q12" s="280">
        <f>SUM(R12:S12)</f>
        <v>1</v>
      </c>
      <c r="R12" s="17" t="s">
        <v>84</v>
      </c>
      <c r="S12" s="24">
        <v>1</v>
      </c>
      <c r="T12" s="280">
        <f t="shared" si="3"/>
        <v>0</v>
      </c>
      <c r="U12" s="13" t="s">
        <v>84</v>
      </c>
      <c r="V12" s="309" t="s">
        <v>84</v>
      </c>
      <c r="W12" s="105">
        <v>23</v>
      </c>
      <c r="X12" s="14">
        <v>7</v>
      </c>
      <c r="Y12" s="57"/>
      <c r="Z12" s="62"/>
    </row>
    <row r="13" spans="1:26" s="58" customFormat="1" ht="24" customHeight="1">
      <c r="A13" s="43" t="s">
        <v>18</v>
      </c>
      <c r="B13" s="94">
        <f t="shared" si="4"/>
        <v>804</v>
      </c>
      <c r="C13" s="44">
        <f>SUM(C14:C15)</f>
        <v>436</v>
      </c>
      <c r="D13" s="45">
        <f>SUM(D14:D15)</f>
        <v>368</v>
      </c>
      <c r="E13" s="88">
        <f>SUM(E14:E15)</f>
        <v>81</v>
      </c>
      <c r="F13" s="94">
        <f t="shared" si="0"/>
        <v>1270</v>
      </c>
      <c r="G13" s="44">
        <f>SUM(G14:G15)</f>
        <v>625</v>
      </c>
      <c r="H13" s="47">
        <f>SUM(H14:H15)</f>
        <v>645</v>
      </c>
      <c r="I13" s="289">
        <f t="shared" si="1"/>
        <v>3</v>
      </c>
      <c r="J13" s="44">
        <f>IF(SUM(J14:J15),SUM(J14:J15),"        -")</f>
        <v>2</v>
      </c>
      <c r="K13" s="45">
        <f>IF(SUM(K14:K15),SUM(K14:K15),"        -")</f>
        <v>1</v>
      </c>
      <c r="L13" s="298" t="str">
        <f>IF(SUM(L14:L15),SUM(L14:L15),"        -")</f>
        <v>        -</v>
      </c>
      <c r="M13" s="327"/>
      <c r="N13" s="324"/>
      <c r="O13" s="43" t="s">
        <v>18</v>
      </c>
      <c r="P13" s="376">
        <f>SUM(P14:P15)</f>
        <v>-466</v>
      </c>
      <c r="Q13" s="278">
        <f aca="true" t="shared" si="5" ref="Q13:V13">IF(SUM(Q14:Q15),SUM(Q14:Q15),"        -")</f>
        <v>24</v>
      </c>
      <c r="R13" s="44">
        <f t="shared" si="5"/>
        <v>7</v>
      </c>
      <c r="S13" s="47">
        <f t="shared" si="5"/>
        <v>17</v>
      </c>
      <c r="T13" s="273">
        <f t="shared" si="3"/>
        <v>1</v>
      </c>
      <c r="U13" s="46">
        <f t="shared" si="5"/>
        <v>1</v>
      </c>
      <c r="V13" s="307" t="str">
        <f t="shared" si="5"/>
        <v>        -</v>
      </c>
      <c r="W13" s="103">
        <f>SUM(W14:W15)</f>
        <v>496</v>
      </c>
      <c r="X13" s="53">
        <f>SUM(X14:X15)</f>
        <v>264</v>
      </c>
      <c r="Y13" s="57"/>
      <c r="Z13" s="62"/>
    </row>
    <row r="14" spans="1:26" s="58" customFormat="1" ht="24" customHeight="1">
      <c r="A14" s="33" t="s">
        <v>68</v>
      </c>
      <c r="B14" s="70">
        <f t="shared" si="4"/>
        <v>359</v>
      </c>
      <c r="C14" s="16">
        <v>183</v>
      </c>
      <c r="D14" s="20">
        <v>176</v>
      </c>
      <c r="E14" s="89">
        <v>28</v>
      </c>
      <c r="F14" s="70">
        <f t="shared" si="0"/>
        <v>843</v>
      </c>
      <c r="G14" s="16">
        <v>417</v>
      </c>
      <c r="H14" s="23">
        <v>426</v>
      </c>
      <c r="I14" s="292">
        <f t="shared" si="1"/>
        <v>1</v>
      </c>
      <c r="J14" s="38">
        <v>1</v>
      </c>
      <c r="K14" s="39" t="s">
        <v>84</v>
      </c>
      <c r="L14" s="299" t="s">
        <v>84</v>
      </c>
      <c r="M14" s="330"/>
      <c r="N14" s="331"/>
      <c r="O14" s="33" t="s">
        <v>68</v>
      </c>
      <c r="P14" s="377">
        <f>B14-F14</f>
        <v>-484</v>
      </c>
      <c r="Q14" s="222">
        <f>SUM(R14:S14)</f>
        <v>14</v>
      </c>
      <c r="R14" s="16">
        <v>6</v>
      </c>
      <c r="S14" s="23">
        <v>8</v>
      </c>
      <c r="T14" s="290">
        <f t="shared" si="3"/>
        <v>1</v>
      </c>
      <c r="U14" s="11">
        <v>1</v>
      </c>
      <c r="V14" s="308" t="s">
        <v>84</v>
      </c>
      <c r="W14" s="104">
        <v>251</v>
      </c>
      <c r="X14" s="12">
        <v>118</v>
      </c>
      <c r="Y14" s="57"/>
      <c r="Z14" s="62"/>
    </row>
    <row r="15" spans="1:26" s="58" customFormat="1" ht="24" customHeight="1">
      <c r="A15" s="35" t="s">
        <v>80</v>
      </c>
      <c r="B15" s="69">
        <f t="shared" si="4"/>
        <v>445</v>
      </c>
      <c r="C15" s="15">
        <v>253</v>
      </c>
      <c r="D15" s="19">
        <v>192</v>
      </c>
      <c r="E15" s="85">
        <v>53</v>
      </c>
      <c r="F15" s="69">
        <f t="shared" si="0"/>
        <v>427</v>
      </c>
      <c r="G15" s="15">
        <v>208</v>
      </c>
      <c r="H15" s="25">
        <v>219</v>
      </c>
      <c r="I15" s="270">
        <f t="shared" si="1"/>
        <v>2</v>
      </c>
      <c r="J15" s="229">
        <v>1</v>
      </c>
      <c r="K15" s="230">
        <v>1</v>
      </c>
      <c r="L15" s="293" t="s">
        <v>84</v>
      </c>
      <c r="M15" s="327"/>
      <c r="N15" s="324"/>
      <c r="O15" s="35" t="s">
        <v>80</v>
      </c>
      <c r="P15" s="372">
        <f>B15-F15</f>
        <v>18</v>
      </c>
      <c r="Q15" s="220">
        <f>SUM(R15:S15)</f>
        <v>10</v>
      </c>
      <c r="R15" s="15">
        <v>1</v>
      </c>
      <c r="S15" s="25">
        <v>9</v>
      </c>
      <c r="T15" s="290">
        <f t="shared" si="3"/>
        <v>0</v>
      </c>
      <c r="U15" s="6" t="s">
        <v>84</v>
      </c>
      <c r="V15" s="304" t="s">
        <v>84</v>
      </c>
      <c r="W15" s="100">
        <v>245</v>
      </c>
      <c r="X15" s="8">
        <v>146</v>
      </c>
      <c r="Y15" s="57"/>
      <c r="Z15" s="62"/>
    </row>
    <row r="16" spans="1:26" s="58" customFormat="1" ht="24" customHeight="1">
      <c r="A16" s="43" t="s">
        <v>79</v>
      </c>
      <c r="B16" s="94">
        <f t="shared" si="4"/>
        <v>518</v>
      </c>
      <c r="C16" s="44">
        <f>SUM(C17:C20)</f>
        <v>275</v>
      </c>
      <c r="D16" s="45">
        <f>SUM(D17:D20)</f>
        <v>243</v>
      </c>
      <c r="E16" s="88">
        <f>SUM(E17:E20)</f>
        <v>39</v>
      </c>
      <c r="F16" s="94">
        <f t="shared" si="0"/>
        <v>1111</v>
      </c>
      <c r="G16" s="44">
        <f>SUM(G17:G20)</f>
        <v>552</v>
      </c>
      <c r="H16" s="47">
        <f>SUM(H17:H20)</f>
        <v>559</v>
      </c>
      <c r="I16" s="289">
        <f t="shared" si="1"/>
        <v>1</v>
      </c>
      <c r="J16" s="44">
        <f>IF(SUM(J17:J20),SUM(J17:J20),"        -")</f>
        <v>1</v>
      </c>
      <c r="K16" s="45" t="str">
        <f>IF(SUM(K17:K20),SUM(K17:K20),"        -")</f>
        <v>        -</v>
      </c>
      <c r="L16" s="298">
        <f>IF(SUM(L17:L20),SUM(L17:L20),"        -")</f>
        <v>1</v>
      </c>
      <c r="M16" s="327"/>
      <c r="N16" s="324"/>
      <c r="O16" s="43" t="s">
        <v>79</v>
      </c>
      <c r="P16" s="376">
        <f>SUM(P17:P20)</f>
        <v>-593</v>
      </c>
      <c r="Q16" s="278">
        <f aca="true" t="shared" si="6" ref="Q16:V16">IF(SUM(Q17:Q20),SUM(Q17:Q20),"        -")</f>
        <v>15</v>
      </c>
      <c r="R16" s="44">
        <f t="shared" si="6"/>
        <v>7</v>
      </c>
      <c r="S16" s="47">
        <f t="shared" si="6"/>
        <v>8</v>
      </c>
      <c r="T16" s="273">
        <f t="shared" si="3"/>
        <v>3</v>
      </c>
      <c r="U16" s="46">
        <f t="shared" si="6"/>
        <v>3</v>
      </c>
      <c r="V16" s="307" t="str">
        <f t="shared" si="6"/>
        <v>        -</v>
      </c>
      <c r="W16" s="103">
        <f>SUM(W17:W20)</f>
        <v>282</v>
      </c>
      <c r="X16" s="53">
        <f>SUM(X17:X20)</f>
        <v>123</v>
      </c>
      <c r="Y16" s="57"/>
      <c r="Z16" s="62"/>
    </row>
    <row r="17" spans="1:26" s="58" customFormat="1" ht="24" customHeight="1">
      <c r="A17" s="33" t="s">
        <v>19</v>
      </c>
      <c r="B17" s="70">
        <f t="shared" si="4"/>
        <v>402</v>
      </c>
      <c r="C17" s="16">
        <v>212</v>
      </c>
      <c r="D17" s="20">
        <v>190</v>
      </c>
      <c r="E17" s="89">
        <v>30</v>
      </c>
      <c r="F17" s="70">
        <f t="shared" si="0"/>
        <v>718</v>
      </c>
      <c r="G17" s="16">
        <v>364</v>
      </c>
      <c r="H17" s="23">
        <v>354</v>
      </c>
      <c r="I17" s="269">
        <f t="shared" si="1"/>
        <v>1</v>
      </c>
      <c r="J17" s="38">
        <v>1</v>
      </c>
      <c r="K17" s="267" t="s">
        <v>84</v>
      </c>
      <c r="L17" s="299">
        <v>1</v>
      </c>
      <c r="M17" s="327"/>
      <c r="N17" s="324"/>
      <c r="O17" s="33" t="s">
        <v>19</v>
      </c>
      <c r="P17" s="377">
        <f>B17-F17</f>
        <v>-316</v>
      </c>
      <c r="Q17" s="281">
        <f>SUM(R17:S17)</f>
        <v>12</v>
      </c>
      <c r="R17" s="16">
        <v>5</v>
      </c>
      <c r="S17" s="23">
        <v>7</v>
      </c>
      <c r="T17" s="291">
        <f t="shared" si="3"/>
        <v>3</v>
      </c>
      <c r="U17" s="11">
        <v>3</v>
      </c>
      <c r="V17" s="308" t="s">
        <v>84</v>
      </c>
      <c r="W17" s="104">
        <v>211</v>
      </c>
      <c r="X17" s="12">
        <v>102</v>
      </c>
      <c r="Y17" s="57"/>
      <c r="Z17" s="62"/>
    </row>
    <row r="18" spans="1:26" s="58" customFormat="1" ht="24" customHeight="1">
      <c r="A18" s="34" t="s">
        <v>20</v>
      </c>
      <c r="B18" s="71">
        <f t="shared" si="4"/>
        <v>81</v>
      </c>
      <c r="C18" s="17">
        <v>44</v>
      </c>
      <c r="D18" s="21">
        <v>37</v>
      </c>
      <c r="E18" s="90">
        <v>7</v>
      </c>
      <c r="F18" s="71">
        <f t="shared" si="0"/>
        <v>253</v>
      </c>
      <c r="G18" s="17">
        <v>119</v>
      </c>
      <c r="H18" s="24">
        <v>134</v>
      </c>
      <c r="I18" s="271">
        <f t="shared" si="1"/>
        <v>0</v>
      </c>
      <c r="J18" s="225" t="s">
        <v>84</v>
      </c>
      <c r="K18" s="268" t="s">
        <v>84</v>
      </c>
      <c r="L18" s="297" t="s">
        <v>84</v>
      </c>
      <c r="M18" s="330"/>
      <c r="N18" s="331"/>
      <c r="O18" s="34" t="s">
        <v>20</v>
      </c>
      <c r="P18" s="378">
        <f>B18-F18</f>
        <v>-172</v>
      </c>
      <c r="Q18" s="282">
        <f>SUM(R18:S18)</f>
        <v>2</v>
      </c>
      <c r="R18" s="17">
        <v>1</v>
      </c>
      <c r="S18" s="24">
        <v>1</v>
      </c>
      <c r="T18" s="291">
        <f t="shared" si="3"/>
        <v>0</v>
      </c>
      <c r="U18" s="13" t="s">
        <v>84</v>
      </c>
      <c r="V18" s="309" t="s">
        <v>84</v>
      </c>
      <c r="W18" s="105">
        <v>58</v>
      </c>
      <c r="X18" s="14">
        <v>16</v>
      </c>
      <c r="Y18" s="57"/>
      <c r="Z18" s="62"/>
    </row>
    <row r="19" spans="1:26" s="58" customFormat="1" ht="24" customHeight="1">
      <c r="A19" s="34" t="s">
        <v>21</v>
      </c>
      <c r="B19" s="71">
        <f t="shared" si="4"/>
        <v>23</v>
      </c>
      <c r="C19" s="17">
        <v>14</v>
      </c>
      <c r="D19" s="21">
        <v>9</v>
      </c>
      <c r="E19" s="90">
        <v>2</v>
      </c>
      <c r="F19" s="71">
        <f t="shared" si="0"/>
        <v>81</v>
      </c>
      <c r="G19" s="17">
        <v>40</v>
      </c>
      <c r="H19" s="24">
        <v>41</v>
      </c>
      <c r="I19" s="271">
        <f t="shared" si="1"/>
        <v>0</v>
      </c>
      <c r="J19" s="225" t="s">
        <v>84</v>
      </c>
      <c r="K19" s="268" t="s">
        <v>84</v>
      </c>
      <c r="L19" s="297" t="s">
        <v>84</v>
      </c>
      <c r="M19" s="330"/>
      <c r="N19" s="331"/>
      <c r="O19" s="34" t="s">
        <v>21</v>
      </c>
      <c r="P19" s="378">
        <f>B19-F19</f>
        <v>-58</v>
      </c>
      <c r="Q19" s="282">
        <f>SUM(R19:S19)</f>
        <v>1</v>
      </c>
      <c r="R19" s="17">
        <v>1</v>
      </c>
      <c r="S19" s="24" t="s">
        <v>84</v>
      </c>
      <c r="T19" s="291">
        <f t="shared" si="3"/>
        <v>0</v>
      </c>
      <c r="U19" s="13" t="s">
        <v>84</v>
      </c>
      <c r="V19" s="309" t="s">
        <v>84</v>
      </c>
      <c r="W19" s="105">
        <v>5</v>
      </c>
      <c r="X19" s="14">
        <v>5</v>
      </c>
      <c r="Y19" s="57"/>
      <c r="Z19" s="62"/>
    </row>
    <row r="20" spans="1:26" s="58" customFormat="1" ht="24" customHeight="1">
      <c r="A20" s="34" t="s">
        <v>22</v>
      </c>
      <c r="B20" s="71">
        <f t="shared" si="4"/>
        <v>12</v>
      </c>
      <c r="C20" s="17">
        <v>5</v>
      </c>
      <c r="D20" s="21">
        <v>7</v>
      </c>
      <c r="E20" s="90" t="s">
        <v>84</v>
      </c>
      <c r="F20" s="71">
        <f t="shared" si="0"/>
        <v>59</v>
      </c>
      <c r="G20" s="17">
        <v>29</v>
      </c>
      <c r="H20" s="24">
        <v>30</v>
      </c>
      <c r="I20" s="317">
        <f t="shared" si="1"/>
        <v>0</v>
      </c>
      <c r="J20" s="236" t="s">
        <v>84</v>
      </c>
      <c r="K20" s="237" t="s">
        <v>84</v>
      </c>
      <c r="L20" s="297" t="s">
        <v>84</v>
      </c>
      <c r="M20" s="330"/>
      <c r="N20" s="331"/>
      <c r="O20" s="34" t="s">
        <v>22</v>
      </c>
      <c r="P20" s="378">
        <f>B20-F20</f>
        <v>-47</v>
      </c>
      <c r="Q20" s="282">
        <f>SUM(R20:S20)</f>
        <v>0</v>
      </c>
      <c r="R20" s="17" t="s">
        <v>84</v>
      </c>
      <c r="S20" s="24" t="s">
        <v>84</v>
      </c>
      <c r="T20" s="291">
        <f t="shared" si="3"/>
        <v>0</v>
      </c>
      <c r="U20" s="13" t="s">
        <v>84</v>
      </c>
      <c r="V20" s="309" t="s">
        <v>84</v>
      </c>
      <c r="W20" s="105">
        <v>8</v>
      </c>
      <c r="X20" s="14" t="s">
        <v>84</v>
      </c>
      <c r="Y20" s="57"/>
      <c r="Z20" s="62"/>
    </row>
    <row r="21" spans="1:26" s="58" customFormat="1" ht="24" customHeight="1">
      <c r="A21" s="43" t="s">
        <v>23</v>
      </c>
      <c r="B21" s="94">
        <f t="shared" si="4"/>
        <v>449</v>
      </c>
      <c r="C21" s="44">
        <f>SUM(C22:C25)</f>
        <v>212</v>
      </c>
      <c r="D21" s="45">
        <f>SUM(D22:D25)</f>
        <v>237</v>
      </c>
      <c r="E21" s="88">
        <f>SUM(E22:E25)</f>
        <v>42</v>
      </c>
      <c r="F21" s="94">
        <f t="shared" si="0"/>
        <v>1097</v>
      </c>
      <c r="G21" s="44">
        <f>SUM(G22:G25)</f>
        <v>552</v>
      </c>
      <c r="H21" s="47">
        <f>SUM(H22:H25)</f>
        <v>545</v>
      </c>
      <c r="I21" s="289">
        <f t="shared" si="1"/>
        <v>0</v>
      </c>
      <c r="J21" s="44" t="str">
        <f>IF(SUM(J22:J25),SUM(J22:J25),"         -")</f>
        <v>         -</v>
      </c>
      <c r="K21" s="45" t="str">
        <f>IF(SUM(K22:K25),SUM(K22:K25),"         -")</f>
        <v>         -</v>
      </c>
      <c r="L21" s="295" t="str">
        <f>IF(SUM(L22:L25),SUM(L22:L25),"        -")</f>
        <v>        -</v>
      </c>
      <c r="M21" s="327"/>
      <c r="N21" s="324"/>
      <c r="O21" s="43" t="s">
        <v>23</v>
      </c>
      <c r="P21" s="376">
        <f>SUM(P22:P25)</f>
        <v>-648</v>
      </c>
      <c r="Q21" s="278">
        <f aca="true" t="shared" si="7" ref="Q21:V21">IF(SUM(Q22:Q25),SUM(Q22:Q25),"        -")</f>
        <v>12</v>
      </c>
      <c r="R21" s="44">
        <f t="shared" si="7"/>
        <v>3</v>
      </c>
      <c r="S21" s="47">
        <f t="shared" si="7"/>
        <v>9</v>
      </c>
      <c r="T21" s="273">
        <f t="shared" si="3"/>
        <v>1</v>
      </c>
      <c r="U21" s="46">
        <f t="shared" si="7"/>
        <v>1</v>
      </c>
      <c r="V21" s="307" t="str">
        <f t="shared" si="7"/>
        <v>        -</v>
      </c>
      <c r="W21" s="103">
        <f>SUM(W22:W25)</f>
        <v>276</v>
      </c>
      <c r="X21" s="53">
        <f>SUM(X22:X25)</f>
        <v>96</v>
      </c>
      <c r="Y21" s="57"/>
      <c r="Z21" s="62"/>
    </row>
    <row r="22" spans="1:26" s="58" customFormat="1" ht="24" customHeight="1">
      <c r="A22" s="33" t="s">
        <v>24</v>
      </c>
      <c r="B22" s="70">
        <f t="shared" si="4"/>
        <v>158</v>
      </c>
      <c r="C22" s="16">
        <v>70</v>
      </c>
      <c r="D22" s="20">
        <v>88</v>
      </c>
      <c r="E22" s="89">
        <v>20</v>
      </c>
      <c r="F22" s="70">
        <f t="shared" si="0"/>
        <v>440</v>
      </c>
      <c r="G22" s="16">
        <v>221</v>
      </c>
      <c r="H22" s="23">
        <v>219</v>
      </c>
      <c r="I22" s="292">
        <f t="shared" si="1"/>
        <v>0</v>
      </c>
      <c r="J22" s="38" t="s">
        <v>84</v>
      </c>
      <c r="K22" s="39" t="s">
        <v>84</v>
      </c>
      <c r="L22" s="296" t="s">
        <v>84</v>
      </c>
      <c r="M22" s="330"/>
      <c r="N22" s="331"/>
      <c r="O22" s="33" t="s">
        <v>24</v>
      </c>
      <c r="P22" s="377">
        <f>B22-F22</f>
        <v>-282</v>
      </c>
      <c r="Q22" s="222">
        <f>SUM(R22:S22)</f>
        <v>5</v>
      </c>
      <c r="R22" s="16">
        <v>2</v>
      </c>
      <c r="S22" s="23">
        <v>3</v>
      </c>
      <c r="T22" s="291">
        <f t="shared" si="3"/>
        <v>0</v>
      </c>
      <c r="U22" s="11" t="s">
        <v>84</v>
      </c>
      <c r="V22" s="308" t="s">
        <v>84</v>
      </c>
      <c r="W22" s="104">
        <v>103</v>
      </c>
      <c r="X22" s="12">
        <v>38</v>
      </c>
      <c r="Y22" s="57"/>
      <c r="Z22" s="62"/>
    </row>
    <row r="23" spans="1:26" s="58" customFormat="1" ht="24" customHeight="1">
      <c r="A23" s="34" t="s">
        <v>25</v>
      </c>
      <c r="B23" s="71">
        <f t="shared" si="4"/>
        <v>74</v>
      </c>
      <c r="C23" s="17">
        <v>33</v>
      </c>
      <c r="D23" s="21">
        <v>41</v>
      </c>
      <c r="E23" s="90">
        <v>6</v>
      </c>
      <c r="F23" s="71">
        <f t="shared" si="0"/>
        <v>169</v>
      </c>
      <c r="G23" s="17">
        <v>86</v>
      </c>
      <c r="H23" s="24">
        <v>83</v>
      </c>
      <c r="I23" s="272">
        <f t="shared" si="1"/>
        <v>0</v>
      </c>
      <c r="J23" s="225" t="s">
        <v>84</v>
      </c>
      <c r="K23" s="233" t="s">
        <v>84</v>
      </c>
      <c r="L23" s="297" t="s">
        <v>84</v>
      </c>
      <c r="M23" s="330"/>
      <c r="N23" s="331"/>
      <c r="O23" s="34" t="s">
        <v>25</v>
      </c>
      <c r="P23" s="378">
        <f>B23-F23</f>
        <v>-95</v>
      </c>
      <c r="Q23" s="221">
        <f>SUM(R23:S23)</f>
        <v>0</v>
      </c>
      <c r="R23" s="17" t="s">
        <v>84</v>
      </c>
      <c r="S23" s="24" t="s">
        <v>84</v>
      </c>
      <c r="T23" s="291">
        <f t="shared" si="3"/>
        <v>0</v>
      </c>
      <c r="U23" s="13" t="s">
        <v>84</v>
      </c>
      <c r="V23" s="309" t="s">
        <v>84</v>
      </c>
      <c r="W23" s="105">
        <v>49</v>
      </c>
      <c r="X23" s="14">
        <v>15</v>
      </c>
      <c r="Y23" s="57"/>
      <c r="Z23" s="62"/>
    </row>
    <row r="24" spans="1:26" s="58" customFormat="1" ht="24" customHeight="1">
      <c r="A24" s="34" t="s">
        <v>26</v>
      </c>
      <c r="B24" s="71">
        <f t="shared" si="4"/>
        <v>49</v>
      </c>
      <c r="C24" s="17">
        <v>27</v>
      </c>
      <c r="D24" s="21">
        <v>22</v>
      </c>
      <c r="E24" s="90" t="s">
        <v>84</v>
      </c>
      <c r="F24" s="71">
        <f t="shared" si="0"/>
        <v>94</v>
      </c>
      <c r="G24" s="17">
        <v>43</v>
      </c>
      <c r="H24" s="24">
        <v>51</v>
      </c>
      <c r="I24" s="271">
        <f t="shared" si="1"/>
        <v>0</v>
      </c>
      <c r="J24" s="225" t="s">
        <v>84</v>
      </c>
      <c r="K24" s="233" t="s">
        <v>84</v>
      </c>
      <c r="L24" s="297" t="s">
        <v>84</v>
      </c>
      <c r="M24" s="330"/>
      <c r="N24" s="331"/>
      <c r="O24" s="34" t="s">
        <v>26</v>
      </c>
      <c r="P24" s="378">
        <f>B24-F24</f>
        <v>-45</v>
      </c>
      <c r="Q24" s="221">
        <f>SUM(R24:S24)</f>
        <v>1</v>
      </c>
      <c r="R24" s="17" t="s">
        <v>84</v>
      </c>
      <c r="S24" s="24">
        <v>1</v>
      </c>
      <c r="T24" s="291">
        <f t="shared" si="3"/>
        <v>0</v>
      </c>
      <c r="U24" s="13" t="s">
        <v>84</v>
      </c>
      <c r="V24" s="309" t="s">
        <v>84</v>
      </c>
      <c r="W24" s="105">
        <v>25</v>
      </c>
      <c r="X24" s="14">
        <v>7</v>
      </c>
      <c r="Y24" s="57"/>
      <c r="Z24" s="62"/>
    </row>
    <row r="25" spans="1:26" s="58" customFormat="1" ht="24" customHeight="1">
      <c r="A25" s="34" t="s">
        <v>78</v>
      </c>
      <c r="B25" s="71">
        <f t="shared" si="4"/>
        <v>168</v>
      </c>
      <c r="C25" s="17">
        <v>82</v>
      </c>
      <c r="D25" s="21">
        <v>86</v>
      </c>
      <c r="E25" s="90">
        <v>16</v>
      </c>
      <c r="F25" s="71">
        <f t="shared" si="0"/>
        <v>394</v>
      </c>
      <c r="G25" s="17">
        <v>202</v>
      </c>
      <c r="H25" s="24">
        <v>192</v>
      </c>
      <c r="I25" s="318">
        <f t="shared" si="1"/>
        <v>0</v>
      </c>
      <c r="J25" s="225" t="s">
        <v>84</v>
      </c>
      <c r="K25" s="233" t="s">
        <v>84</v>
      </c>
      <c r="L25" s="297" t="s">
        <v>84</v>
      </c>
      <c r="M25" s="327"/>
      <c r="N25" s="324"/>
      <c r="O25" s="34" t="s">
        <v>78</v>
      </c>
      <c r="P25" s="378">
        <f>B25-F25</f>
        <v>-226</v>
      </c>
      <c r="Q25" s="221">
        <f>SUM(R25:S25)</f>
        <v>6</v>
      </c>
      <c r="R25" s="17">
        <v>1</v>
      </c>
      <c r="S25" s="24">
        <v>5</v>
      </c>
      <c r="T25" s="291">
        <f t="shared" si="3"/>
        <v>1</v>
      </c>
      <c r="U25" s="13">
        <v>1</v>
      </c>
      <c r="V25" s="309" t="s">
        <v>84</v>
      </c>
      <c r="W25" s="105">
        <v>99</v>
      </c>
      <c r="X25" s="14">
        <v>36</v>
      </c>
      <c r="Y25" s="57"/>
      <c r="Z25" s="62"/>
    </row>
    <row r="26" spans="1:26" s="58" customFormat="1" ht="24" customHeight="1">
      <c r="A26" s="43" t="s">
        <v>27</v>
      </c>
      <c r="B26" s="94">
        <f t="shared" si="4"/>
        <v>449</v>
      </c>
      <c r="C26" s="44">
        <f>SUM(C27:C32)</f>
        <v>230</v>
      </c>
      <c r="D26" s="45">
        <f>SUM(D27:D32)</f>
        <v>219</v>
      </c>
      <c r="E26" s="88">
        <f>SUM(E27:E32)</f>
        <v>42</v>
      </c>
      <c r="F26" s="94">
        <f t="shared" si="0"/>
        <v>915</v>
      </c>
      <c r="G26" s="44">
        <f>SUM(G27:G32)</f>
        <v>430</v>
      </c>
      <c r="H26" s="47">
        <f>SUM(H27:H32)</f>
        <v>485</v>
      </c>
      <c r="I26" s="289">
        <f>J26+K26</f>
        <v>2</v>
      </c>
      <c r="J26" s="44">
        <f>IF(SUM(J27:J32),SUM(J27:J32),"        -")</f>
        <v>1</v>
      </c>
      <c r="K26" s="45">
        <f>IF(SUM(K27:K32),SUM(K27:K32),"        -")</f>
        <v>1</v>
      </c>
      <c r="L26" s="298" t="str">
        <f>IF(SUM(L27:L32),SUM(L27:L32),"        -")</f>
        <v>        -</v>
      </c>
      <c r="M26" s="327"/>
      <c r="N26" s="324"/>
      <c r="O26" s="43" t="s">
        <v>27</v>
      </c>
      <c r="P26" s="376">
        <f>SUM(P27:P32)</f>
        <v>-466</v>
      </c>
      <c r="Q26" s="278">
        <f aca="true" t="shared" si="8" ref="Q26:V26">IF(SUM(Q27:Q32),SUM(Q27:Q32),"        -")</f>
        <v>12</v>
      </c>
      <c r="R26" s="44">
        <f t="shared" si="8"/>
        <v>3</v>
      </c>
      <c r="S26" s="47">
        <f t="shared" si="8"/>
        <v>9</v>
      </c>
      <c r="T26" s="273">
        <f t="shared" si="3"/>
        <v>0</v>
      </c>
      <c r="U26" s="46" t="str">
        <f t="shared" si="8"/>
        <v>        -</v>
      </c>
      <c r="V26" s="307" t="str">
        <f t="shared" si="8"/>
        <v>        -</v>
      </c>
      <c r="W26" s="103">
        <f>SUM(W27:W32)</f>
        <v>236</v>
      </c>
      <c r="X26" s="53">
        <f>SUM(X27:X32)</f>
        <v>106</v>
      </c>
      <c r="Y26" s="57"/>
      <c r="Z26" s="62"/>
    </row>
    <row r="27" spans="1:26" s="58" customFormat="1" ht="24" customHeight="1">
      <c r="A27" s="33" t="s">
        <v>28</v>
      </c>
      <c r="B27" s="70">
        <f t="shared" si="4"/>
        <v>174</v>
      </c>
      <c r="C27" s="16">
        <v>88</v>
      </c>
      <c r="D27" s="20">
        <v>86</v>
      </c>
      <c r="E27" s="89">
        <v>15</v>
      </c>
      <c r="F27" s="70">
        <f t="shared" si="0"/>
        <v>311</v>
      </c>
      <c r="G27" s="16">
        <v>159</v>
      </c>
      <c r="H27" s="23">
        <v>152</v>
      </c>
      <c r="I27" s="292">
        <f t="shared" si="1"/>
        <v>0</v>
      </c>
      <c r="J27" s="38" t="s">
        <v>84</v>
      </c>
      <c r="K27" s="39" t="s">
        <v>84</v>
      </c>
      <c r="L27" s="299" t="s">
        <v>84</v>
      </c>
      <c r="M27" s="330"/>
      <c r="N27" s="331"/>
      <c r="O27" s="33" t="s">
        <v>28</v>
      </c>
      <c r="P27" s="377">
        <f aca="true" t="shared" si="9" ref="P27:P32">B27-F27</f>
        <v>-137</v>
      </c>
      <c r="Q27" s="222">
        <f aca="true" t="shared" si="10" ref="Q27:Q32">SUM(R27:S27)</f>
        <v>6</v>
      </c>
      <c r="R27" s="16" t="s">
        <v>84</v>
      </c>
      <c r="S27" s="23">
        <v>6</v>
      </c>
      <c r="T27" s="291">
        <f t="shared" si="3"/>
        <v>0</v>
      </c>
      <c r="U27" s="11" t="s">
        <v>84</v>
      </c>
      <c r="V27" s="308" t="s">
        <v>84</v>
      </c>
      <c r="W27" s="104">
        <v>97</v>
      </c>
      <c r="X27" s="12">
        <v>52</v>
      </c>
      <c r="Y27" s="57"/>
      <c r="Z27" s="62"/>
    </row>
    <row r="28" spans="1:26" s="58" customFormat="1" ht="24" customHeight="1">
      <c r="A28" s="34" t="s">
        <v>29</v>
      </c>
      <c r="B28" s="71">
        <f t="shared" si="4"/>
        <v>52</v>
      </c>
      <c r="C28" s="17">
        <v>25</v>
      </c>
      <c r="D28" s="21">
        <v>27</v>
      </c>
      <c r="E28" s="90">
        <v>5</v>
      </c>
      <c r="F28" s="71">
        <f t="shared" si="0"/>
        <v>98</v>
      </c>
      <c r="G28" s="17">
        <v>46</v>
      </c>
      <c r="H28" s="24">
        <v>52</v>
      </c>
      <c r="I28" s="272">
        <f t="shared" si="1"/>
        <v>0</v>
      </c>
      <c r="J28" s="225" t="s">
        <v>84</v>
      </c>
      <c r="K28" s="233" t="s">
        <v>84</v>
      </c>
      <c r="L28" s="297" t="s">
        <v>84</v>
      </c>
      <c r="M28" s="330"/>
      <c r="N28" s="331"/>
      <c r="O28" s="34" t="s">
        <v>29</v>
      </c>
      <c r="P28" s="378">
        <f t="shared" si="9"/>
        <v>-46</v>
      </c>
      <c r="Q28" s="221">
        <f t="shared" si="10"/>
        <v>1</v>
      </c>
      <c r="R28" s="17" t="s">
        <v>84</v>
      </c>
      <c r="S28" s="24">
        <v>1</v>
      </c>
      <c r="T28" s="291">
        <f t="shared" si="3"/>
        <v>0</v>
      </c>
      <c r="U28" s="13" t="s">
        <v>84</v>
      </c>
      <c r="V28" s="309" t="s">
        <v>84</v>
      </c>
      <c r="W28" s="105">
        <v>26</v>
      </c>
      <c r="X28" s="14">
        <v>17</v>
      </c>
      <c r="Y28" s="57"/>
      <c r="Z28" s="62"/>
    </row>
    <row r="29" spans="1:26" s="58" customFormat="1" ht="24" customHeight="1">
      <c r="A29" s="34" t="s">
        <v>30</v>
      </c>
      <c r="B29" s="71">
        <f t="shared" si="4"/>
        <v>80</v>
      </c>
      <c r="C29" s="17">
        <v>45</v>
      </c>
      <c r="D29" s="21">
        <v>35</v>
      </c>
      <c r="E29" s="90">
        <v>11</v>
      </c>
      <c r="F29" s="71">
        <f t="shared" si="0"/>
        <v>100</v>
      </c>
      <c r="G29" s="17">
        <v>45</v>
      </c>
      <c r="H29" s="24">
        <v>55</v>
      </c>
      <c r="I29" s="271">
        <f t="shared" si="1"/>
        <v>1</v>
      </c>
      <c r="J29" s="225">
        <v>1</v>
      </c>
      <c r="K29" s="233" t="s">
        <v>84</v>
      </c>
      <c r="L29" s="297" t="s">
        <v>84</v>
      </c>
      <c r="M29" s="330"/>
      <c r="N29" s="331"/>
      <c r="O29" s="34" t="s">
        <v>30</v>
      </c>
      <c r="P29" s="378">
        <f t="shared" si="9"/>
        <v>-20</v>
      </c>
      <c r="Q29" s="221">
        <f t="shared" si="10"/>
        <v>2</v>
      </c>
      <c r="R29" s="17">
        <v>1</v>
      </c>
      <c r="S29" s="24">
        <v>1</v>
      </c>
      <c r="T29" s="291">
        <f t="shared" si="3"/>
        <v>0</v>
      </c>
      <c r="U29" s="13" t="s">
        <v>84</v>
      </c>
      <c r="V29" s="309" t="s">
        <v>84</v>
      </c>
      <c r="W29" s="105">
        <v>29</v>
      </c>
      <c r="X29" s="14">
        <v>10</v>
      </c>
      <c r="Y29" s="57"/>
      <c r="Z29" s="62"/>
    </row>
    <row r="30" spans="1:26" s="58" customFormat="1" ht="24" customHeight="1">
      <c r="A30" s="34" t="s">
        <v>31</v>
      </c>
      <c r="B30" s="71">
        <f t="shared" si="4"/>
        <v>26</v>
      </c>
      <c r="C30" s="17">
        <v>14</v>
      </c>
      <c r="D30" s="21">
        <v>12</v>
      </c>
      <c r="E30" s="90">
        <v>2</v>
      </c>
      <c r="F30" s="71">
        <f t="shared" si="0"/>
        <v>118</v>
      </c>
      <c r="G30" s="17">
        <v>54</v>
      </c>
      <c r="H30" s="24">
        <v>64</v>
      </c>
      <c r="I30" s="318">
        <f t="shared" si="1"/>
        <v>0</v>
      </c>
      <c r="J30" s="225" t="s">
        <v>84</v>
      </c>
      <c r="K30" s="233" t="s">
        <v>84</v>
      </c>
      <c r="L30" s="297" t="s">
        <v>84</v>
      </c>
      <c r="M30" s="330"/>
      <c r="N30" s="331"/>
      <c r="O30" s="34" t="s">
        <v>31</v>
      </c>
      <c r="P30" s="378">
        <f t="shared" si="9"/>
        <v>-92</v>
      </c>
      <c r="Q30" s="221">
        <f t="shared" si="10"/>
        <v>1</v>
      </c>
      <c r="R30" s="17">
        <v>1</v>
      </c>
      <c r="S30" s="24" t="s">
        <v>84</v>
      </c>
      <c r="T30" s="291">
        <f t="shared" si="3"/>
        <v>0</v>
      </c>
      <c r="U30" s="13" t="s">
        <v>84</v>
      </c>
      <c r="V30" s="309" t="s">
        <v>84</v>
      </c>
      <c r="W30" s="105">
        <v>20</v>
      </c>
      <c r="X30" s="14">
        <v>6</v>
      </c>
      <c r="Y30" s="57"/>
      <c r="Z30" s="62"/>
    </row>
    <row r="31" spans="1:26" s="58" customFormat="1" ht="24" customHeight="1">
      <c r="A31" s="186" t="s">
        <v>32</v>
      </c>
      <c r="B31" s="187">
        <f t="shared" si="4"/>
        <v>55</v>
      </c>
      <c r="C31" s="188">
        <v>25</v>
      </c>
      <c r="D31" s="189">
        <v>30</v>
      </c>
      <c r="E31" s="190">
        <v>2</v>
      </c>
      <c r="F31" s="187">
        <f t="shared" si="0"/>
        <v>135</v>
      </c>
      <c r="G31" s="188">
        <v>58</v>
      </c>
      <c r="H31" s="191">
        <v>77</v>
      </c>
      <c r="I31" s="271">
        <f t="shared" si="1"/>
        <v>0</v>
      </c>
      <c r="J31" s="234" t="s">
        <v>84</v>
      </c>
      <c r="K31" s="235" t="s">
        <v>84</v>
      </c>
      <c r="L31" s="300" t="s">
        <v>84</v>
      </c>
      <c r="M31" s="330"/>
      <c r="N31" s="331"/>
      <c r="O31" s="186" t="s">
        <v>32</v>
      </c>
      <c r="P31" s="379">
        <f t="shared" si="9"/>
        <v>-80</v>
      </c>
      <c r="Q31" s="221">
        <f t="shared" si="10"/>
        <v>0</v>
      </c>
      <c r="R31" s="188" t="s">
        <v>84</v>
      </c>
      <c r="S31" s="191" t="s">
        <v>84</v>
      </c>
      <c r="T31" s="291">
        <f t="shared" si="3"/>
        <v>0</v>
      </c>
      <c r="U31" s="198" t="s">
        <v>84</v>
      </c>
      <c r="V31" s="310" t="s">
        <v>84</v>
      </c>
      <c r="W31" s="199">
        <v>35</v>
      </c>
      <c r="X31" s="200">
        <v>6</v>
      </c>
      <c r="Y31" s="57"/>
      <c r="Z31" s="62"/>
    </row>
    <row r="32" spans="1:26" s="58" customFormat="1" ht="24" customHeight="1">
      <c r="A32" s="192" t="s">
        <v>69</v>
      </c>
      <c r="B32" s="193">
        <f t="shared" si="4"/>
        <v>62</v>
      </c>
      <c r="C32" s="194">
        <v>33</v>
      </c>
      <c r="D32" s="195">
        <v>29</v>
      </c>
      <c r="E32" s="196">
        <v>7</v>
      </c>
      <c r="F32" s="193">
        <f t="shared" si="0"/>
        <v>153</v>
      </c>
      <c r="G32" s="194">
        <v>68</v>
      </c>
      <c r="H32" s="197">
        <v>85</v>
      </c>
      <c r="I32" s="318">
        <f t="shared" si="1"/>
        <v>1</v>
      </c>
      <c r="J32" s="225" t="s">
        <v>84</v>
      </c>
      <c r="K32" s="233">
        <v>1</v>
      </c>
      <c r="L32" s="319" t="s">
        <v>84</v>
      </c>
      <c r="M32" s="224"/>
      <c r="N32" s="331"/>
      <c r="O32" s="192" t="s">
        <v>69</v>
      </c>
      <c r="P32" s="380">
        <f t="shared" si="9"/>
        <v>-91</v>
      </c>
      <c r="Q32" s="223">
        <f t="shared" si="10"/>
        <v>2</v>
      </c>
      <c r="R32" s="194">
        <v>1</v>
      </c>
      <c r="S32" s="197">
        <v>1</v>
      </c>
      <c r="T32" s="291">
        <f t="shared" si="3"/>
        <v>0</v>
      </c>
      <c r="U32" s="201" t="s">
        <v>84</v>
      </c>
      <c r="V32" s="311" t="s">
        <v>84</v>
      </c>
      <c r="W32" s="202">
        <v>29</v>
      </c>
      <c r="X32" s="203">
        <v>15</v>
      </c>
      <c r="Y32" s="57"/>
      <c r="Z32" s="62"/>
    </row>
    <row r="33" spans="1:26" s="58" customFormat="1" ht="24" customHeight="1">
      <c r="A33" s="43" t="s">
        <v>33</v>
      </c>
      <c r="B33" s="94">
        <f t="shared" si="4"/>
        <v>840</v>
      </c>
      <c r="C33" s="44">
        <f>SUM(C34:C38)</f>
        <v>443</v>
      </c>
      <c r="D33" s="45">
        <f>SUM(D34:D38)</f>
        <v>397</v>
      </c>
      <c r="E33" s="88">
        <f>SUM(E34:E38)</f>
        <v>68</v>
      </c>
      <c r="F33" s="94">
        <f t="shared" si="0"/>
        <v>1805</v>
      </c>
      <c r="G33" s="44">
        <f>SUM(G34:G38)</f>
        <v>941</v>
      </c>
      <c r="H33" s="47">
        <f>SUM(H34:H38)</f>
        <v>864</v>
      </c>
      <c r="I33" s="289">
        <f>J33+K33</f>
        <v>1</v>
      </c>
      <c r="J33" s="44" t="str">
        <f>IF(SUM(J34:J38),SUM(J34:J38),"        -")</f>
        <v>        -</v>
      </c>
      <c r="K33" s="243">
        <f>IF(SUM(K34:K38),SUM(K34:K38),"        -")</f>
        <v>1</v>
      </c>
      <c r="L33" s="298">
        <f>IF(SUM(L34:L38),SUM(L34:L38),"        -")</f>
        <v>1</v>
      </c>
      <c r="M33" s="327"/>
      <c r="N33" s="324"/>
      <c r="O33" s="43" t="s">
        <v>33</v>
      </c>
      <c r="P33" s="376">
        <f>SUM(P34:P38)</f>
        <v>-965</v>
      </c>
      <c r="Q33" s="278">
        <f aca="true" t="shared" si="11" ref="Q33:V33">IF(SUM(Q34:Q38),SUM(Q34:Q38),"        -")</f>
        <v>18</v>
      </c>
      <c r="R33" s="44">
        <f t="shared" si="11"/>
        <v>8</v>
      </c>
      <c r="S33" s="47">
        <f t="shared" si="11"/>
        <v>10</v>
      </c>
      <c r="T33" s="273">
        <f>SUM(U33:V33)</f>
        <v>2</v>
      </c>
      <c r="U33" s="46">
        <f t="shared" si="11"/>
        <v>2</v>
      </c>
      <c r="V33" s="307" t="str">
        <f t="shared" si="11"/>
        <v>        -</v>
      </c>
      <c r="W33" s="103">
        <f>SUM(W34:W38)</f>
        <v>508</v>
      </c>
      <c r="X33" s="53">
        <f>SUM(X34:X38)</f>
        <v>223</v>
      </c>
      <c r="Y33" s="57"/>
      <c r="Z33" s="62"/>
    </row>
    <row r="34" spans="1:26" s="58" customFormat="1" ht="24" customHeight="1">
      <c r="A34" s="33" t="s">
        <v>34</v>
      </c>
      <c r="B34" s="70">
        <f t="shared" si="4"/>
        <v>476</v>
      </c>
      <c r="C34" s="16">
        <v>246</v>
      </c>
      <c r="D34" s="20">
        <v>230</v>
      </c>
      <c r="E34" s="89">
        <v>43</v>
      </c>
      <c r="F34" s="70">
        <f t="shared" si="0"/>
        <v>1027</v>
      </c>
      <c r="G34" s="16">
        <v>538</v>
      </c>
      <c r="H34" s="23">
        <v>489</v>
      </c>
      <c r="I34" s="292">
        <f t="shared" si="1"/>
        <v>0</v>
      </c>
      <c r="J34" s="38" t="s">
        <v>84</v>
      </c>
      <c r="K34" s="39" t="s">
        <v>84</v>
      </c>
      <c r="L34" s="299" t="s">
        <v>84</v>
      </c>
      <c r="M34" s="327"/>
      <c r="N34" s="324"/>
      <c r="O34" s="33" t="s">
        <v>34</v>
      </c>
      <c r="P34" s="377">
        <f>B34-F34</f>
        <v>-551</v>
      </c>
      <c r="Q34" s="222">
        <f>SUM(R34:S34)</f>
        <v>14</v>
      </c>
      <c r="R34" s="16">
        <v>5</v>
      </c>
      <c r="S34" s="23">
        <v>9</v>
      </c>
      <c r="T34" s="291">
        <f t="shared" si="3"/>
        <v>1</v>
      </c>
      <c r="U34" s="11">
        <v>1</v>
      </c>
      <c r="V34" s="308" t="s">
        <v>84</v>
      </c>
      <c r="W34" s="104">
        <v>299</v>
      </c>
      <c r="X34" s="12">
        <v>135</v>
      </c>
      <c r="Y34" s="57"/>
      <c r="Z34" s="62"/>
    </row>
    <row r="35" spans="1:26" s="58" customFormat="1" ht="24" customHeight="1">
      <c r="A35" s="34" t="s">
        <v>67</v>
      </c>
      <c r="B35" s="71">
        <f t="shared" si="4"/>
        <v>85</v>
      </c>
      <c r="C35" s="17">
        <v>47</v>
      </c>
      <c r="D35" s="21">
        <v>38</v>
      </c>
      <c r="E35" s="90">
        <v>7</v>
      </c>
      <c r="F35" s="71">
        <f t="shared" si="0"/>
        <v>187</v>
      </c>
      <c r="G35" s="17">
        <v>92</v>
      </c>
      <c r="H35" s="24">
        <v>95</v>
      </c>
      <c r="I35" s="272">
        <f t="shared" si="1"/>
        <v>0</v>
      </c>
      <c r="J35" s="225" t="s">
        <v>84</v>
      </c>
      <c r="K35" s="233" t="s">
        <v>84</v>
      </c>
      <c r="L35" s="297" t="s">
        <v>84</v>
      </c>
      <c r="M35" s="330"/>
      <c r="N35" s="331"/>
      <c r="O35" s="34" t="s">
        <v>67</v>
      </c>
      <c r="P35" s="378">
        <f>B35-F35</f>
        <v>-102</v>
      </c>
      <c r="Q35" s="221">
        <f>SUM(R35:S35)</f>
        <v>1</v>
      </c>
      <c r="R35" s="17">
        <v>1</v>
      </c>
      <c r="S35" s="24" t="s">
        <v>84</v>
      </c>
      <c r="T35" s="291">
        <f>SUM(U35:V35)</f>
        <v>0</v>
      </c>
      <c r="U35" s="13" t="s">
        <v>84</v>
      </c>
      <c r="V35" s="309" t="s">
        <v>84</v>
      </c>
      <c r="W35" s="105">
        <v>47</v>
      </c>
      <c r="X35" s="14">
        <v>16</v>
      </c>
      <c r="Y35" s="57"/>
      <c r="Z35" s="62"/>
    </row>
    <row r="36" spans="1:26" s="58" customFormat="1" ht="24" customHeight="1">
      <c r="A36" s="34" t="s">
        <v>35</v>
      </c>
      <c r="B36" s="71">
        <f t="shared" si="4"/>
        <v>138</v>
      </c>
      <c r="C36" s="17">
        <v>80</v>
      </c>
      <c r="D36" s="21">
        <v>58</v>
      </c>
      <c r="E36" s="90">
        <v>6</v>
      </c>
      <c r="F36" s="71">
        <f t="shared" si="0"/>
        <v>324</v>
      </c>
      <c r="G36" s="17">
        <v>162</v>
      </c>
      <c r="H36" s="24">
        <v>162</v>
      </c>
      <c r="I36" s="272">
        <f t="shared" si="1"/>
        <v>0</v>
      </c>
      <c r="J36" s="225" t="s">
        <v>84</v>
      </c>
      <c r="K36" s="233" t="s">
        <v>84</v>
      </c>
      <c r="L36" s="297" t="s">
        <v>84</v>
      </c>
      <c r="M36" s="327"/>
      <c r="N36" s="324"/>
      <c r="O36" s="34" t="s">
        <v>35</v>
      </c>
      <c r="P36" s="378">
        <f>B36-F36</f>
        <v>-186</v>
      </c>
      <c r="Q36" s="221">
        <f>SUM(R36:S36)</f>
        <v>1</v>
      </c>
      <c r="R36" s="17" t="s">
        <v>84</v>
      </c>
      <c r="S36" s="24">
        <v>1</v>
      </c>
      <c r="T36" s="291">
        <f t="shared" si="3"/>
        <v>0</v>
      </c>
      <c r="U36" s="13" t="s">
        <v>84</v>
      </c>
      <c r="V36" s="309" t="s">
        <v>84</v>
      </c>
      <c r="W36" s="105">
        <v>86</v>
      </c>
      <c r="X36" s="14">
        <v>37</v>
      </c>
      <c r="Y36" s="57"/>
      <c r="Z36" s="62"/>
    </row>
    <row r="37" spans="1:26" s="58" customFormat="1" ht="24" customHeight="1">
      <c r="A37" s="34" t="s">
        <v>36</v>
      </c>
      <c r="B37" s="71">
        <f t="shared" si="4"/>
        <v>129</v>
      </c>
      <c r="C37" s="17">
        <v>61</v>
      </c>
      <c r="D37" s="21">
        <v>68</v>
      </c>
      <c r="E37" s="90">
        <v>9</v>
      </c>
      <c r="F37" s="71">
        <f t="shared" si="0"/>
        <v>176</v>
      </c>
      <c r="G37" s="17">
        <v>99</v>
      </c>
      <c r="H37" s="24">
        <v>77</v>
      </c>
      <c r="I37" s="271">
        <f t="shared" si="1"/>
        <v>1</v>
      </c>
      <c r="J37" s="225" t="s">
        <v>84</v>
      </c>
      <c r="K37" s="233">
        <v>1</v>
      </c>
      <c r="L37" s="297">
        <v>1</v>
      </c>
      <c r="M37" s="330"/>
      <c r="N37" s="331"/>
      <c r="O37" s="34" t="s">
        <v>36</v>
      </c>
      <c r="P37" s="378">
        <f>B37-F37</f>
        <v>-47</v>
      </c>
      <c r="Q37" s="221">
        <f>SUM(R37:S37)</f>
        <v>2</v>
      </c>
      <c r="R37" s="17">
        <v>2</v>
      </c>
      <c r="S37" s="24" t="s">
        <v>84</v>
      </c>
      <c r="T37" s="291">
        <f t="shared" si="3"/>
        <v>1</v>
      </c>
      <c r="U37" s="13">
        <v>1</v>
      </c>
      <c r="V37" s="309" t="s">
        <v>84</v>
      </c>
      <c r="W37" s="105">
        <v>61</v>
      </c>
      <c r="X37" s="14">
        <v>32</v>
      </c>
      <c r="Y37" s="57"/>
      <c r="Z37" s="62"/>
    </row>
    <row r="38" spans="1:26" s="58" customFormat="1" ht="24" customHeight="1">
      <c r="A38" s="35" t="s">
        <v>37</v>
      </c>
      <c r="B38" s="69">
        <f t="shared" si="4"/>
        <v>12</v>
      </c>
      <c r="C38" s="15">
        <v>9</v>
      </c>
      <c r="D38" s="19">
        <v>3</v>
      </c>
      <c r="E38" s="85">
        <v>3</v>
      </c>
      <c r="F38" s="69">
        <f t="shared" si="0"/>
        <v>91</v>
      </c>
      <c r="G38" s="15">
        <v>50</v>
      </c>
      <c r="H38" s="25">
        <v>41</v>
      </c>
      <c r="I38" s="318">
        <f t="shared" si="1"/>
        <v>0</v>
      </c>
      <c r="J38" s="229" t="s">
        <v>84</v>
      </c>
      <c r="K38" s="230" t="s">
        <v>84</v>
      </c>
      <c r="L38" s="293" t="s">
        <v>84</v>
      </c>
      <c r="M38" s="330"/>
      <c r="N38" s="331"/>
      <c r="O38" s="35" t="s">
        <v>37</v>
      </c>
      <c r="P38" s="372">
        <f>B38-F38</f>
        <v>-79</v>
      </c>
      <c r="Q38" s="220">
        <f>SUM(R38:S38)</f>
        <v>0</v>
      </c>
      <c r="R38" s="15" t="s">
        <v>84</v>
      </c>
      <c r="S38" s="25" t="s">
        <v>84</v>
      </c>
      <c r="T38" s="291">
        <f t="shared" si="3"/>
        <v>0</v>
      </c>
      <c r="U38" s="6" t="s">
        <v>84</v>
      </c>
      <c r="V38" s="304" t="s">
        <v>84</v>
      </c>
      <c r="W38" s="100">
        <v>15</v>
      </c>
      <c r="X38" s="8">
        <v>3</v>
      </c>
      <c r="Y38" s="57"/>
      <c r="Z38" s="62"/>
    </row>
    <row r="39" spans="1:26" s="58" customFormat="1" ht="24" customHeight="1">
      <c r="A39" s="43" t="s">
        <v>38</v>
      </c>
      <c r="B39" s="94">
        <f t="shared" si="4"/>
        <v>301</v>
      </c>
      <c r="C39" s="44">
        <f>SUM(C40:C43)</f>
        <v>160</v>
      </c>
      <c r="D39" s="45">
        <f>SUM(D40:D43)</f>
        <v>141</v>
      </c>
      <c r="E39" s="88">
        <f>SUM(E40:E43)</f>
        <v>27</v>
      </c>
      <c r="F39" s="94">
        <f t="shared" si="0"/>
        <v>832</v>
      </c>
      <c r="G39" s="44">
        <f>SUM(G40:G43)</f>
        <v>421</v>
      </c>
      <c r="H39" s="47">
        <f>SUM(H40:H43)</f>
        <v>411</v>
      </c>
      <c r="I39" s="289">
        <f>J39+K39</f>
        <v>0</v>
      </c>
      <c r="J39" s="44" t="str">
        <f>IF(SUM(J40:J43),SUM(J40:J43),"        -")</f>
        <v>        -</v>
      </c>
      <c r="K39" s="45" t="str">
        <f>IF(SUM(K40:K43),SUM(K40:K43),"        -")</f>
        <v>        -</v>
      </c>
      <c r="L39" s="298" t="str">
        <f>IF(SUM(L40:L43),SUM(L40:L43),"        -")</f>
        <v>        -</v>
      </c>
      <c r="M39" s="330"/>
      <c r="N39" s="331"/>
      <c r="O39" s="43" t="s">
        <v>38</v>
      </c>
      <c r="P39" s="376">
        <f>SUM(P40:P43)</f>
        <v>-531</v>
      </c>
      <c r="Q39" s="278">
        <f>IF(SUM(Q40:Q43),SUM(Q40:Q43),"        -")</f>
        <v>12</v>
      </c>
      <c r="R39" s="44">
        <f>IF(SUM(R40:R43),SUM(R40:R43),"        -")</f>
        <v>8</v>
      </c>
      <c r="S39" s="47">
        <f>IF(SUM(S40:S43),SUM(S40:S43),"        -")</f>
        <v>4</v>
      </c>
      <c r="T39" s="273">
        <f aca="true" t="shared" si="12" ref="T39:T46">SUM(U39:V39)</f>
        <v>2</v>
      </c>
      <c r="U39" s="46">
        <f>IF(SUM(U40:U43),SUM(U40:U43),"        -")</f>
        <v>2</v>
      </c>
      <c r="V39" s="307" t="str">
        <f>IF(SUM(V40:V43),SUM(V40:V43),"        -")</f>
        <v>        -</v>
      </c>
      <c r="W39" s="103">
        <f>SUM(W40:W43)</f>
        <v>168</v>
      </c>
      <c r="X39" s="53">
        <f>SUM(X40:X43)</f>
        <v>66</v>
      </c>
      <c r="Y39" s="57"/>
      <c r="Z39" s="62"/>
    </row>
    <row r="40" spans="1:26" s="58" customFormat="1" ht="24" customHeight="1">
      <c r="A40" s="37" t="s">
        <v>39</v>
      </c>
      <c r="B40" s="108">
        <f t="shared" si="4"/>
        <v>207</v>
      </c>
      <c r="C40" s="38">
        <v>108</v>
      </c>
      <c r="D40" s="39">
        <v>99</v>
      </c>
      <c r="E40" s="182">
        <v>17</v>
      </c>
      <c r="F40" s="108">
        <f t="shared" si="0"/>
        <v>472</v>
      </c>
      <c r="G40" s="38">
        <v>222</v>
      </c>
      <c r="H40" s="40">
        <v>250</v>
      </c>
      <c r="I40" s="269">
        <f t="shared" si="1"/>
        <v>0</v>
      </c>
      <c r="J40" s="38" t="s">
        <v>84</v>
      </c>
      <c r="K40" s="39" t="s">
        <v>84</v>
      </c>
      <c r="L40" s="299" t="s">
        <v>84</v>
      </c>
      <c r="M40" s="330"/>
      <c r="N40" s="331"/>
      <c r="O40" s="37" t="s">
        <v>39</v>
      </c>
      <c r="P40" s="381">
        <f>B40-F40</f>
        <v>-265</v>
      </c>
      <c r="Q40" s="222">
        <f>SUM(R40:S40)</f>
        <v>10</v>
      </c>
      <c r="R40" s="16">
        <v>7</v>
      </c>
      <c r="S40" s="23">
        <v>3</v>
      </c>
      <c r="T40" s="291">
        <f t="shared" si="12"/>
        <v>2</v>
      </c>
      <c r="U40" s="11">
        <v>2</v>
      </c>
      <c r="V40" s="308" t="s">
        <v>84</v>
      </c>
      <c r="W40" s="104">
        <v>115</v>
      </c>
      <c r="X40" s="12">
        <v>43</v>
      </c>
      <c r="Y40" s="57"/>
      <c r="Z40" s="62"/>
    </row>
    <row r="41" spans="1:26" s="58" customFormat="1" ht="24" customHeight="1">
      <c r="A41" s="34" t="s">
        <v>40</v>
      </c>
      <c r="B41" s="71">
        <f t="shared" si="4"/>
        <v>78</v>
      </c>
      <c r="C41" s="17">
        <v>45</v>
      </c>
      <c r="D41" s="21">
        <v>33</v>
      </c>
      <c r="E41" s="90">
        <v>9</v>
      </c>
      <c r="F41" s="71">
        <f t="shared" si="0"/>
        <v>278</v>
      </c>
      <c r="G41" s="17">
        <v>154</v>
      </c>
      <c r="H41" s="24">
        <v>124</v>
      </c>
      <c r="I41" s="271">
        <f t="shared" si="1"/>
        <v>0</v>
      </c>
      <c r="J41" s="225" t="s">
        <v>84</v>
      </c>
      <c r="K41" s="233" t="s">
        <v>84</v>
      </c>
      <c r="L41" s="297" t="s">
        <v>84</v>
      </c>
      <c r="M41" s="330"/>
      <c r="N41" s="331"/>
      <c r="O41" s="34" t="s">
        <v>40</v>
      </c>
      <c r="P41" s="378">
        <f>B41-F41</f>
        <v>-200</v>
      </c>
      <c r="Q41" s="221">
        <f>SUM(R41:S41)</f>
        <v>2</v>
      </c>
      <c r="R41" s="17">
        <v>1</v>
      </c>
      <c r="S41" s="24">
        <v>1</v>
      </c>
      <c r="T41" s="291">
        <f t="shared" si="12"/>
        <v>0</v>
      </c>
      <c r="U41" s="13" t="s">
        <v>84</v>
      </c>
      <c r="V41" s="309" t="s">
        <v>84</v>
      </c>
      <c r="W41" s="105">
        <v>40</v>
      </c>
      <c r="X41" s="14">
        <v>19</v>
      </c>
      <c r="Y41" s="57"/>
      <c r="Z41" s="62"/>
    </row>
    <row r="42" spans="1:26" s="58" customFormat="1" ht="24" customHeight="1">
      <c r="A42" s="34" t="s">
        <v>41</v>
      </c>
      <c r="B42" s="71">
        <f t="shared" si="4"/>
        <v>13</v>
      </c>
      <c r="C42" s="17">
        <v>6</v>
      </c>
      <c r="D42" s="21">
        <v>7</v>
      </c>
      <c r="E42" s="90">
        <v>1</v>
      </c>
      <c r="F42" s="71">
        <f t="shared" si="0"/>
        <v>72</v>
      </c>
      <c r="G42" s="17">
        <v>37</v>
      </c>
      <c r="H42" s="24">
        <v>35</v>
      </c>
      <c r="I42" s="271">
        <f t="shared" si="1"/>
        <v>0</v>
      </c>
      <c r="J42" s="225" t="s">
        <v>84</v>
      </c>
      <c r="K42" s="233" t="s">
        <v>84</v>
      </c>
      <c r="L42" s="297" t="s">
        <v>84</v>
      </c>
      <c r="M42" s="330"/>
      <c r="N42" s="331"/>
      <c r="O42" s="34" t="s">
        <v>41</v>
      </c>
      <c r="P42" s="378">
        <f>B42-F42</f>
        <v>-59</v>
      </c>
      <c r="Q42" s="221">
        <f>SUM(R42:S42)</f>
        <v>0</v>
      </c>
      <c r="R42" s="17" t="s">
        <v>84</v>
      </c>
      <c r="S42" s="24" t="s">
        <v>84</v>
      </c>
      <c r="T42" s="291">
        <f t="shared" si="12"/>
        <v>0</v>
      </c>
      <c r="U42" s="13" t="s">
        <v>84</v>
      </c>
      <c r="V42" s="309" t="s">
        <v>84</v>
      </c>
      <c r="W42" s="105">
        <v>11</v>
      </c>
      <c r="X42" s="14">
        <v>4</v>
      </c>
      <c r="Y42" s="57"/>
      <c r="Z42" s="62"/>
    </row>
    <row r="43" spans="1:26" s="58" customFormat="1" ht="24" customHeight="1">
      <c r="A43" s="34" t="s">
        <v>70</v>
      </c>
      <c r="B43" s="71">
        <f t="shared" si="4"/>
        <v>3</v>
      </c>
      <c r="C43" s="17">
        <v>1</v>
      </c>
      <c r="D43" s="21">
        <v>2</v>
      </c>
      <c r="E43" s="90" t="s">
        <v>84</v>
      </c>
      <c r="F43" s="71">
        <f t="shared" si="0"/>
        <v>10</v>
      </c>
      <c r="G43" s="17">
        <v>8</v>
      </c>
      <c r="H43" s="24">
        <v>2</v>
      </c>
      <c r="I43" s="271">
        <f t="shared" si="1"/>
        <v>0</v>
      </c>
      <c r="J43" s="225" t="s">
        <v>84</v>
      </c>
      <c r="K43" s="233" t="s">
        <v>84</v>
      </c>
      <c r="L43" s="297" t="s">
        <v>84</v>
      </c>
      <c r="M43" s="330"/>
      <c r="N43" s="331"/>
      <c r="O43" s="34" t="s">
        <v>70</v>
      </c>
      <c r="P43" s="378">
        <f>B43-F43</f>
        <v>-7</v>
      </c>
      <c r="Q43" s="221">
        <f>SUM(R43:S43)</f>
        <v>0</v>
      </c>
      <c r="R43" s="17" t="s">
        <v>84</v>
      </c>
      <c r="S43" s="24" t="s">
        <v>84</v>
      </c>
      <c r="T43" s="291">
        <f t="shared" si="12"/>
        <v>0</v>
      </c>
      <c r="U43" s="13" t="s">
        <v>84</v>
      </c>
      <c r="V43" s="309" t="s">
        <v>84</v>
      </c>
      <c r="W43" s="105">
        <v>2</v>
      </c>
      <c r="X43" s="14" t="s">
        <v>84</v>
      </c>
      <c r="Y43" s="57"/>
      <c r="Z43" s="62"/>
    </row>
    <row r="44" spans="1:26" s="58" customFormat="1" ht="24" customHeight="1">
      <c r="A44" s="344" t="s">
        <v>76</v>
      </c>
      <c r="B44" s="94">
        <f t="shared" si="4"/>
        <v>79</v>
      </c>
      <c r="C44" s="44">
        <f>SUM(C45:C46)</f>
        <v>44</v>
      </c>
      <c r="D44" s="45">
        <f>SUM(D45:D46)</f>
        <v>35</v>
      </c>
      <c r="E44" s="88">
        <f>SUM(E45:E46)</f>
        <v>7</v>
      </c>
      <c r="F44" s="94">
        <f t="shared" si="0"/>
        <v>371</v>
      </c>
      <c r="G44" s="44">
        <f>SUM(G45:G46)</f>
        <v>179</v>
      </c>
      <c r="H44" s="47">
        <f>SUM(H45:H46)</f>
        <v>192</v>
      </c>
      <c r="I44" s="273">
        <f>J44+K44</f>
        <v>0</v>
      </c>
      <c r="J44" s="48" t="str">
        <f>IF(SUM(J45:J46),SUM(J45:J46),"        -")</f>
        <v>        -</v>
      </c>
      <c r="K44" s="49" t="str">
        <f>IF(SUM(K45:K46),SUM(K45:K46),"        -")</f>
        <v>        -</v>
      </c>
      <c r="L44" s="295" t="str">
        <f>IF(SUM(L45:L46),SUM(L45:L46),"        -")</f>
        <v>        -</v>
      </c>
      <c r="M44" s="330"/>
      <c r="N44" s="331"/>
      <c r="O44" s="344" t="s">
        <v>76</v>
      </c>
      <c r="P44" s="376">
        <f>SUM(P45:P46)</f>
        <v>-292</v>
      </c>
      <c r="Q44" s="273">
        <f>IF(SUM(Q45:Q46),SUM(Q45:Q46),"        -")</f>
        <v>1</v>
      </c>
      <c r="R44" s="44" t="str">
        <f>IF(SUM(R45:R46),SUM(R45:R46),"        -")</f>
        <v>        -</v>
      </c>
      <c r="S44" s="47">
        <f>IF(SUM(S45:S46),SUM(S45:S46),"        -")</f>
        <v>1</v>
      </c>
      <c r="T44" s="273">
        <f t="shared" si="12"/>
        <v>0</v>
      </c>
      <c r="U44" s="46" t="str">
        <f>IF(SUM(U45:U46),SUM(U45:U46),"        -")</f>
        <v>        -</v>
      </c>
      <c r="V44" s="307" t="str">
        <f>IF(SUM(V45:V46),SUM(V45:V46),"        -")</f>
        <v>        -</v>
      </c>
      <c r="W44" s="103">
        <f>SUM(W45:W46)</f>
        <v>63</v>
      </c>
      <c r="X44" s="53">
        <f>SUM(X45:X46)</f>
        <v>28</v>
      </c>
      <c r="Y44" s="57"/>
      <c r="Z44" s="62"/>
    </row>
    <row r="45" spans="1:26" s="58" customFormat="1" ht="24" customHeight="1">
      <c r="A45" s="33" t="s">
        <v>72</v>
      </c>
      <c r="B45" s="70">
        <f t="shared" si="4"/>
        <v>9</v>
      </c>
      <c r="C45" s="16">
        <v>5</v>
      </c>
      <c r="D45" s="20">
        <v>4</v>
      </c>
      <c r="E45" s="89">
        <v>1</v>
      </c>
      <c r="F45" s="70">
        <f t="shared" si="0"/>
        <v>72</v>
      </c>
      <c r="G45" s="16">
        <v>34</v>
      </c>
      <c r="H45" s="23">
        <v>38</v>
      </c>
      <c r="I45" s="317">
        <f>J45+K45</f>
        <v>0</v>
      </c>
      <c r="J45" s="236" t="s">
        <v>84</v>
      </c>
      <c r="K45" s="237" t="s">
        <v>84</v>
      </c>
      <c r="L45" s="296" t="s">
        <v>84</v>
      </c>
      <c r="M45" s="327"/>
      <c r="N45" s="324"/>
      <c r="O45" s="33" t="s">
        <v>72</v>
      </c>
      <c r="P45" s="377">
        <f>B45-F45</f>
        <v>-63</v>
      </c>
      <c r="Q45" s="283">
        <f>SUM(R45:S45)</f>
        <v>0</v>
      </c>
      <c r="R45" s="16" t="s">
        <v>84</v>
      </c>
      <c r="S45" s="23" t="s">
        <v>84</v>
      </c>
      <c r="T45" s="292">
        <f t="shared" si="12"/>
        <v>0</v>
      </c>
      <c r="U45" s="185" t="s">
        <v>84</v>
      </c>
      <c r="V45" s="312" t="s">
        <v>84</v>
      </c>
      <c r="W45" s="104">
        <v>4</v>
      </c>
      <c r="X45" s="12" t="s">
        <v>84</v>
      </c>
      <c r="Y45" s="57"/>
      <c r="Z45" s="62"/>
    </row>
    <row r="46" spans="1:26" s="58" customFormat="1" ht="24" customHeight="1" thickBot="1">
      <c r="A46" s="36" t="s">
        <v>71</v>
      </c>
      <c r="B46" s="109">
        <f t="shared" si="4"/>
        <v>70</v>
      </c>
      <c r="C46" s="18">
        <v>39</v>
      </c>
      <c r="D46" s="22">
        <v>31</v>
      </c>
      <c r="E46" s="91">
        <v>6</v>
      </c>
      <c r="F46" s="109">
        <f t="shared" si="0"/>
        <v>299</v>
      </c>
      <c r="G46" s="18">
        <v>145</v>
      </c>
      <c r="H46" s="26">
        <v>154</v>
      </c>
      <c r="I46" s="320">
        <f>J46+K46</f>
        <v>0</v>
      </c>
      <c r="J46" s="238" t="s">
        <v>84</v>
      </c>
      <c r="K46" s="239" t="s">
        <v>84</v>
      </c>
      <c r="L46" s="301" t="s">
        <v>84</v>
      </c>
      <c r="M46" s="330"/>
      <c r="N46" s="331"/>
      <c r="O46" s="36" t="s">
        <v>71</v>
      </c>
      <c r="P46" s="382">
        <f>B46-F46</f>
        <v>-229</v>
      </c>
      <c r="Q46" s="284">
        <f>SUM(R46:S46)</f>
        <v>1</v>
      </c>
      <c r="R46" s="18" t="s">
        <v>84</v>
      </c>
      <c r="S46" s="26">
        <v>1</v>
      </c>
      <c r="T46" s="284">
        <f t="shared" si="12"/>
        <v>0</v>
      </c>
      <c r="U46" s="9" t="s">
        <v>84</v>
      </c>
      <c r="V46" s="313" t="s">
        <v>84</v>
      </c>
      <c r="W46" s="106">
        <v>59</v>
      </c>
      <c r="X46" s="10">
        <v>28</v>
      </c>
      <c r="Y46" s="57"/>
      <c r="Z46" s="62"/>
    </row>
    <row r="47" spans="1:26" s="76" customFormat="1" ht="9.75" customHeight="1">
      <c r="A47" s="2"/>
      <c r="B47" s="72"/>
      <c r="C47" s="72"/>
      <c r="D47" s="72"/>
      <c r="E47" s="72"/>
      <c r="F47" s="72"/>
      <c r="G47" s="72"/>
      <c r="H47" s="72"/>
      <c r="I47" s="274"/>
      <c r="J47" s="240"/>
      <c r="K47" s="241"/>
      <c r="L47" s="285"/>
      <c r="M47" s="74"/>
      <c r="N47" s="74"/>
      <c r="O47" s="2"/>
      <c r="P47" s="72"/>
      <c r="Q47" s="285"/>
      <c r="R47" s="72"/>
      <c r="S47" s="72"/>
      <c r="T47" s="285"/>
      <c r="U47" s="72"/>
      <c r="V47" s="285"/>
      <c r="W47" s="72"/>
      <c r="X47" s="73"/>
      <c r="Y47" s="75"/>
      <c r="Z47" s="75"/>
    </row>
    <row r="48" spans="1:26" ht="22.5" customHeight="1">
      <c r="A48" s="2"/>
      <c r="B48" s="72">
        <f aca="true" t="shared" si="13" ref="B48:H48">SUM((SUM(B9:B47))-B10-B13-B16-B21-B26-B33-B39-B44)</f>
        <v>6464</v>
      </c>
      <c r="C48" s="72">
        <f t="shared" si="13"/>
        <v>3350</v>
      </c>
      <c r="D48" s="72">
        <f t="shared" si="13"/>
        <v>3114</v>
      </c>
      <c r="E48" s="72">
        <f t="shared" si="13"/>
        <v>611</v>
      </c>
      <c r="F48" s="72">
        <f t="shared" si="13"/>
        <v>12772</v>
      </c>
      <c r="G48" s="72">
        <f t="shared" si="13"/>
        <v>6339</v>
      </c>
      <c r="H48" s="72">
        <f t="shared" si="13"/>
        <v>6433</v>
      </c>
      <c r="I48" s="72">
        <f>SUM((SUM(I9:I47))-I10-I13-I16-I21-I26-I33-I39-I44)</f>
        <v>12</v>
      </c>
      <c r="J48" s="72">
        <f>SUM((SUM(J9:J47))-J10-J13-J16-J21-J26-J33-J39-J44)</f>
        <v>7</v>
      </c>
      <c r="K48" s="72">
        <f>SUM((SUM(K9:K47))-K10-K13-K16-K21-K26-K33-K39-K44)</f>
        <v>5</v>
      </c>
      <c r="L48" s="72">
        <f>SUM((SUM(L9:L47))-L10-L13-L16-L21-L26-L33-L39-L44)</f>
        <v>5</v>
      </c>
      <c r="M48" s="77"/>
      <c r="N48" s="77"/>
      <c r="O48" s="2"/>
      <c r="P48" s="72">
        <f aca="true" t="shared" si="14" ref="P48:Y48">SUM((SUM(P9:P47))-P10-P13-P16-P21-P26-P33-P39-P44)</f>
        <v>-6308</v>
      </c>
      <c r="Q48" s="72">
        <f t="shared" si="14"/>
        <v>150</v>
      </c>
      <c r="R48" s="72">
        <f t="shared" si="14"/>
        <v>55</v>
      </c>
      <c r="S48" s="72">
        <f t="shared" si="14"/>
        <v>95</v>
      </c>
      <c r="T48" s="72">
        <f t="shared" si="14"/>
        <v>22</v>
      </c>
      <c r="U48" s="72">
        <f t="shared" si="14"/>
        <v>19</v>
      </c>
      <c r="V48" s="72">
        <f t="shared" si="14"/>
        <v>3</v>
      </c>
      <c r="W48" s="72">
        <f t="shared" si="14"/>
        <v>4040</v>
      </c>
      <c r="X48" s="72">
        <f t="shared" si="14"/>
        <v>1714</v>
      </c>
      <c r="Y48" s="72">
        <f t="shared" si="14"/>
        <v>0</v>
      </c>
      <c r="Z48" s="79"/>
    </row>
    <row r="49" spans="14:26" ht="22.5" customHeight="1">
      <c r="N49" s="78"/>
      <c r="X49" s="78"/>
      <c r="Y49" s="79"/>
      <c r="Z49" s="79"/>
    </row>
    <row r="50" spans="24:26" ht="22.5" customHeight="1">
      <c r="X50" s="78"/>
      <c r="Y50" s="79"/>
      <c r="Z50" s="79"/>
    </row>
    <row r="51" spans="24:26" ht="22.5" customHeight="1">
      <c r="X51" s="78"/>
      <c r="Y51" s="79"/>
      <c r="Z51" s="79"/>
    </row>
    <row r="52" spans="24:26" ht="22.5" customHeight="1">
      <c r="X52" s="78"/>
      <c r="Y52" s="79"/>
      <c r="Z52" s="79"/>
    </row>
    <row r="53" spans="24:26" ht="22.5" customHeight="1">
      <c r="X53" s="78"/>
      <c r="Y53" s="79"/>
      <c r="Z53" s="79"/>
    </row>
    <row r="54" spans="24:26" ht="22.5" customHeight="1">
      <c r="X54" s="78"/>
      <c r="Y54" s="79"/>
      <c r="Z54" s="79"/>
    </row>
    <row r="55" spans="25:26" ht="22.5" customHeight="1">
      <c r="Y55" s="79"/>
      <c r="Z55" s="79"/>
    </row>
    <row r="56" spans="25:26" ht="17.25">
      <c r="Y56" s="79"/>
      <c r="Z56" s="79"/>
    </row>
  </sheetData>
  <sheetProtection/>
  <mergeCells count="16">
    <mergeCell ref="P3:P5"/>
    <mergeCell ref="B4:B5"/>
    <mergeCell ref="F4:F5"/>
    <mergeCell ref="F3:H3"/>
    <mergeCell ref="B3:E3"/>
    <mergeCell ref="I4:K4"/>
    <mergeCell ref="L4:L5"/>
    <mergeCell ref="I3:L3"/>
    <mergeCell ref="G4:G5"/>
    <mergeCell ref="H4:H5"/>
    <mergeCell ref="T3:V3"/>
    <mergeCell ref="Q4:Q5"/>
    <mergeCell ref="R4:R5"/>
    <mergeCell ref="S4:S5"/>
    <mergeCell ref="T4:T5"/>
    <mergeCell ref="Q3:S3"/>
  </mergeCells>
  <printOptions/>
  <pageMargins left="0.7874015748031497" right="0.7874015748031497" top="0.3937007874015748" bottom="0.3937007874015748" header="0.1968503937007874" footer="0.1968503937007874"/>
  <pageSetup firstPageNumber="30" useFirstPageNumber="1" fitToWidth="2" horizontalDpi="600" verticalDpi="600" orientation="portrait" paperSize="9" scale="78" r:id="rId1"/>
  <headerFooter alignWithMargins="0">
    <oddFooter>&amp;C－&amp;P－</oddFooter>
  </headerFooter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6"/>
  <sheetViews>
    <sheetView showGridLines="0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66015625" defaultRowHeight="18"/>
  <cols>
    <col min="1" max="1" width="11" style="1" customWidth="1"/>
    <col min="2" max="3" width="9.58203125" style="133" customWidth="1"/>
    <col min="4" max="5" width="8.08203125" style="133" customWidth="1"/>
    <col min="6" max="6" width="10.66015625" style="133" customWidth="1"/>
    <col min="7" max="9" width="8.08203125" style="133" customWidth="1"/>
    <col min="10" max="11" width="0.91796875" style="134" customWidth="1"/>
    <col min="12" max="12" width="12.16015625" style="80" customWidth="1"/>
    <col min="13" max="16" width="10.66015625" style="133" customWidth="1"/>
    <col min="17" max="17" width="10.66015625" style="138" customWidth="1"/>
    <col min="18" max="18" width="0.8359375" style="1" customWidth="1"/>
    <col min="19" max="19" width="12.08203125" style="179" bestFit="1" customWidth="1"/>
    <col min="20" max="20" width="10.91015625" style="1" bestFit="1" customWidth="1"/>
    <col min="21" max="16384" width="10.66015625" style="1" customWidth="1"/>
  </cols>
  <sheetData>
    <row r="1" spans="1:19" s="82" customFormat="1" ht="27.75" customHeight="1">
      <c r="A1" s="342" t="s">
        <v>82</v>
      </c>
      <c r="B1" s="345"/>
      <c r="C1" s="346"/>
      <c r="D1" s="347"/>
      <c r="E1" s="345"/>
      <c r="F1" s="346"/>
      <c r="G1" s="345"/>
      <c r="J1" s="110"/>
      <c r="K1" s="110"/>
      <c r="L1" s="342" t="s">
        <v>82</v>
      </c>
      <c r="M1" s="348"/>
      <c r="N1" s="346"/>
      <c r="O1" s="347"/>
      <c r="P1" s="346"/>
      <c r="R1" s="81"/>
      <c r="S1" s="349"/>
    </row>
    <row r="2" spans="1:19" s="359" customFormat="1" ht="21" customHeight="1" thickBot="1">
      <c r="A2" s="342"/>
      <c r="B2" s="350"/>
      <c r="C2" s="351"/>
      <c r="D2" s="352"/>
      <c r="E2" s="350"/>
      <c r="F2" s="351"/>
      <c r="G2" s="350"/>
      <c r="H2" s="353" t="s">
        <v>73</v>
      </c>
      <c r="I2" s="205" t="str">
        <f>'実数'!L2</f>
        <v>平成２９年</v>
      </c>
      <c r="J2" s="132"/>
      <c r="K2" s="132"/>
      <c r="M2" s="354"/>
      <c r="N2" s="351"/>
      <c r="O2" s="352"/>
      <c r="P2" s="355" t="s">
        <v>1</v>
      </c>
      <c r="Q2" s="356" t="str">
        <f>I2</f>
        <v>平成２９年</v>
      </c>
      <c r="R2" s="357"/>
      <c r="S2" s="358"/>
    </row>
    <row r="3" spans="1:19" s="58" customFormat="1" ht="18" customHeight="1">
      <c r="A3" s="56"/>
      <c r="B3" s="417" t="s">
        <v>56</v>
      </c>
      <c r="C3" s="417" t="s">
        <v>57</v>
      </c>
      <c r="D3" s="424" t="s">
        <v>85</v>
      </c>
      <c r="E3" s="426" t="s">
        <v>86</v>
      </c>
      <c r="F3" s="411" t="s">
        <v>54</v>
      </c>
      <c r="G3" s="433" t="s">
        <v>87</v>
      </c>
      <c r="H3" s="438" t="s">
        <v>58</v>
      </c>
      <c r="I3" s="440" t="s">
        <v>59</v>
      </c>
      <c r="J3" s="111"/>
      <c r="K3" s="111"/>
      <c r="L3" s="56"/>
      <c r="M3" s="442" t="s">
        <v>60</v>
      </c>
      <c r="N3" s="444" t="s">
        <v>61</v>
      </c>
      <c r="O3" s="436" t="s">
        <v>62</v>
      </c>
      <c r="P3" s="411" t="s">
        <v>63</v>
      </c>
      <c r="Q3" s="414" t="s">
        <v>64</v>
      </c>
      <c r="R3" s="218"/>
      <c r="S3" s="174"/>
    </row>
    <row r="4" spans="1:19" s="58" customFormat="1" ht="18" customHeight="1">
      <c r="A4" s="59"/>
      <c r="B4" s="418"/>
      <c r="C4" s="420"/>
      <c r="D4" s="425"/>
      <c r="E4" s="427"/>
      <c r="F4" s="428"/>
      <c r="G4" s="434"/>
      <c r="H4" s="439"/>
      <c r="I4" s="441"/>
      <c r="J4" s="139"/>
      <c r="K4" s="139"/>
      <c r="L4" s="59"/>
      <c r="M4" s="443"/>
      <c r="N4" s="445"/>
      <c r="O4" s="437"/>
      <c r="P4" s="412"/>
      <c r="Q4" s="415"/>
      <c r="R4" s="218"/>
      <c r="S4" s="175" t="s">
        <v>42</v>
      </c>
    </row>
    <row r="5" spans="1:19" s="58" customFormat="1" ht="18" customHeight="1" thickBot="1">
      <c r="A5" s="60"/>
      <c r="B5" s="419"/>
      <c r="C5" s="421"/>
      <c r="D5" s="422" t="s">
        <v>74</v>
      </c>
      <c r="E5" s="423"/>
      <c r="F5" s="429"/>
      <c r="G5" s="430" t="s">
        <v>55</v>
      </c>
      <c r="H5" s="431"/>
      <c r="I5" s="432"/>
      <c r="J5" s="111"/>
      <c r="K5" s="111"/>
      <c r="L5" s="60"/>
      <c r="M5" s="430" t="s">
        <v>55</v>
      </c>
      <c r="N5" s="435"/>
      <c r="O5" s="266" t="s">
        <v>75</v>
      </c>
      <c r="P5" s="413"/>
      <c r="Q5" s="416"/>
      <c r="R5" s="218"/>
      <c r="S5" s="176" t="s">
        <v>89</v>
      </c>
    </row>
    <row r="6" spans="1:19" s="58" customFormat="1" ht="24" customHeight="1">
      <c r="A6" s="31" t="s">
        <v>9</v>
      </c>
      <c r="B6" s="140">
        <f>IF('実数'!B6/'率'!$S6*1000,'実数'!B6/'率'!$S6*1000,"-")</f>
        <v>7.589893139079648</v>
      </c>
      <c r="C6" s="140">
        <f>IF('実数'!F6/'率'!$S6*1000,'実数'!F6/'率'!$S6*1000,"-")</f>
        <v>10.753457736987356</v>
      </c>
      <c r="D6" s="141">
        <f>IF('実数'!I6/'実数'!$B6*1000,'実数'!I6/'実数'!$B6*1000,"-")</f>
        <v>1.8613943016600338</v>
      </c>
      <c r="E6" s="142">
        <f>IF('実数'!L6/'実数'!$B6*1000,'実数'!L6/'実数'!$B6*1000,"-")</f>
        <v>0.8794321743220603</v>
      </c>
      <c r="F6" s="255">
        <f>IF('実数'!P6/'率'!$S6*1000,'実数'!P6/'率'!$S6*1000,"-")</f>
        <v>-3.163564597907708</v>
      </c>
      <c r="G6" s="143">
        <f>IF('実数'!Q6/('実数'!$B6+'実数'!$Q6)*1000,'実数'!Q6/('実数'!$B6+'実数'!$Q6)*1000,"-")</f>
        <v>21.065309910877534</v>
      </c>
      <c r="H6" s="144">
        <f>IF('実数'!R6/('実数'!$B6+'実数'!$Q6)*1000,'実数'!R6/('実数'!$B6+'実数'!$Q6)*1000,"-")</f>
        <v>10.076333034292437</v>
      </c>
      <c r="I6" s="145">
        <f>IF('実数'!S6/('実数'!$B6+'実数'!$Q6)*1000,'実数'!S6/('実数'!$B6+'実数'!$Q6)*1000,"-")</f>
        <v>10.988976876585097</v>
      </c>
      <c r="J6" s="146"/>
      <c r="K6" s="146"/>
      <c r="L6" s="31" t="s">
        <v>9</v>
      </c>
      <c r="M6" s="147">
        <f>IF('実数'!T6/('実数'!$B6+'実数'!$U6)*1000,'実数'!T6/('実数'!$B6+'実数'!$U6)*1000,"-")</f>
        <v>3.4867003672208003</v>
      </c>
      <c r="N6" s="141">
        <f>IF('実数'!U6/('実数'!$B6+'実数'!$U6)*1000,'実数'!U6/('実数'!$B6+'実数'!$U6)*1000,"-")</f>
        <v>2.827937450197523</v>
      </c>
      <c r="O6" s="145">
        <f>IF('実数'!V6/'実数'!B6*1000,'実数'!V6/'実数'!B6*1000,"-")</f>
        <v>0.6606311405664516</v>
      </c>
      <c r="P6" s="140">
        <f>IF('実数'!W6/'率'!$S6*1000,'実数'!W6/'率'!$S6*1000,"-")</f>
        <v>4.868638084846928</v>
      </c>
      <c r="Q6" s="383">
        <f>IF('実数'!X6/'率'!$S6*1000,'実数'!X6/'率'!$S6*1000,"-")</f>
        <v>1.7028913420191258</v>
      </c>
      <c r="R6" s="218"/>
      <c r="S6" s="244">
        <v>124648000</v>
      </c>
    </row>
    <row r="7" spans="1:19" s="67" customFormat="1" ht="24" customHeight="1" thickBot="1">
      <c r="A7" s="41" t="s">
        <v>13</v>
      </c>
      <c r="B7" s="112">
        <f>IF('実数'!B7/'率'!$S7*1000,'実数'!B7/'率'!$S7*1000,"-")</f>
        <v>6.883919062832801</v>
      </c>
      <c r="C7" s="112">
        <f>IF('実数'!F7/'率'!$S7*1000,'実数'!F7/'率'!$S7*1000,"-")</f>
        <v>13.601703940362086</v>
      </c>
      <c r="D7" s="113">
        <f>IF('実数'!I7/'実数'!$B7*1000,'実数'!I7/'実数'!$B7*1000,"-")</f>
        <v>1.8564356435643563</v>
      </c>
      <c r="E7" s="114">
        <f>IF('実数'!L7/'実数'!$B7*1000,'実数'!L7/'実数'!$B7*1000,"-")</f>
        <v>0.7735148514851485</v>
      </c>
      <c r="F7" s="256">
        <f>IF('実数'!P7/'率'!$S7*1000,'実数'!P7/'率'!$S7*1000,"-")</f>
        <v>-6.7177848775292865</v>
      </c>
      <c r="G7" s="115">
        <f>IF('実数'!Q7/('実数'!$B7+'実数'!$Q7)*1000,'実数'!Q7/('実数'!$B7+'実数'!$Q7)*1000,"-")</f>
        <v>22.679165406713032</v>
      </c>
      <c r="H7" s="114">
        <f>IF('実数'!R7/('実数'!$B7+'実数'!$Q7)*1000,'実数'!R7/('実数'!$B7+'実数'!$Q7)*1000,"-")</f>
        <v>8.315693982461447</v>
      </c>
      <c r="I7" s="116">
        <f>IF('実数'!S7/('実数'!$B7+'実数'!$Q7)*1000,'実数'!S7/('実数'!$B7+'実数'!$Q7)*1000,"-")</f>
        <v>14.363471424251587</v>
      </c>
      <c r="J7" s="117"/>
      <c r="K7" s="117"/>
      <c r="L7" s="41" t="s">
        <v>13</v>
      </c>
      <c r="M7" s="118">
        <f>IF('実数'!T7/('実数'!$B7+'実数'!$U7)*1000,'実数'!T7/('実数'!$B7+'実数'!$U7)*1000,"-")</f>
        <v>3.3934906679006636</v>
      </c>
      <c r="N7" s="113">
        <f>IF('実数'!U7/('実数'!$B7+'実数'!$U7)*1000,'実数'!U7/('実数'!$B7+'実数'!$U7)*1000,"-")</f>
        <v>2.9307419404596637</v>
      </c>
      <c r="O7" s="116">
        <f>IF('実数'!V7/'実数'!B7*1000,'実数'!V7/'実数'!B7*1000,"-")</f>
        <v>0.4641089108910891</v>
      </c>
      <c r="P7" s="112">
        <f>IF('実数'!W7/'率'!$S7*1000,'実数'!W7/'率'!$S7*1000,"-")</f>
        <v>4.302449414270501</v>
      </c>
      <c r="Q7" s="384">
        <f>IF('実数'!X7/'率'!$S7*1000,'実数'!X7/'率'!$S7*1000,"-")</f>
        <v>1.825346112886049</v>
      </c>
      <c r="R7" s="219"/>
      <c r="S7" s="245">
        <v>939000</v>
      </c>
    </row>
    <row r="8" spans="1:19" s="58" customFormat="1" ht="24" customHeight="1">
      <c r="A8" s="321" t="s">
        <v>14</v>
      </c>
      <c r="B8" s="119">
        <f>IF('実数'!B8/'率'!$S8*1000,'実数'!B8/'率'!$S8*1000,"-")</f>
        <v>7.575</v>
      </c>
      <c r="C8" s="119">
        <f>IF('実数'!F8/'率'!$S8*1000,'実数'!F8/'率'!$S8*1000,"-")</f>
        <v>12.358333333333334</v>
      </c>
      <c r="D8" s="120">
        <f>IF('実数'!I8/'実数'!$B8*1000,'実数'!I8/'実数'!$B8*1000,"-")</f>
        <v>1.8335166850018336</v>
      </c>
      <c r="E8" s="121">
        <f>IF('実数'!L8/'実数'!$B8*1000,'実数'!L8/'実数'!$B8*1000,"-")</f>
        <v>1.1001100110011</v>
      </c>
      <c r="F8" s="257">
        <f>IF('実数'!P8/'率'!$S8*1000,'実数'!P8/'率'!$S8*1000,"-")</f>
        <v>-4.783333333333333</v>
      </c>
      <c r="G8" s="122">
        <f>IF('実数'!Q8/('実数'!$B8+'実数'!$Q8)*1000,'実数'!Q8/('実数'!$B8+'実数'!$Q8)*1000,"-")</f>
        <v>18.005041411595247</v>
      </c>
      <c r="H8" s="121">
        <f>IF('実数'!R8/('実数'!$B8+'実数'!$Q8)*1000,'実数'!R8/('実数'!$B8+'実数'!$Q8)*1000,"-")</f>
        <v>6.121714079942384</v>
      </c>
      <c r="I8" s="123">
        <f>IF('実数'!S8/('実数'!$B8+'実数'!$Q8)*1000,'実数'!S8/('実数'!$B8+'実数'!$Q8)*1000,"-")</f>
        <v>11.883327331652863</v>
      </c>
      <c r="J8" s="117"/>
      <c r="K8" s="117"/>
      <c r="L8" s="321" t="s">
        <v>14</v>
      </c>
      <c r="M8" s="124">
        <f>IF('実数'!T8/('実数'!$B8+'実数'!$U8)*1000,'実数'!T8/('実数'!$B8+'実数'!$U8)*1000,"-")</f>
        <v>4.385964912280701</v>
      </c>
      <c r="N8" s="120">
        <f>IF('実数'!U8/('実数'!$B8+'実数'!$U8)*1000,'実数'!U8/('実数'!$B8+'実数'!$U8)*1000,"-")</f>
        <v>3.289473684210526</v>
      </c>
      <c r="O8" s="123">
        <f>IF('実数'!V8/'実数'!B8*1000,'実数'!V8/'実数'!B8*1000,"-")</f>
        <v>1.1001100110011</v>
      </c>
      <c r="P8" s="119">
        <f>IF('実数'!W8/'率'!$S8*1000,'実数'!W8/'率'!$S8*1000,"-")</f>
        <v>5.052777777777777</v>
      </c>
      <c r="Q8" s="385">
        <f>IF('実数'!X8/'率'!$S8*1000,'実数'!X8/'率'!$S8*1000,"-")</f>
        <v>2.0194444444444444</v>
      </c>
      <c r="R8" s="218"/>
      <c r="S8" s="246">
        <f>S9</f>
        <v>360000</v>
      </c>
    </row>
    <row r="9" spans="1:19" s="58" customFormat="1" ht="24" customHeight="1">
      <c r="A9" s="32" t="s">
        <v>15</v>
      </c>
      <c r="B9" s="148">
        <f>IF('実数'!B9/'率'!$S9*1000,'実数'!B9/'率'!$S9*1000,"-")</f>
        <v>7.575</v>
      </c>
      <c r="C9" s="148">
        <f>IF('実数'!F9/'率'!$S9*1000,'実数'!F9/'率'!$S9*1000,"-")</f>
        <v>12.358333333333334</v>
      </c>
      <c r="D9" s="149">
        <f>IF('実数'!I9/'実数'!$B9*1000,'実数'!I9/'実数'!$B9*1000,"-")</f>
        <v>1.8335166850018336</v>
      </c>
      <c r="E9" s="144">
        <f>IF('実数'!L9/'実数'!$B9*1000,'実数'!L9/'実数'!$B9*1000,"-")</f>
        <v>1.1001100110011</v>
      </c>
      <c r="F9" s="258">
        <f>IF('実数'!P9/'率'!$S9*1000,'実数'!P9/'率'!$S9*1000,"-")</f>
        <v>-4.783333333333333</v>
      </c>
      <c r="G9" s="143">
        <f>IF('実数'!Q9/('実数'!$B9+'実数'!$Q9)*1000,'実数'!Q9/('実数'!$B9+'実数'!$Q9)*1000,"-")</f>
        <v>18.005041411595247</v>
      </c>
      <c r="H9" s="144">
        <f>IF('実数'!R9/('実数'!$B9+'実数'!$Q9)*1000,'実数'!R9/('実数'!$B9+'実数'!$Q9)*1000,"-")</f>
        <v>6.121714079942384</v>
      </c>
      <c r="I9" s="145">
        <f>IF('実数'!S9/('実数'!$B9+'実数'!$Q9)*1000,'実数'!S9/('実数'!$B9+'実数'!$Q9)*1000,"-")</f>
        <v>11.883327331652863</v>
      </c>
      <c r="J9" s="146"/>
      <c r="K9" s="146"/>
      <c r="L9" s="32" t="s">
        <v>15</v>
      </c>
      <c r="M9" s="147">
        <f>IF('実数'!T9/('実数'!$B9+'実数'!$U9)*1000,'実数'!T9/('実数'!$B9+'実数'!$U9)*1000,"-")</f>
        <v>4.385964912280701</v>
      </c>
      <c r="N9" s="141">
        <f>IF('実数'!U9/('実数'!$B9+'実数'!$U9)*1000,'実数'!U9/('実数'!$B9+'実数'!$U9)*1000,"-")</f>
        <v>3.289473684210526</v>
      </c>
      <c r="O9" s="145">
        <f>IF('実数'!V9/'実数'!B9*1000,'実数'!V9/'実数'!B9*1000,"-")</f>
        <v>1.1001100110011</v>
      </c>
      <c r="P9" s="140">
        <f>IF('実数'!W9/'率'!$S9*1000,'実数'!W9/'率'!$S9*1000,"-")</f>
        <v>5.052777777777777</v>
      </c>
      <c r="Q9" s="150">
        <f>IF('実数'!X9/'率'!$S9*1000,'実数'!X9/'率'!$S9*1000,"-")</f>
        <v>2.0194444444444444</v>
      </c>
      <c r="R9" s="218"/>
      <c r="S9" s="247">
        <v>360000</v>
      </c>
    </row>
    <row r="10" spans="1:19" s="58" customFormat="1" ht="24" customHeight="1">
      <c r="A10" s="43" t="s">
        <v>16</v>
      </c>
      <c r="B10" s="125">
        <f>IF('実数'!B10/'率'!$S10*1000,'実数'!B10/'率'!$S10*1000,"-")</f>
        <v>5.024785558394099</v>
      </c>
      <c r="C10" s="125">
        <f>IF('実数'!F10/'率'!$S10*1000,'実数'!F10/'率'!$S10*1000,"-")</f>
        <v>15.598829241883363</v>
      </c>
      <c r="D10" s="126" t="str">
        <f>IF('実数'!I10/'実数'!$B10*1000,'実数'!I10/'実数'!$B10*1000,"-")</f>
        <v>-</v>
      </c>
      <c r="E10" s="127" t="str">
        <f>IF('実数'!L10/'実数'!$B10*1000,'実数'!L10/'実数'!$B10*1000,"-")</f>
        <v>-</v>
      </c>
      <c r="F10" s="259">
        <f>IF('実数'!P10/'率'!$S10*1000,'実数'!P10/'率'!$S10*1000,"-")</f>
        <v>-10.574043683489265</v>
      </c>
      <c r="G10" s="128">
        <f>IF('実数'!Q10/('実数'!$B10+'実数'!$Q10)*1000,'実数'!Q10/('実数'!$B10+'実数'!$Q10)*1000,"-")</f>
        <v>19.801980198019802</v>
      </c>
      <c r="H10" s="127">
        <f>IF('実数'!R10/('実数'!$B10+'実数'!$Q10)*1000,'実数'!R10/('実数'!$B10+'実数'!$Q10)*1000,"-")</f>
        <v>6.600660066006601</v>
      </c>
      <c r="I10" s="129">
        <f>IF('実数'!S10/('実数'!$B10+'実数'!$Q10)*1000,'実数'!S10/('実数'!$B10+'実数'!$Q10)*1000,"-")</f>
        <v>13.201320132013201</v>
      </c>
      <c r="J10" s="117"/>
      <c r="K10" s="117"/>
      <c r="L10" s="43" t="s">
        <v>16</v>
      </c>
      <c r="M10" s="130">
        <f>IF('実数'!T10/('実数'!$B10+'実数'!$U10)*1000,'実数'!T10/('実数'!$B10+'実数'!$U10)*1000,"-")</f>
        <v>3.3557046979865772</v>
      </c>
      <c r="N10" s="126">
        <f>IF('実数'!U10/('実数'!$B10+'実数'!$U10)*1000,'実数'!U10/('実数'!$B10+'実数'!$U10)*1000,"-")</f>
        <v>3.3557046979865772</v>
      </c>
      <c r="O10" s="129" t="str">
        <f>IF('実数'!V10/'実数'!B10*1000,'実数'!V10/'実数'!B10*1000,"-")</f>
        <v>-</v>
      </c>
      <c r="P10" s="125">
        <f>IF('実数'!W10/'率'!$S10*1000,'実数'!W10/'率'!$S10*1000,"-")</f>
        <v>3.2483462195679023</v>
      </c>
      <c r="Q10" s="135">
        <f>IF('実数'!X10/'率'!$S10*1000,'実数'!X10/'率'!$S10*1000,"-")</f>
        <v>1.3703960613802086</v>
      </c>
      <c r="R10" s="218"/>
      <c r="S10" s="248">
        <f>SUM(S11:S12)</f>
        <v>59107</v>
      </c>
    </row>
    <row r="11" spans="1:19" s="58" customFormat="1" ht="24" customHeight="1">
      <c r="A11" s="33" t="s">
        <v>17</v>
      </c>
      <c r="B11" s="151">
        <f>IF('実数'!B11/'率'!$S11*1000,'実数'!B11/'率'!$S11*1000,"-")</f>
        <v>5.441798574010447</v>
      </c>
      <c r="C11" s="151">
        <f>IF('実数'!F11/'率'!$S11*1000,'実数'!F11/'率'!$S11*1000,"-")</f>
        <v>14.97487636789736</v>
      </c>
      <c r="D11" s="152" t="str">
        <f>IF('実数'!I11/'実数'!$B11*1000,'実数'!I11/'実数'!$B11*1000,"-")</f>
        <v>-</v>
      </c>
      <c r="E11" s="153" t="str">
        <f>IF('実数'!L11/'実数'!$B11*1000,'実数'!L11/'実数'!$B11*1000,"-")</f>
        <v>-</v>
      </c>
      <c r="F11" s="260">
        <f>IF('実数'!P11/'率'!$S11*1000,'実数'!P11/'率'!$S11*1000,"-")</f>
        <v>-9.533077793886914</v>
      </c>
      <c r="G11" s="154">
        <f>IF('実数'!Q11/('実数'!$B11+'実数'!$Q11)*1000,'実数'!Q11/('実数'!$B11+'実数'!$Q11)*1000,"-")</f>
        <v>17.921146953405017</v>
      </c>
      <c r="H11" s="153">
        <f>IF('実数'!R11/('実数'!$B11+'実数'!$Q11)*1000,'実数'!R11/('実数'!$B11+'実数'!$Q11)*1000,"-")</f>
        <v>7.168458781362007</v>
      </c>
      <c r="I11" s="155">
        <f>IF('実数'!S11/('実数'!$B11+'実数'!$Q11)*1000,'実数'!S11/('実数'!$B11+'実数'!$Q11)*1000,"-")</f>
        <v>10.752688172043012</v>
      </c>
      <c r="J11" s="146"/>
      <c r="K11" s="146"/>
      <c r="L11" s="33" t="s">
        <v>17</v>
      </c>
      <c r="M11" s="156">
        <f>IF('実数'!T11/('実数'!$B11+'実数'!$U11)*1000,'実数'!T11/('実数'!$B11+'実数'!$U11)*1000,"-")</f>
        <v>3.6363636363636362</v>
      </c>
      <c r="N11" s="152">
        <f>IF('実数'!U11/('実数'!$B11+'実数'!$U11)*1000,'実数'!U11/('実数'!$B11+'実数'!$U11)*1000,"-")</f>
        <v>3.6363636363636362</v>
      </c>
      <c r="O11" s="155" t="str">
        <f>IF('実数'!V11/'実数'!B11*1000,'実数'!V11/'実数'!B11*1000,"-")</f>
        <v>-</v>
      </c>
      <c r="P11" s="151">
        <f>IF('実数'!W11/'率'!$S11*1000,'実数'!W11/'率'!$S11*1000,"-")</f>
        <v>3.3564378065976843</v>
      </c>
      <c r="Q11" s="157">
        <f>IF('実数'!X11/'率'!$S11*1000,'実数'!X11/'率'!$S11*1000,"-")</f>
        <v>1.4696828265575659</v>
      </c>
      <c r="R11" s="218"/>
      <c r="S11" s="249">
        <v>50351</v>
      </c>
    </row>
    <row r="12" spans="1:19" s="58" customFormat="1" ht="24" customHeight="1">
      <c r="A12" s="34" t="s">
        <v>77</v>
      </c>
      <c r="B12" s="158">
        <f>IF('実数'!B12/'率'!$S12*1000,'実数'!B12/'率'!$S12*1000,"-")</f>
        <v>2.626770214709913</v>
      </c>
      <c r="C12" s="158">
        <f>IF('実数'!F12/'率'!$S12*1000,'実数'!F12/'率'!$S12*1000,"-")</f>
        <v>19.186843307446324</v>
      </c>
      <c r="D12" s="159" t="str">
        <f>IF('実数'!I12/'実数'!$B12*1000,'実数'!I12/'実数'!$B12*1000,"-")</f>
        <v>-</v>
      </c>
      <c r="E12" s="160" t="str">
        <f>IF('実数'!L12/'実数'!$B12*1000,'実数'!L12/'実数'!$B12*1000,"-")</f>
        <v>-</v>
      </c>
      <c r="F12" s="261">
        <f>IF('実数'!P12/'率'!$S12*1000,'実数'!P12/'率'!$S12*1000,"-")</f>
        <v>-16.56007309273641</v>
      </c>
      <c r="G12" s="161">
        <f>IF('実数'!Q12/('実数'!$B12+'実数'!$Q12)*1000,'実数'!Q12/('実数'!$B12+'実数'!$Q12)*1000,"-")</f>
        <v>41.666666666666664</v>
      </c>
      <c r="H12" s="160" t="str">
        <f>IF('実数'!R12/('実数'!$B12+'実数'!$Q12)*1000,'実数'!R12/('実数'!$B12+'実数'!$Q12)*1000,"-")</f>
        <v>-</v>
      </c>
      <c r="I12" s="162">
        <f>IF('実数'!S12/('実数'!$B12+'実数'!$Q12)*1000,'実数'!S12/('実数'!$B12+'実数'!$Q12)*1000,"-")</f>
        <v>41.666666666666664</v>
      </c>
      <c r="J12" s="146"/>
      <c r="K12" s="146"/>
      <c r="L12" s="34" t="s">
        <v>77</v>
      </c>
      <c r="M12" s="163" t="str">
        <f>IF('実数'!T12/('実数'!$B12+'実数'!$U12)*1000,'実数'!T12/('実数'!$B12+'実数'!$U12)*1000,"-")</f>
        <v>-</v>
      </c>
      <c r="N12" s="159" t="str">
        <f>IF('実数'!U12/('実数'!$B12+'実数'!$U12)*1000,'実数'!U12/('実数'!$B12+'実数'!$U12)*1000,"-")</f>
        <v>-</v>
      </c>
      <c r="O12" s="162" t="str">
        <f>IF('実数'!V12/'実数'!B12*1000,'実数'!V12/'実数'!B12*1000,"-")</f>
        <v>-</v>
      </c>
      <c r="P12" s="158">
        <f>IF('実数'!W12/'率'!$S12*1000,'実数'!W12/'率'!$S12*1000,"-")</f>
        <v>2.626770214709913</v>
      </c>
      <c r="Q12" s="164">
        <f>IF('実数'!X12/'率'!$S12*1000,'実数'!X12/'率'!$S12*1000,"-")</f>
        <v>0.7994518044769301</v>
      </c>
      <c r="R12" s="218"/>
      <c r="S12" s="250">
        <v>8756</v>
      </c>
    </row>
    <row r="13" spans="1:19" s="58" customFormat="1" ht="24" customHeight="1">
      <c r="A13" s="43" t="s">
        <v>18</v>
      </c>
      <c r="B13" s="125">
        <f>IF('実数'!B13/'率'!$S13*1000,'実数'!B13/'率'!$S13*1000,"-")</f>
        <v>7.01619659313041</v>
      </c>
      <c r="C13" s="125">
        <f>IF('実数'!F13/'率'!$S13*1000,'実数'!F13/'率'!$S13*1000,"-")</f>
        <v>11.08279810108908</v>
      </c>
      <c r="D13" s="126">
        <f>IF('実数'!I13/'実数'!$B13*1000,'実数'!I13/'実数'!$B13*1000,"-")</f>
        <v>3.7313432835820897</v>
      </c>
      <c r="E13" s="127" t="str">
        <f>IF('実数'!L13/'実数'!$B13*1000,'実数'!L13/'実数'!$B13*1000,"-")</f>
        <v>-</v>
      </c>
      <c r="F13" s="259">
        <f>IF('実数'!P13/'率'!$S13*1000,'実数'!P13/'率'!$S13*1000,"-")</f>
        <v>-4.06660150795867</v>
      </c>
      <c r="G13" s="128">
        <f>IF('実数'!Q13/('実数'!$B13+'実数'!$Q13)*1000,'実数'!Q13/('実数'!$B13+'実数'!$Q13)*1000,"-")</f>
        <v>28.985507246376812</v>
      </c>
      <c r="H13" s="127">
        <f>IF('実数'!R13/('実数'!$B13+'実数'!$Q13)*1000,'実数'!R13/('実数'!$B13+'実数'!$Q13)*1000,"-")</f>
        <v>8.454106280193237</v>
      </c>
      <c r="I13" s="129">
        <f>IF('実数'!S13/('実数'!$B13+'実数'!$Q13)*1000,'実数'!S13/('実数'!$B13+'実数'!$Q13)*1000,"-")</f>
        <v>20.531400966183575</v>
      </c>
      <c r="J13" s="117"/>
      <c r="K13" s="117"/>
      <c r="L13" s="43" t="s">
        <v>18</v>
      </c>
      <c r="M13" s="130">
        <f>IF('実数'!T13/('実数'!$B13+'実数'!$U13)*1000,'実数'!T13/('実数'!$B13+'実数'!$U13)*1000,"-")</f>
        <v>1.2422360248447206</v>
      </c>
      <c r="N13" s="126">
        <f>IF('実数'!U13/('実数'!$B13+'実数'!$U13)*1000,'実数'!U13/('実数'!$B13+'実数'!$U13)*1000,"-")</f>
        <v>1.2422360248447206</v>
      </c>
      <c r="O13" s="129" t="str">
        <f>IF('実数'!V13/'実数'!B13*1000,'実数'!V13/'実数'!B13*1000,"-")</f>
        <v>-</v>
      </c>
      <c r="P13" s="125">
        <f>IF('実数'!W13/'率'!$S13*1000,'実数'!W13/'率'!$S13*1000,"-")</f>
        <v>4.328399888299358</v>
      </c>
      <c r="Q13" s="135">
        <f>IF('実数'!X13/'率'!$S13*1000,'実数'!X13/'率'!$S13*1000,"-")</f>
        <v>2.3038257469980454</v>
      </c>
      <c r="R13" s="218"/>
      <c r="S13" s="248">
        <f>SUM(S14:S15)</f>
        <v>114592</v>
      </c>
    </row>
    <row r="14" spans="1:19" s="58" customFormat="1" ht="24" customHeight="1">
      <c r="A14" s="33" t="s">
        <v>68</v>
      </c>
      <c r="B14" s="151">
        <f>IF('実数'!B14/'率'!$S14*1000,'実数'!B14/'率'!$S14*1000,"-")</f>
        <v>5.88775543674353</v>
      </c>
      <c r="C14" s="151">
        <f>IF('実数'!F14/'率'!$S14*1000,'実数'!F14/'率'!$S14*1000,"-")</f>
        <v>13.825564994915865</v>
      </c>
      <c r="D14" s="152">
        <f>IF('実数'!I14/'実数'!$B14*1000,'実数'!I14/'実数'!$B14*1000,"-")</f>
        <v>2.785515320334262</v>
      </c>
      <c r="E14" s="153" t="str">
        <f>IF('実数'!L14/'実数'!$B14*1000,'実数'!L14/'実数'!$B14*1000,"-")</f>
        <v>-</v>
      </c>
      <c r="F14" s="260">
        <f>IF('実数'!P14/'率'!$S14*1000,'実数'!P14/'率'!$S14*1000,"-")</f>
        <v>-7.937809558172336</v>
      </c>
      <c r="G14" s="154">
        <f>IF('実数'!Q14/('実数'!$B14+'実数'!$Q14)*1000,'実数'!Q14/('実数'!$B14+'実数'!$Q14)*1000,"-")</f>
        <v>37.533512064343164</v>
      </c>
      <c r="H14" s="153">
        <f>IF('実数'!R14/('実数'!$B14+'実数'!$Q14)*1000,'実数'!R14/('実数'!$B14+'実数'!$Q14)*1000,"-")</f>
        <v>16.0857908847185</v>
      </c>
      <c r="I14" s="155">
        <f>IF('実数'!S14/('実数'!$B14+'実数'!$Q14)*1000,'実数'!S14/('実数'!$B14+'実数'!$Q14)*1000,"-")</f>
        <v>21.447721179624665</v>
      </c>
      <c r="J14" s="146"/>
      <c r="K14" s="146"/>
      <c r="L14" s="33" t="s">
        <v>68</v>
      </c>
      <c r="M14" s="156">
        <f>IF('実数'!T14/('実数'!$B14+'実数'!$U14)*1000,'実数'!T14/('実数'!$B14+'実数'!$U14)*1000,"-")</f>
        <v>2.7777777777777777</v>
      </c>
      <c r="N14" s="152">
        <f>IF('実数'!U14/('実数'!$B14+'実数'!$U14)*1000,'実数'!U14/('実数'!$B14+'実数'!$U14)*1000,"-")</f>
        <v>2.7777777777777777</v>
      </c>
      <c r="O14" s="155" t="str">
        <f>IF('実数'!V14/'実数'!B14*1000,'実数'!V14/'実数'!B14*1000,"-")</f>
        <v>-</v>
      </c>
      <c r="P14" s="151">
        <f>IF('実数'!W14/'率'!$S14*1000,'実数'!W14/'率'!$S14*1000,"-")</f>
        <v>4.116508675829041</v>
      </c>
      <c r="Q14" s="157">
        <f>IF('実数'!X14/'率'!$S14*1000,'実数'!X14/'率'!$S14*1000,"-")</f>
        <v>1.9352510906287927</v>
      </c>
      <c r="R14" s="218"/>
      <c r="S14" s="249">
        <v>60974</v>
      </c>
    </row>
    <row r="15" spans="1:19" s="58" customFormat="1" ht="24" customHeight="1">
      <c r="A15" s="35" t="s">
        <v>80</v>
      </c>
      <c r="B15" s="140">
        <f>IF('実数'!B15/'率'!$S15*1000,'実数'!B15/'率'!$S15*1000,"-")</f>
        <v>8.299451676675742</v>
      </c>
      <c r="C15" s="140">
        <f>IF('実数'!F15/'率'!$S15*1000,'実数'!F15/'率'!$S15*1000,"-")</f>
        <v>7.96374351896751</v>
      </c>
      <c r="D15" s="141">
        <f>IF('実数'!I15/'実数'!$B15*1000,'実数'!I15/'実数'!$B15*1000,"-")</f>
        <v>4.49438202247191</v>
      </c>
      <c r="E15" s="144" t="str">
        <f>IF('実数'!L15/'実数'!$B15*1000,'実数'!L15/'実数'!$B15*1000,"-")</f>
        <v>-</v>
      </c>
      <c r="F15" s="255">
        <f>IF('実数'!P15/'率'!$S15*1000,'実数'!P15/'率'!$S15*1000,"-")</f>
        <v>0.3357081577082323</v>
      </c>
      <c r="G15" s="143">
        <f>IF('実数'!Q15/('実数'!$B15+'実数'!$Q15)*1000,'実数'!Q15/('実数'!$B15+'実数'!$Q15)*1000,"-")</f>
        <v>21.978021978021978</v>
      </c>
      <c r="H15" s="144">
        <f>IF('実数'!R15/('実数'!$B15+'実数'!$Q15)*1000,'実数'!R15/('実数'!$B15+'実数'!$Q15)*1000,"-")</f>
        <v>2.197802197802198</v>
      </c>
      <c r="I15" s="145">
        <f>IF('実数'!S15/('実数'!$B15+'実数'!$Q15)*1000,'実数'!S15/('実数'!$B15+'実数'!$Q15)*1000,"-")</f>
        <v>19.78021978021978</v>
      </c>
      <c r="J15" s="146"/>
      <c r="K15" s="146"/>
      <c r="L15" s="35" t="s">
        <v>80</v>
      </c>
      <c r="M15" s="147" t="str">
        <f>IF('実数'!T15/('実数'!$B15+'実数'!$U15)*1000,'実数'!T15/('実数'!$B15+'実数'!$U15)*1000,"-")</f>
        <v>-</v>
      </c>
      <c r="N15" s="141" t="str">
        <f>IF('実数'!U15/('実数'!$B15+'実数'!$U15)*1000,'実数'!U15/('実数'!$B15+'実数'!$U15)*1000,"-")</f>
        <v>-</v>
      </c>
      <c r="O15" s="145" t="str">
        <f>IF('実数'!V15/'実数'!B15*1000,'実数'!V15/'実数'!B15*1000,"-")</f>
        <v>-</v>
      </c>
      <c r="P15" s="140">
        <f>IF('実数'!W15/'率'!$S15*1000,'実数'!W15/'率'!$S15*1000,"-")</f>
        <v>4.569361035473162</v>
      </c>
      <c r="Q15" s="150">
        <f>IF('実数'!X15/'率'!$S15*1000,'実数'!X15/'率'!$S15*1000,"-")</f>
        <v>2.7229661680778845</v>
      </c>
      <c r="R15" s="218"/>
      <c r="S15" s="247">
        <v>53618</v>
      </c>
    </row>
    <row r="16" spans="1:19" s="58" customFormat="1" ht="24" customHeight="1">
      <c r="A16" s="43" t="s">
        <v>79</v>
      </c>
      <c r="B16" s="125">
        <f>IF('実数'!B16/'率'!$S16*1000,'実数'!B16/'率'!$S16*1000,"-")</f>
        <v>6.012908018758416</v>
      </c>
      <c r="C16" s="125">
        <f>IF('実数'!F16/'率'!$S16*1000,'実数'!F16/'率'!$S16*1000,"-")</f>
        <v>12.896410827877606</v>
      </c>
      <c r="D16" s="126">
        <f>IF('実数'!I16/'実数'!$B16*1000,'実数'!I16/'実数'!$B16*1000,"-")</f>
        <v>1.9305019305019306</v>
      </c>
      <c r="E16" s="127">
        <f>IF('実数'!L16/'実数'!$B16*1000,'実数'!L16/'実数'!$B16*1000,"-")</f>
        <v>1.9305019305019306</v>
      </c>
      <c r="F16" s="259">
        <f>IF('実数'!P16/'率'!$S16*1000,'実数'!P16/'率'!$S16*1000,"-")</f>
        <v>-6.88350280911919</v>
      </c>
      <c r="G16" s="128">
        <f>IF('実数'!Q16/('実数'!$B16+'実数'!$Q16)*1000,'実数'!Q16/('実数'!$B16+'実数'!$Q16)*1000,"-")</f>
        <v>28.142589118198874</v>
      </c>
      <c r="H16" s="127">
        <f>IF('実数'!R16/('実数'!$B16+'実数'!$Q16)*1000,'実数'!R16/('実数'!$B16+'実数'!$Q16)*1000,"-")</f>
        <v>13.133208255159476</v>
      </c>
      <c r="I16" s="129">
        <f>IF('実数'!S16/('実数'!$B16+'実数'!$Q16)*1000,'実数'!S16/('実数'!$B16+'実数'!$Q16)*1000,"-")</f>
        <v>15.0093808630394</v>
      </c>
      <c r="J16" s="117"/>
      <c r="K16" s="117"/>
      <c r="L16" s="43" t="s">
        <v>79</v>
      </c>
      <c r="M16" s="130">
        <f>IF('実数'!T16/('実数'!$B16+'実数'!$U16)*1000,'実数'!T16/('実数'!$B16+'実数'!$U16)*1000,"-")</f>
        <v>5.758157389635317</v>
      </c>
      <c r="N16" s="126">
        <f>IF('実数'!U16/('実数'!$B16+'実数'!$U16)*1000,'実数'!U16/('実数'!$B16+'実数'!$U16)*1000,"-")</f>
        <v>5.758157389635317</v>
      </c>
      <c r="O16" s="129" t="str">
        <f>IF('実数'!V16/'実数'!B16*1000,'実数'!V16/'実数'!B16*1000,"-")</f>
        <v>-</v>
      </c>
      <c r="P16" s="125">
        <f>IF('実数'!W16/'率'!$S16*1000,'実数'!W16/'率'!$S16*1000,"-")</f>
        <v>3.273436411756512</v>
      </c>
      <c r="Q16" s="135">
        <f>IF('実数'!X16/'率'!$S16*1000,'実数'!X16/'率'!$S16*1000,"-")</f>
        <v>1.4277754561916702</v>
      </c>
      <c r="R16" s="218"/>
      <c r="S16" s="248">
        <f>SUM(S17:S20)</f>
        <v>86148</v>
      </c>
    </row>
    <row r="17" spans="1:19" s="58" customFormat="1" ht="24" customHeight="1">
      <c r="A17" s="33" t="s">
        <v>19</v>
      </c>
      <c r="B17" s="151">
        <f>IF('実数'!B17/'率'!$S17*1000,'実数'!B17/'率'!$S17*1000,"-")</f>
        <v>6.451612903225806</v>
      </c>
      <c r="C17" s="151">
        <f>IF('実数'!F17/'率'!$S17*1000,'実数'!F17/'率'!$S17*1000,"-")</f>
        <v>11.523030011234152</v>
      </c>
      <c r="D17" s="152">
        <f>IF('実数'!I17/'実数'!$B17*1000,'実数'!I17/'実数'!$B17*1000,"-")</f>
        <v>2.487562189054726</v>
      </c>
      <c r="E17" s="153">
        <f>IF('実数'!L17/'実数'!$B17*1000,'実数'!L17/'実数'!$B17*1000,"-")</f>
        <v>2.487562189054726</v>
      </c>
      <c r="F17" s="260">
        <f>IF('実数'!P17/'率'!$S17*1000,'実数'!P17/'率'!$S17*1000,"-")</f>
        <v>-5.071417108008346</v>
      </c>
      <c r="G17" s="154">
        <f>IF('実数'!Q17/('実数'!$B17+'実数'!$Q17)*1000,'実数'!Q17/('実数'!$B17+'実数'!$Q17)*1000,"-")</f>
        <v>28.985507246376812</v>
      </c>
      <c r="H17" s="153">
        <f>IF('実数'!R17/('実数'!$B17+'実数'!$Q17)*1000,'実数'!R17/('実数'!$B17+'実数'!$Q17)*1000,"-")</f>
        <v>12.077294685990339</v>
      </c>
      <c r="I17" s="155">
        <f>IF('実数'!S17/('実数'!$B17+'実数'!$Q17)*1000,'実数'!S17/('実数'!$B17+'実数'!$Q17)*1000,"-")</f>
        <v>16.908212560386474</v>
      </c>
      <c r="J17" s="146"/>
      <c r="K17" s="146"/>
      <c r="L17" s="33" t="s">
        <v>19</v>
      </c>
      <c r="M17" s="156">
        <f>IF('実数'!T17/('実数'!$B17+'実数'!$U17)*1000,'実数'!T17/('実数'!$B17+'実数'!$U17)*1000,"-")</f>
        <v>7.407407407407407</v>
      </c>
      <c r="N17" s="152">
        <f>IF('実数'!U17/('実数'!$B17+'実数'!$U17)*1000,'実数'!U17/('実数'!$B17+'実数'!$U17)*1000,"-")</f>
        <v>7.407407407407407</v>
      </c>
      <c r="O17" s="155" t="str">
        <f>IF('実数'!V17/'実数'!B17*1000,'実数'!V17/'実数'!B17*1000,"-")</f>
        <v>-</v>
      </c>
      <c r="P17" s="151">
        <f>IF('実数'!W17/'率'!$S17*1000,'実数'!W17/'率'!$S17*1000,"-")</f>
        <v>3.3862943347777246</v>
      </c>
      <c r="Q17" s="157">
        <f>IF('実数'!X17/'率'!$S17*1000,'実数'!X17/'率'!$S17*1000,"-")</f>
        <v>1.6369764082811749</v>
      </c>
      <c r="R17" s="218"/>
      <c r="S17" s="249">
        <v>62310</v>
      </c>
    </row>
    <row r="18" spans="1:19" s="58" customFormat="1" ht="24" customHeight="1">
      <c r="A18" s="34" t="s">
        <v>20</v>
      </c>
      <c r="B18" s="158">
        <f>IF('実数'!B18/'率'!$S18*1000,'実数'!B18/'率'!$S18*1000,"-")</f>
        <v>4.92640797956453</v>
      </c>
      <c r="C18" s="158">
        <f>IF('実数'!F18/'率'!$S18*1000,'実数'!F18/'率'!$S18*1000,"-")</f>
        <v>15.387422454689212</v>
      </c>
      <c r="D18" s="159" t="str">
        <f>IF('実数'!I18/'実数'!$B18*1000,'実数'!I18/'実数'!$B18*1000,"-")</f>
        <v>-</v>
      </c>
      <c r="E18" s="160" t="str">
        <f>IF('実数'!L18/'実数'!$B18*1000,'実数'!L18/'実数'!$B18*1000,"-")</f>
        <v>-</v>
      </c>
      <c r="F18" s="261">
        <f>IF('実数'!P18/'率'!$S18*1000,'実数'!P18/'率'!$S18*1000,"-")</f>
        <v>-10.46101447512468</v>
      </c>
      <c r="G18" s="161">
        <f>IF('実数'!Q18/('実数'!$B18+'実数'!$Q18)*1000,'実数'!Q18/('実数'!$B18+'実数'!$Q18)*1000,"-")</f>
        <v>24.096385542168676</v>
      </c>
      <c r="H18" s="160">
        <f>IF('実数'!R18/('実数'!$B18+'実数'!$Q18)*1000,'実数'!R18/('実数'!$B18+'実数'!$Q18)*1000,"-")</f>
        <v>12.048192771084338</v>
      </c>
      <c r="I18" s="162">
        <f>IF('実数'!S18/('実数'!$B18+'実数'!$Q18)*1000,'実数'!S18/('実数'!$B18+'実数'!$Q18)*1000,"-")</f>
        <v>12.048192771084338</v>
      </c>
      <c r="J18" s="146"/>
      <c r="K18" s="146"/>
      <c r="L18" s="34" t="s">
        <v>20</v>
      </c>
      <c r="M18" s="163" t="str">
        <f>IF('実数'!T18/('実数'!$B18+'実数'!$U18)*1000,'実数'!T18/('実数'!$B18+'実数'!$U18)*1000,"-")</f>
        <v>-</v>
      </c>
      <c r="N18" s="159" t="str">
        <f>IF('実数'!U18/('実数'!$B18+'実数'!$U18)*1000,'実数'!U18/('実数'!$B18+'実数'!$U18)*1000,"-")</f>
        <v>-</v>
      </c>
      <c r="O18" s="162" t="str">
        <f>IF('実数'!V18/'実数'!B18*1000,'実数'!V18/'実数'!B18*1000,"-")</f>
        <v>-</v>
      </c>
      <c r="P18" s="158">
        <f>IF('実数'!W18/'率'!$S18*1000,'実数'!W18/'率'!$S18*1000,"-")</f>
        <v>3.5275513927746016</v>
      </c>
      <c r="Q18" s="164">
        <f>IF('実数'!X18/'率'!$S18*1000,'実数'!X18/'率'!$S18*1000,"-")</f>
        <v>0.9731176255929935</v>
      </c>
      <c r="R18" s="218"/>
      <c r="S18" s="250">
        <v>16442</v>
      </c>
    </row>
    <row r="19" spans="1:19" s="58" customFormat="1" ht="24" customHeight="1">
      <c r="A19" s="34" t="s">
        <v>21</v>
      </c>
      <c r="B19" s="158">
        <f>IF('実数'!B19/'率'!$S19*1000,'実数'!B19/'率'!$S19*1000,"-")</f>
        <v>5.4528212422949265</v>
      </c>
      <c r="C19" s="158">
        <f>IF('実数'!F19/'率'!$S19*1000,'実数'!F19/'率'!$S19*1000,"-")</f>
        <v>19.203413940256045</v>
      </c>
      <c r="D19" s="159" t="str">
        <f>IF('実数'!I19/'実数'!$B19*1000,'実数'!I19/'実数'!$B19*1000,"-")</f>
        <v>-</v>
      </c>
      <c r="E19" s="160" t="str">
        <f>IF('実数'!L19/'実数'!$B19*1000,'実数'!L19/'実数'!$B19*1000,"-")</f>
        <v>-</v>
      </c>
      <c r="F19" s="261">
        <f>IF('実数'!P19/'率'!$S19*1000,'実数'!P19/'率'!$S19*1000,"-")</f>
        <v>-13.75059269796112</v>
      </c>
      <c r="G19" s="161">
        <f>IF('実数'!Q19/('実数'!$B19+'実数'!$Q19)*1000,'実数'!Q19/('実数'!$B19+'実数'!$Q19)*1000,"-")</f>
        <v>41.666666666666664</v>
      </c>
      <c r="H19" s="160">
        <f>IF('実数'!R19/('実数'!$B19+'実数'!$Q19)*1000,'実数'!R19/('実数'!$B19+'実数'!$Q19)*1000,"-")</f>
        <v>41.666666666666664</v>
      </c>
      <c r="I19" s="162" t="str">
        <f>IF('実数'!S19/('実数'!$B19+'実数'!$Q19)*1000,'実数'!S19/('実数'!$B19+'実数'!$Q19)*1000,"-")</f>
        <v>-</v>
      </c>
      <c r="J19" s="146"/>
      <c r="K19" s="146"/>
      <c r="L19" s="34" t="s">
        <v>21</v>
      </c>
      <c r="M19" s="163" t="str">
        <f>IF('実数'!T19/('実数'!$B19+'実数'!$U19)*1000,'実数'!T19/('実数'!$B19+'実数'!$U19)*1000,"-")</f>
        <v>-</v>
      </c>
      <c r="N19" s="159" t="str">
        <f>IF('実数'!U19/('実数'!$B19+'実数'!$U19)*1000,'実数'!U19/('実数'!$B19+'実数'!$U19)*1000,"-")</f>
        <v>-</v>
      </c>
      <c r="O19" s="162" t="str">
        <f>IF('実数'!V19/'実数'!B19*1000,'実数'!V19/'実数'!B19*1000,"-")</f>
        <v>-</v>
      </c>
      <c r="P19" s="158">
        <f>IF('実数'!W19/'率'!$S19*1000,'実数'!W19/'率'!$S19*1000,"-")</f>
        <v>1.1853959222380277</v>
      </c>
      <c r="Q19" s="164">
        <f>IF('実数'!X19/'率'!$S19*1000,'実数'!X19/'率'!$S19*1000,"-")</f>
        <v>1.1853959222380277</v>
      </c>
      <c r="R19" s="218"/>
      <c r="S19" s="250">
        <v>4218</v>
      </c>
    </row>
    <row r="20" spans="1:19" s="58" customFormat="1" ht="24" customHeight="1">
      <c r="A20" s="34" t="s">
        <v>22</v>
      </c>
      <c r="B20" s="158">
        <f>IF('実数'!B20/'率'!$S20*1000,'実数'!B20/'率'!$S20*1000,"-")</f>
        <v>3.775959723096287</v>
      </c>
      <c r="C20" s="158">
        <f>IF('実数'!F20/'率'!$S20*1000,'実数'!F20/'率'!$S20*1000,"-")</f>
        <v>18.565135305223414</v>
      </c>
      <c r="D20" s="159" t="str">
        <f>IF('実数'!I20/'実数'!$B20*1000,'実数'!I20/'実数'!$B20*1000,"-")</f>
        <v>-</v>
      </c>
      <c r="E20" s="160" t="str">
        <f>IF('実数'!L20/'実数'!$B20*1000,'実数'!L20/'実数'!$B20*1000,"-")</f>
        <v>-</v>
      </c>
      <c r="F20" s="261">
        <f>IF('実数'!P20/'率'!$S20*1000,'実数'!P20/'率'!$S20*1000,"-")</f>
        <v>-14.789175582127124</v>
      </c>
      <c r="G20" s="161" t="str">
        <f>IF('実数'!Q20/('実数'!$B20+'実数'!$Q20)*1000,'実数'!Q20/('実数'!$B20+'実数'!$Q20)*1000,"-")</f>
        <v>-</v>
      </c>
      <c r="H20" s="160" t="str">
        <f>IF('実数'!R20/('実数'!$B20+'実数'!$Q20)*1000,'実数'!R20/('実数'!$B20+'実数'!$Q20)*1000,"-")</f>
        <v>-</v>
      </c>
      <c r="I20" s="162" t="str">
        <f>IF('実数'!S20/('実数'!$B20+'実数'!$Q20)*1000,'実数'!S20/('実数'!$B20+'実数'!$Q20)*1000,"-")</f>
        <v>-</v>
      </c>
      <c r="J20" s="146"/>
      <c r="K20" s="146"/>
      <c r="L20" s="34" t="s">
        <v>22</v>
      </c>
      <c r="M20" s="163" t="str">
        <f>IF('実数'!T20/('実数'!$B20+'実数'!$U20)*1000,'実数'!T20/('実数'!$B20+'実数'!$U20)*1000,"-")</f>
        <v>-</v>
      </c>
      <c r="N20" s="159" t="str">
        <f>IF('実数'!U20/('実数'!$B20+'実数'!$U20)*1000,'実数'!U20/('実数'!$B20+'実数'!$U20)*1000,"-")</f>
        <v>-</v>
      </c>
      <c r="O20" s="162" t="str">
        <f>IF('実数'!V20/'実数'!B20*1000,'実数'!V20/'実数'!B20*1000,"-")</f>
        <v>-</v>
      </c>
      <c r="P20" s="158">
        <f>IF('実数'!W20/'率'!$S20*1000,'実数'!W20/'率'!$S20*1000,"-")</f>
        <v>2.5173064820641913</v>
      </c>
      <c r="Q20" s="164" t="str">
        <f>IF('実数'!X20/'率'!$S20*1000,'実数'!X20/'率'!$S20*1000,"-")</f>
        <v>-</v>
      </c>
      <c r="R20" s="218"/>
      <c r="S20" s="250">
        <v>3178</v>
      </c>
    </row>
    <row r="21" spans="1:19" s="58" customFormat="1" ht="24" customHeight="1">
      <c r="A21" s="43" t="s">
        <v>23</v>
      </c>
      <c r="B21" s="125">
        <f>IF('実数'!B21/'率'!$S21*1000,'実数'!B21/'率'!$S21*1000,"-")</f>
        <v>6.2186643029278965</v>
      </c>
      <c r="C21" s="125">
        <f>IF('実数'!F21/'率'!$S21*1000,'実数'!F21/'率'!$S21*1000,"-")</f>
        <v>15.193484945015374</v>
      </c>
      <c r="D21" s="126" t="str">
        <f>IF('実数'!I21/'実数'!$B21*1000,'実数'!I21/'実数'!$B21*1000,"-")</f>
        <v>-</v>
      </c>
      <c r="E21" s="127" t="str">
        <f>IF('実数'!L21/'実数'!$B21*1000,'実数'!L21/'実数'!$B21*1000,"-")</f>
        <v>-</v>
      </c>
      <c r="F21" s="259">
        <f>IF('実数'!P21/'率'!$S21*1000,'実数'!P21/'率'!$S21*1000,"-")</f>
        <v>-8.974820642087476</v>
      </c>
      <c r="G21" s="128">
        <f>IF('実数'!Q21/('実数'!$B21+'実数'!$Q21)*1000,'実数'!Q21/('実数'!$B21+'実数'!$Q21)*1000,"-")</f>
        <v>26.030368763557483</v>
      </c>
      <c r="H21" s="127">
        <f>IF('実数'!R21/('実数'!$B21+'実数'!$Q21)*1000,'実数'!R21/('実数'!$B21+'実数'!$Q21)*1000,"-")</f>
        <v>6.507592190889371</v>
      </c>
      <c r="I21" s="129">
        <f>IF('実数'!S21/('実数'!$B21+'実数'!$Q21)*1000,'実数'!S21/('実数'!$B21+'実数'!$Q21)*1000,"-")</f>
        <v>19.522776572668114</v>
      </c>
      <c r="J21" s="117"/>
      <c r="K21" s="117"/>
      <c r="L21" s="43" t="s">
        <v>23</v>
      </c>
      <c r="M21" s="130">
        <f>IF('実数'!T21/('実数'!$B21+'実数'!$U21)*1000,'実数'!T21/('実数'!$B21+'実数'!$U21)*1000,"-")</f>
        <v>2.2222222222222223</v>
      </c>
      <c r="N21" s="126">
        <f>IF('実数'!U21/('実数'!$B21+'実数'!$U21)*1000,'実数'!U21/('実数'!$B21+'実数'!$U21)*1000,"-")</f>
        <v>2.2222222222222223</v>
      </c>
      <c r="O21" s="129" t="str">
        <f>IF('実数'!V21/'実数'!B21*1000,'実数'!V21/'実数'!B21*1000,"-")</f>
        <v>-</v>
      </c>
      <c r="P21" s="125">
        <f>IF('実数'!W21/'率'!$S21*1000,'実数'!W21/'率'!$S21*1000,"-")</f>
        <v>3.822608792000221</v>
      </c>
      <c r="Q21" s="135">
        <f>IF('実数'!X21/'率'!$S21*1000,'実数'!X21/'率'!$S21*1000,"-")</f>
        <v>1.3296030580870337</v>
      </c>
      <c r="R21" s="218"/>
      <c r="S21" s="248">
        <f>SUM(S22:S25)</f>
        <v>72202</v>
      </c>
    </row>
    <row r="22" spans="1:19" s="58" customFormat="1" ht="24" customHeight="1">
      <c r="A22" s="33" t="s">
        <v>24</v>
      </c>
      <c r="B22" s="151">
        <f>IF('実数'!B22/'率'!$S22*1000,'実数'!B22/'率'!$S22*1000,"-")</f>
        <v>5.756548985317157</v>
      </c>
      <c r="C22" s="151">
        <f>IF('実数'!F22/'率'!$S22*1000,'実数'!F22/'率'!$S22*1000,"-")</f>
        <v>16.030895908478158</v>
      </c>
      <c r="D22" s="152" t="str">
        <f>IF('実数'!I22/'実数'!$B22*1000,'実数'!I22/'実数'!$B22*1000,"-")</f>
        <v>-</v>
      </c>
      <c r="E22" s="153" t="str">
        <f>IF('実数'!L22/'実数'!$B22*1000,'実数'!L22/'実数'!$B22*1000,"-")</f>
        <v>-</v>
      </c>
      <c r="F22" s="260">
        <f>IF('実数'!P22/'率'!$S22*1000,'実数'!P22/'率'!$S22*1000,"-")</f>
        <v>-10.274346923161001</v>
      </c>
      <c r="G22" s="154">
        <f>IF('実数'!Q22/('実数'!$B22+'実数'!$Q22)*1000,'実数'!Q22/('実数'!$B22+'実数'!$Q22)*1000,"-")</f>
        <v>30.67484662576687</v>
      </c>
      <c r="H22" s="153">
        <f>IF('実数'!R22/('実数'!$B22+'実数'!$Q22)*1000,'実数'!R22/('実数'!$B22+'実数'!$Q22)*1000,"-")</f>
        <v>12.269938650306749</v>
      </c>
      <c r="I22" s="155">
        <f>IF('実数'!S22/('実数'!$B22+'実数'!$Q22)*1000,'実数'!S22/('実数'!$B22+'実数'!$Q22)*1000,"-")</f>
        <v>18.404907975460123</v>
      </c>
      <c r="J22" s="146"/>
      <c r="K22" s="146"/>
      <c r="L22" s="33" t="s">
        <v>24</v>
      </c>
      <c r="M22" s="156" t="str">
        <f>IF('実数'!T22/('実数'!$B22+'実数'!$U22)*1000,'実数'!T22/('実数'!$B22+'実数'!$U22)*1000,"-")</f>
        <v>-</v>
      </c>
      <c r="N22" s="152" t="str">
        <f>IF('実数'!U22/('実数'!$B22+'実数'!$U22)*1000,'実数'!U22/('実数'!$B22+'実数'!$U22)*1000,"-")</f>
        <v>-</v>
      </c>
      <c r="O22" s="155" t="str">
        <f>IF('実数'!V22/'実数'!B22*1000,'実数'!V22/'実数'!B22*1000,"-")</f>
        <v>-</v>
      </c>
      <c r="P22" s="151">
        <f>IF('実数'!W22/'率'!$S22*1000,'実数'!W22/'率'!$S22*1000,"-")</f>
        <v>3.752686996757387</v>
      </c>
      <c r="Q22" s="157">
        <f>IF('実数'!X22/'率'!$S22*1000,'実数'!X22/'率'!$S22*1000,"-")</f>
        <v>1.3844864648231137</v>
      </c>
      <c r="R22" s="218"/>
      <c r="S22" s="249">
        <v>27447</v>
      </c>
    </row>
    <row r="23" spans="1:19" s="58" customFormat="1" ht="24" customHeight="1">
      <c r="A23" s="34" t="s">
        <v>25</v>
      </c>
      <c r="B23" s="158">
        <f>IF('実数'!B23/'率'!$S23*1000,'実数'!B23/'率'!$S23*1000,"-")</f>
        <v>6.296800544588155</v>
      </c>
      <c r="C23" s="158">
        <f>IF('実数'!F23/'率'!$S23*1000,'実数'!F23/'率'!$S23*1000,"-")</f>
        <v>14.380530973451327</v>
      </c>
      <c r="D23" s="159" t="str">
        <f>IF('実数'!I23/'実数'!$B23*1000,'実数'!I23/'実数'!$B23*1000,"-")</f>
        <v>-</v>
      </c>
      <c r="E23" s="160" t="str">
        <f>IF('実数'!L23/'実数'!$B23*1000,'実数'!L23/'実数'!$B23*1000,"-")</f>
        <v>-</v>
      </c>
      <c r="F23" s="261">
        <f>IF('実数'!P23/'率'!$S23*1000,'実数'!P23/'率'!$S23*1000,"-")</f>
        <v>-8.083730428863172</v>
      </c>
      <c r="G23" s="161" t="str">
        <f>IF('実数'!Q23/('実数'!$B23+'実数'!$Q23)*1000,'実数'!Q23/('実数'!$B23+'実数'!$Q23)*1000,"-")</f>
        <v>-</v>
      </c>
      <c r="H23" s="160" t="str">
        <f>IF('実数'!R23/('実数'!$B23+'実数'!$Q23)*1000,'実数'!R23/('実数'!$B23+'実数'!$Q23)*1000,"-")</f>
        <v>-</v>
      </c>
      <c r="I23" s="162" t="str">
        <f>IF('実数'!S23/('実数'!$B23+'実数'!$Q23)*1000,'実数'!S23/('実数'!$B23+'実数'!$Q23)*1000,"-")</f>
        <v>-</v>
      </c>
      <c r="J23" s="146"/>
      <c r="K23" s="146"/>
      <c r="L23" s="34" t="s">
        <v>25</v>
      </c>
      <c r="M23" s="163" t="str">
        <f>IF('実数'!T23/('実数'!$B23+'実数'!$U23)*1000,'実数'!T23/('実数'!$B23+'実数'!$U23)*1000,"-")</f>
        <v>-</v>
      </c>
      <c r="N23" s="159" t="str">
        <f>IF('実数'!U23/('実数'!$B23+'実数'!$U23)*1000,'実数'!U23/('実数'!$B23+'実数'!$U23)*1000,"-")</f>
        <v>-</v>
      </c>
      <c r="O23" s="162" t="str">
        <f>IF('実数'!V23/'実数'!B23*1000,'実数'!V23/'実数'!B23*1000,"-")</f>
        <v>-</v>
      </c>
      <c r="P23" s="158">
        <f>IF('実数'!W23/'率'!$S23*1000,'実数'!W23/'率'!$S23*1000,"-")</f>
        <v>4.169503063308373</v>
      </c>
      <c r="Q23" s="164">
        <f>IF('実数'!X23/'率'!$S23*1000,'実数'!X23/'率'!$S23*1000,"-")</f>
        <v>1.2763784887678693</v>
      </c>
      <c r="R23" s="218"/>
      <c r="S23" s="250">
        <v>11752</v>
      </c>
    </row>
    <row r="24" spans="1:19" s="58" customFormat="1" ht="24" customHeight="1">
      <c r="A24" s="34" t="s">
        <v>26</v>
      </c>
      <c r="B24" s="158">
        <f>IF('実数'!B24/'率'!$S24*1000,'実数'!B24/'率'!$S24*1000,"-")</f>
        <v>7.0090115863252755</v>
      </c>
      <c r="C24" s="158">
        <f>IF('実数'!F24/'率'!$S24*1000,'実数'!F24/'率'!$S24*1000,"-")</f>
        <v>13.445858961521957</v>
      </c>
      <c r="D24" s="159" t="str">
        <f>IF('実数'!I24/'実数'!$B24*1000,'実数'!I24/'実数'!$B24*1000,"-")</f>
        <v>-</v>
      </c>
      <c r="E24" s="160" t="str">
        <f>IF('実数'!L24/'実数'!$B24*1000,'実数'!L24/'実数'!$B24*1000,"-")</f>
        <v>-</v>
      </c>
      <c r="F24" s="261">
        <f>IF('実数'!P24/'率'!$S24*1000,'実数'!P24/'率'!$S24*1000,"-")</f>
        <v>-6.436847375196682</v>
      </c>
      <c r="G24" s="161">
        <f>IF('実数'!Q24/('実数'!$B24+'実数'!$Q24)*1000,'実数'!Q24/('実数'!$B24+'実数'!$Q24)*1000,"-")</f>
        <v>20</v>
      </c>
      <c r="H24" s="160" t="str">
        <f>IF('実数'!R24/('実数'!$B24+'実数'!$Q24)*1000,'実数'!R24/('実数'!$B24+'実数'!$Q24)*1000,"-")</f>
        <v>-</v>
      </c>
      <c r="I24" s="162">
        <f>IF('実数'!S24/('実数'!$B24+'実数'!$Q24)*1000,'実数'!S24/('実数'!$B24+'実数'!$Q24)*1000,"-")</f>
        <v>20</v>
      </c>
      <c r="J24" s="146"/>
      <c r="K24" s="146"/>
      <c r="L24" s="34" t="s">
        <v>26</v>
      </c>
      <c r="M24" s="163" t="str">
        <f>IF('実数'!T24/('実数'!$B24+'実数'!$U24)*1000,'実数'!T24/('実数'!$B24+'実数'!$U24)*1000,"-")</f>
        <v>-</v>
      </c>
      <c r="N24" s="159" t="str">
        <f>IF('実数'!U24/('実数'!$B24+'実数'!$U24)*1000,'実数'!U24/('実数'!$B24+'実数'!$U24)*1000,"-")</f>
        <v>-</v>
      </c>
      <c r="O24" s="162" t="str">
        <f>IF('実数'!V24/'実数'!B24*1000,'実数'!V24/'実数'!B24*1000,"-")</f>
        <v>-</v>
      </c>
      <c r="P24" s="158">
        <f>IF('実数'!W24/'率'!$S24*1000,'実数'!W24/'率'!$S24*1000,"-")</f>
        <v>3.576026319553712</v>
      </c>
      <c r="Q24" s="164">
        <f>IF('実数'!X24/'率'!$S24*1000,'実数'!X24/'率'!$S24*1000,"-")</f>
        <v>1.0012873694750393</v>
      </c>
      <c r="R24" s="218"/>
      <c r="S24" s="250">
        <v>6991</v>
      </c>
    </row>
    <row r="25" spans="1:19" s="58" customFormat="1" ht="24" customHeight="1">
      <c r="A25" s="34" t="s">
        <v>78</v>
      </c>
      <c r="B25" s="158">
        <f>IF('実数'!B25/'率'!$S25*1000,'実数'!B25/'率'!$S25*1000,"-")</f>
        <v>6.458557588805167</v>
      </c>
      <c r="C25" s="158">
        <f>IF('実数'!F25/'率'!$S25*1000,'実数'!F25/'率'!$S25*1000,"-")</f>
        <v>15.146855297554975</v>
      </c>
      <c r="D25" s="159" t="str">
        <f>IF('実数'!I25/'実数'!$B25*1000,'実数'!I25/'実数'!$B25*1000,"-")</f>
        <v>-</v>
      </c>
      <c r="E25" s="160" t="str">
        <f>IF('実数'!L25/'実数'!$B25*1000,'実数'!L25/'実数'!$B25*1000,"-")</f>
        <v>-</v>
      </c>
      <c r="F25" s="261">
        <f>IF('実数'!P25/'率'!$S25*1000,'実数'!P25/'率'!$S25*1000,"-")</f>
        <v>-8.688297708749808</v>
      </c>
      <c r="G25" s="161">
        <f>IF('実数'!Q25/('実数'!$B25+'実数'!$Q25)*1000,'実数'!Q25/('実数'!$B25+'実数'!$Q25)*1000,"-")</f>
        <v>34.48275862068965</v>
      </c>
      <c r="H25" s="160">
        <f>IF('実数'!R25/('実数'!$B25+'実数'!$Q25)*1000,'実数'!R25/('実数'!$B25+'実数'!$Q25)*1000,"-")</f>
        <v>5.747126436781609</v>
      </c>
      <c r="I25" s="162">
        <f>IF('実数'!S25/('実数'!$B25+'実数'!$Q25)*1000,'実数'!S25/('実数'!$B25+'実数'!$Q25)*1000,"-")</f>
        <v>28.735632183908045</v>
      </c>
      <c r="J25" s="146"/>
      <c r="K25" s="146"/>
      <c r="L25" s="34" t="s">
        <v>78</v>
      </c>
      <c r="M25" s="163">
        <f>IF('実数'!T25/('実数'!$B25+'実数'!$U25)*1000,'実数'!T25/('実数'!$B25+'実数'!$U25)*1000,"-")</f>
        <v>5.9171597633136095</v>
      </c>
      <c r="N25" s="159">
        <f>IF('実数'!U25/('実数'!$B25+'実数'!$U25)*1000,'実数'!U25/('実数'!$B25+'実数'!$U25)*1000,"-")</f>
        <v>5.9171597633136095</v>
      </c>
      <c r="O25" s="162" t="str">
        <f>IF('実数'!V25/'実数'!B25*1000,'実数'!V25/'実数'!B25*1000,"-")</f>
        <v>-</v>
      </c>
      <c r="P25" s="158">
        <f>IF('実数'!W25/'率'!$S25*1000,'実数'!W25/'率'!$S25*1000,"-")</f>
        <v>3.805935721974473</v>
      </c>
      <c r="Q25" s="164">
        <f>IF('実数'!X25/'率'!$S25*1000,'実数'!X25/'率'!$S25*1000,"-")</f>
        <v>1.3839766261725357</v>
      </c>
      <c r="R25" s="218"/>
      <c r="S25" s="250">
        <v>26012</v>
      </c>
    </row>
    <row r="26" spans="1:19" s="58" customFormat="1" ht="24" customHeight="1">
      <c r="A26" s="43" t="s">
        <v>27</v>
      </c>
      <c r="B26" s="125">
        <f>IF('実数'!B26/'率'!$S26*1000,'実数'!B26/'率'!$S26*1000,"-")</f>
        <v>7.237732929266877</v>
      </c>
      <c r="C26" s="125">
        <f>IF('実数'!F26/'率'!$S26*1000,'実数'!F26/'率'!$S26*1000,"-")</f>
        <v>14.749500290154105</v>
      </c>
      <c r="D26" s="126">
        <f>IF('実数'!I26/'実数'!$B26*1000,'実数'!I26/'実数'!$B26*1000,"-")</f>
        <v>4.4543429844097995</v>
      </c>
      <c r="E26" s="127" t="str">
        <f>IF('実数'!L26/'実数'!$B26*1000,'実数'!L26/'実数'!$B26*1000,"-")</f>
        <v>-</v>
      </c>
      <c r="F26" s="259">
        <f>IF('実数'!P26/'率'!$S26*1000,'実数'!P26/'率'!$S26*1000,"-")</f>
        <v>-7.5117673608872275</v>
      </c>
      <c r="G26" s="128">
        <f>IF('実数'!Q26/('実数'!$B26+'実数'!$Q26)*1000,'実数'!Q26/('実数'!$B26+'実数'!$Q26)*1000,"-")</f>
        <v>26.030368763557483</v>
      </c>
      <c r="H26" s="127">
        <f>IF('実数'!R26/('実数'!$B26+'実数'!$Q26)*1000,'実数'!R26/('実数'!$B26+'実数'!$Q26)*1000,"-")</f>
        <v>6.507592190889371</v>
      </c>
      <c r="I26" s="129">
        <f>IF('実数'!S26/('実数'!$B26+'実数'!$Q26)*1000,'実数'!S26/('実数'!$B26+'実数'!$Q26)*1000,"-")</f>
        <v>19.522776572668114</v>
      </c>
      <c r="J26" s="117"/>
      <c r="K26" s="117"/>
      <c r="L26" s="43" t="s">
        <v>27</v>
      </c>
      <c r="M26" s="130" t="str">
        <f>IF('実数'!T26/('実数'!$B26+'実数'!$U26)*1000,'実数'!T26/('実数'!$B26+'実数'!$U26)*1000,"-")</f>
        <v>-</v>
      </c>
      <c r="N26" s="126" t="str">
        <f>IF('実数'!U26/('実数'!$B26+'実数'!$U26)*1000,'実数'!U26/('実数'!$B26+'実数'!$U26)*1000,"-")</f>
        <v>-</v>
      </c>
      <c r="O26" s="129" t="str">
        <f>IF('実数'!V26/'実数'!B26*1000,'実数'!V26/'実数'!B26*1000,"-")</f>
        <v>-</v>
      </c>
      <c r="P26" s="125">
        <f>IF('実数'!W26/'率'!$S26*1000,'実数'!W26/'率'!$S26*1000,"-")</f>
        <v>3.804242697788381</v>
      </c>
      <c r="Q26" s="135">
        <f>IF('実数'!X26/'率'!$S26*1000,'実数'!X26/'率'!$S26*1000,"-")</f>
        <v>1.7086852795151202</v>
      </c>
      <c r="R26" s="218"/>
      <c r="S26" s="248">
        <f>SUM(S27:S32)</f>
        <v>62036</v>
      </c>
    </row>
    <row r="27" spans="1:19" s="58" customFormat="1" ht="24" customHeight="1">
      <c r="A27" s="33" t="s">
        <v>28</v>
      </c>
      <c r="B27" s="151">
        <f>IF('実数'!B27/'率'!$S27*1000,'実数'!B27/'率'!$S27*1000,"-")</f>
        <v>7.223513782796413</v>
      </c>
      <c r="C27" s="151">
        <f>IF('実数'!F27/'率'!$S27*1000,'実数'!F27/'率'!$S27*1000,"-")</f>
        <v>12.910993025572898</v>
      </c>
      <c r="D27" s="152" t="str">
        <f>IF('実数'!I27/'実数'!$B27*1000,'実数'!I27/'実数'!$B27*1000,"-")</f>
        <v>-</v>
      </c>
      <c r="E27" s="153" t="str">
        <f>IF('実数'!L27/'実数'!$B27*1000,'実数'!L27/'実数'!$B27*1000,"-")</f>
        <v>-</v>
      </c>
      <c r="F27" s="260">
        <f>IF('実数'!P27/'率'!$S27*1000,'実数'!P27/'率'!$S27*1000,"-")</f>
        <v>-5.687479242776486</v>
      </c>
      <c r="G27" s="154">
        <f>IF('実数'!Q27/('実数'!$B27+'実数'!$Q27)*1000,'実数'!Q27/('実数'!$B27+'実数'!$Q27)*1000,"-")</f>
        <v>33.333333333333336</v>
      </c>
      <c r="H27" s="153" t="str">
        <f>IF('実数'!R27/('実数'!$B27+'実数'!$Q27)*1000,'実数'!R27/('実数'!$B27+'実数'!$Q27)*1000,"-")</f>
        <v>-</v>
      </c>
      <c r="I27" s="155">
        <f>IF('実数'!S27/('実数'!$B27+'実数'!$Q27)*1000,'実数'!S27/('実数'!$B27+'実数'!$Q27)*1000,"-")</f>
        <v>33.333333333333336</v>
      </c>
      <c r="J27" s="146"/>
      <c r="K27" s="146"/>
      <c r="L27" s="33" t="s">
        <v>28</v>
      </c>
      <c r="M27" s="156" t="str">
        <f>IF('実数'!T27/('実数'!$B27+'実数'!$U27)*1000,'実数'!T27/('実数'!$B27+'実数'!$U27)*1000,"-")</f>
        <v>-</v>
      </c>
      <c r="N27" s="152" t="str">
        <f>IF('実数'!U27/('実数'!$B27+'実数'!$U27)*1000,'実数'!U27/('実数'!$B27+'実数'!$U27)*1000,"-")</f>
        <v>-</v>
      </c>
      <c r="O27" s="155" t="str">
        <f>IF('実数'!V27/'実数'!B27*1000,'実数'!V27/'実数'!B27*1000,"-")</f>
        <v>-</v>
      </c>
      <c r="P27" s="151">
        <f>IF('実数'!W27/'率'!$S27*1000,'実数'!W27/'率'!$S27*1000,"-")</f>
        <v>4.026901361673862</v>
      </c>
      <c r="Q27" s="157">
        <f>IF('実数'!X27/'率'!$S27*1000,'実数'!X27/'率'!$S27*1000,"-")</f>
        <v>2.158751245433411</v>
      </c>
      <c r="R27" s="218"/>
      <c r="S27" s="249">
        <v>24088</v>
      </c>
    </row>
    <row r="28" spans="1:19" s="58" customFormat="1" ht="24" customHeight="1">
      <c r="A28" s="34" t="s">
        <v>29</v>
      </c>
      <c r="B28" s="158">
        <f>IF('実数'!B28/'率'!$S28*1000,'実数'!B28/'率'!$S28*1000,"-")</f>
        <v>7.104795737122558</v>
      </c>
      <c r="C28" s="158">
        <f>IF('実数'!F28/'率'!$S28*1000,'実数'!F28/'率'!$S28*1000,"-")</f>
        <v>13.389807350730974</v>
      </c>
      <c r="D28" s="159" t="str">
        <f>IF('実数'!I28/'実数'!$B28*1000,'実数'!I28/'実数'!$B28*1000,"-")</f>
        <v>-</v>
      </c>
      <c r="E28" s="160" t="str">
        <f>IF('実数'!L28/'実数'!$B28*1000,'実数'!L28/'実数'!$B28*1000,"-")</f>
        <v>-</v>
      </c>
      <c r="F28" s="261">
        <f>IF('実数'!P28/'率'!$S28*1000,'実数'!P28/'率'!$S28*1000,"-")</f>
        <v>-6.285011613608416</v>
      </c>
      <c r="G28" s="161">
        <f>IF('実数'!Q28/('実数'!$B28+'実数'!$Q28)*1000,'実数'!Q28/('実数'!$B28+'実数'!$Q28)*1000,"-")</f>
        <v>18.867924528301884</v>
      </c>
      <c r="H28" s="160" t="str">
        <f>IF('実数'!R28/('実数'!$B28+'実数'!$Q28)*1000,'実数'!R28/('実数'!$B28+'実数'!$Q28)*1000,"-")</f>
        <v>-</v>
      </c>
      <c r="I28" s="162">
        <f>IF('実数'!S28/('実数'!$B28+'実数'!$Q28)*1000,'実数'!S28/('実数'!$B28+'実数'!$Q28)*1000,"-")</f>
        <v>18.867924528301884</v>
      </c>
      <c r="J28" s="146"/>
      <c r="K28" s="146"/>
      <c r="L28" s="34" t="s">
        <v>29</v>
      </c>
      <c r="M28" s="163" t="str">
        <f>IF('実数'!T28/('実数'!$B28+'実数'!$U28)*1000,'実数'!T28/('実数'!$B28+'実数'!$U28)*1000,"-")</f>
        <v>-</v>
      </c>
      <c r="N28" s="159" t="str">
        <f>IF('実数'!U28/('実数'!$B28+'実数'!$U28)*1000,'実数'!U28/('実数'!$B28+'実数'!$U28)*1000,"-")</f>
        <v>-</v>
      </c>
      <c r="O28" s="162" t="str">
        <f>IF('実数'!V28/'実数'!B28*1000,'実数'!V28/'実数'!B28*1000,"-")</f>
        <v>-</v>
      </c>
      <c r="P28" s="158">
        <f>IF('実数'!W28/'率'!$S28*1000,'実数'!W28/'率'!$S28*1000,"-")</f>
        <v>3.552397868561279</v>
      </c>
      <c r="Q28" s="164">
        <f>IF('実数'!X28/'率'!$S28*1000,'実数'!X28/'率'!$S28*1000,"-")</f>
        <v>2.3227216832900672</v>
      </c>
      <c r="R28" s="218"/>
      <c r="S28" s="250">
        <v>7319</v>
      </c>
    </row>
    <row r="29" spans="1:19" s="58" customFormat="1" ht="24" customHeight="1">
      <c r="A29" s="34" t="s">
        <v>30</v>
      </c>
      <c r="B29" s="158">
        <f>IF('実数'!B29/'率'!$S29*1000,'実数'!B29/'率'!$S29*1000,"-")</f>
        <v>10.43160777154779</v>
      </c>
      <c r="C29" s="158">
        <f>IF('実数'!F29/'率'!$S29*1000,'実数'!F29/'率'!$S29*1000,"-")</f>
        <v>13.039509714434736</v>
      </c>
      <c r="D29" s="159">
        <f>IF('実数'!I29/'実数'!$B29*1000,'実数'!I29/'実数'!$B29*1000,"-")</f>
        <v>12.5</v>
      </c>
      <c r="E29" s="160" t="str">
        <f>IF('実数'!L29/'実数'!$B29*1000,'実数'!L29/'実数'!$B29*1000,"-")</f>
        <v>-</v>
      </c>
      <c r="F29" s="261">
        <f>IF('実数'!P29/'率'!$S29*1000,'実数'!P29/'率'!$S29*1000,"-")</f>
        <v>-2.6079019428869477</v>
      </c>
      <c r="G29" s="161">
        <f>IF('実数'!Q29/('実数'!$B29+'実数'!$Q29)*1000,'実数'!Q29/('実数'!$B29+'実数'!$Q29)*1000,"-")</f>
        <v>24.390243902439025</v>
      </c>
      <c r="H29" s="160">
        <f>IF('実数'!R29/('実数'!$B29+'実数'!$Q29)*1000,'実数'!R29/('実数'!$B29+'実数'!$Q29)*1000,"-")</f>
        <v>12.195121951219512</v>
      </c>
      <c r="I29" s="162">
        <f>IF('実数'!S29/('実数'!$B29+'実数'!$Q29)*1000,'実数'!S29/('実数'!$B29+'実数'!$Q29)*1000,"-")</f>
        <v>12.195121951219512</v>
      </c>
      <c r="J29" s="146"/>
      <c r="K29" s="146"/>
      <c r="L29" s="34" t="s">
        <v>30</v>
      </c>
      <c r="M29" s="163" t="str">
        <f>IF('実数'!T29/('実数'!$B29+'実数'!$U29)*1000,'実数'!T29/('実数'!$B29+'実数'!$U29)*1000,"-")</f>
        <v>-</v>
      </c>
      <c r="N29" s="159" t="str">
        <f>IF('実数'!U29/('実数'!$B29+'実数'!$U29)*1000,'実数'!U29/('実数'!$B29+'実数'!$U29)*1000,"-")</f>
        <v>-</v>
      </c>
      <c r="O29" s="162" t="str">
        <f>IF('実数'!V29/'実数'!B29*1000,'実数'!V29/'実数'!B29*1000,"-")</f>
        <v>-</v>
      </c>
      <c r="P29" s="158">
        <f>IF('実数'!W29/'率'!$S29*1000,'実数'!W29/'率'!$S29*1000,"-")</f>
        <v>3.781457817186074</v>
      </c>
      <c r="Q29" s="164">
        <f>IF('実数'!X29/'率'!$S29*1000,'実数'!X29/'率'!$S29*1000,"-")</f>
        <v>1.3039509714434738</v>
      </c>
      <c r="R29" s="218"/>
      <c r="S29" s="250">
        <v>7669</v>
      </c>
    </row>
    <row r="30" spans="1:19" s="58" customFormat="1" ht="24" customHeight="1">
      <c r="A30" s="34" t="s">
        <v>31</v>
      </c>
      <c r="B30" s="158">
        <f>IF('実数'!B30/'率'!$S30*1000,'実数'!B30/'率'!$S30*1000,"-")</f>
        <v>4.656160458452722</v>
      </c>
      <c r="C30" s="158">
        <f>IF('実数'!F30/'率'!$S30*1000,'実数'!F30/'率'!$S30*1000,"-")</f>
        <v>21.131805157593124</v>
      </c>
      <c r="D30" s="159" t="str">
        <f>IF('実数'!I30/'実数'!$B30*1000,'実数'!I30/'実数'!$B30*1000,"-")</f>
        <v>-</v>
      </c>
      <c r="E30" s="160" t="str">
        <f>IF('実数'!L30/'実数'!$B30*1000,'実数'!L30/'実数'!$B30*1000,"-")</f>
        <v>-</v>
      </c>
      <c r="F30" s="261">
        <f>IF('実数'!P30/'率'!$S30*1000,'実数'!P30/'率'!$S30*1000,"-")</f>
        <v>-16.4756446991404</v>
      </c>
      <c r="G30" s="161">
        <f>IF('実数'!Q30/('実数'!$B30+'実数'!$Q30)*1000,'実数'!Q30/('実数'!$B30+'実数'!$Q30)*1000,"-")</f>
        <v>37.03703703703704</v>
      </c>
      <c r="H30" s="160">
        <f>IF('実数'!R30/('実数'!$B30+'実数'!$Q30)*1000,'実数'!R30/('実数'!$B30+'実数'!$Q30)*1000,"-")</f>
        <v>37.03703703703704</v>
      </c>
      <c r="I30" s="162" t="str">
        <f>IF('実数'!S30/('実数'!$B30+'実数'!$Q30)*1000,'実数'!S30/('実数'!$B30+'実数'!$Q30)*1000,"-")</f>
        <v>-</v>
      </c>
      <c r="J30" s="146"/>
      <c r="K30" s="146"/>
      <c r="L30" s="34" t="s">
        <v>31</v>
      </c>
      <c r="M30" s="163" t="str">
        <f>IF('実数'!T30/('実数'!$B30+'実数'!$U30)*1000,'実数'!T30/('実数'!$B30+'実数'!$U30)*1000,"-")</f>
        <v>-</v>
      </c>
      <c r="N30" s="159" t="str">
        <f>IF('実数'!U30/('実数'!$B30+'実数'!$U30)*1000,'実数'!U30/('実数'!$B30+'実数'!$U30)*1000,"-")</f>
        <v>-</v>
      </c>
      <c r="O30" s="162" t="str">
        <f>IF('実数'!V30/'実数'!B30*1000,'実数'!V30/'実数'!B30*1000,"-")</f>
        <v>-</v>
      </c>
      <c r="P30" s="158">
        <f>IF('実数'!W30/'率'!$S30*1000,'実数'!W30/'率'!$S30*1000,"-")</f>
        <v>3.581661891117479</v>
      </c>
      <c r="Q30" s="164">
        <f>IF('実数'!X30/'率'!$S30*1000,'実数'!X30/'率'!$S30*1000,"-")</f>
        <v>1.0744985673352436</v>
      </c>
      <c r="R30" s="218"/>
      <c r="S30" s="250">
        <v>5584</v>
      </c>
    </row>
    <row r="31" spans="1:19" s="58" customFormat="1" ht="24" customHeight="1">
      <c r="A31" s="186" t="s">
        <v>32</v>
      </c>
      <c r="B31" s="204">
        <f>IF('実数'!B31/'率'!$S31*1000,'実数'!B31/'率'!$S31*1000,"-")</f>
        <v>7.027855865065168</v>
      </c>
      <c r="C31" s="204">
        <f>IF('実数'!F31/'率'!$S31*1000,'実数'!F31/'率'!$S31*1000,"-")</f>
        <v>17.25019166879632</v>
      </c>
      <c r="D31" s="205" t="str">
        <f>IF('実数'!I31/'実数'!$B31*1000,'実数'!I31/'実数'!$B31*1000,"-")</f>
        <v>-</v>
      </c>
      <c r="E31" s="206" t="str">
        <f>IF('実数'!L31/'実数'!$B31*1000,'実数'!L31/'実数'!$B31*1000,"-")</f>
        <v>-</v>
      </c>
      <c r="F31" s="262">
        <f>IF('実数'!P31/'率'!$S31*1000,'実数'!P31/'率'!$S31*1000,"-")</f>
        <v>-10.222335803731152</v>
      </c>
      <c r="G31" s="207" t="str">
        <f>IF('実数'!Q31/('実数'!$B31+'実数'!$Q31)*1000,'実数'!Q31/('実数'!$B31+'実数'!$Q31)*1000,"-")</f>
        <v>-</v>
      </c>
      <c r="H31" s="206" t="str">
        <f>IF('実数'!R31/('実数'!$B31+'実数'!$Q31)*1000,'実数'!R31/('実数'!$B31+'実数'!$Q31)*1000,"-")</f>
        <v>-</v>
      </c>
      <c r="I31" s="208" t="str">
        <f>IF('実数'!S31/('実数'!$B31+'実数'!$Q31)*1000,'実数'!S31/('実数'!$B31+'実数'!$Q31)*1000,"-")</f>
        <v>-</v>
      </c>
      <c r="J31" s="146"/>
      <c r="K31" s="146"/>
      <c r="L31" s="186" t="s">
        <v>32</v>
      </c>
      <c r="M31" s="214" t="str">
        <f>IF('実数'!T31/('実数'!$B31+'実数'!$U31)*1000,'実数'!T31/('実数'!$B31+'実数'!$U31)*1000,"-")</f>
        <v>-</v>
      </c>
      <c r="N31" s="205" t="str">
        <f>IF('実数'!U31/('実数'!$B31+'実数'!$U31)*1000,'実数'!U31/('実数'!$B31+'実数'!$U31)*1000,"-")</f>
        <v>-</v>
      </c>
      <c r="O31" s="208" t="str">
        <f>IF('実数'!V31/'実数'!B31*1000,'実数'!V31/'実数'!B31*1000,"-")</f>
        <v>-</v>
      </c>
      <c r="P31" s="204">
        <f>IF('実数'!W31/'率'!$S31*1000,'実数'!W31/'率'!$S31*1000,"-")</f>
        <v>4.472271914132379</v>
      </c>
      <c r="Q31" s="215">
        <f>IF('実数'!X31/'率'!$S31*1000,'実数'!X31/'率'!$S31*1000,"-")</f>
        <v>0.7666751852798365</v>
      </c>
      <c r="R31" s="218"/>
      <c r="S31" s="251">
        <v>7826</v>
      </c>
    </row>
    <row r="32" spans="1:19" s="58" customFormat="1" ht="24" customHeight="1">
      <c r="A32" s="192" t="s">
        <v>69</v>
      </c>
      <c r="B32" s="209">
        <f>IF('実数'!B32/'率'!$S32*1000,'実数'!B32/'率'!$S32*1000,"-")</f>
        <v>6.492146596858639</v>
      </c>
      <c r="C32" s="209">
        <f>IF('実数'!F32/'率'!$S32*1000,'実数'!F32/'率'!$S32*1000,"-")</f>
        <v>16.020942408376964</v>
      </c>
      <c r="D32" s="210">
        <f>IF('実数'!I32/'実数'!$B32*1000,'実数'!I32/'実数'!$B32*1000,"-")</f>
        <v>16.129032258064516</v>
      </c>
      <c r="E32" s="211" t="str">
        <f>IF('実数'!L32/'実数'!$B32*1000,'実数'!L32/'実数'!$B32*1000,"-")</f>
        <v>-</v>
      </c>
      <c r="F32" s="263">
        <f>IF('実数'!P32/'率'!$S32*1000,'実数'!P32/'率'!$S32*1000,"-")</f>
        <v>-9.528795811518325</v>
      </c>
      <c r="G32" s="212">
        <f>IF('実数'!Q32/('実数'!$B32+'実数'!$Q32)*1000,'実数'!Q32/('実数'!$B32+'実数'!$Q32)*1000,"-")</f>
        <v>31.25</v>
      </c>
      <c r="H32" s="211">
        <f>IF('実数'!R32/('実数'!$B32+'実数'!$Q32)*1000,'実数'!R32/('実数'!$B32+'実数'!$Q32)*1000,"-")</f>
        <v>15.625</v>
      </c>
      <c r="I32" s="213">
        <f>IF('実数'!S32/('実数'!$B32+'実数'!$Q32)*1000,'実数'!S32/('実数'!$B32+'実数'!$Q32)*1000,"-")</f>
        <v>15.625</v>
      </c>
      <c r="J32" s="146"/>
      <c r="K32" s="146"/>
      <c r="L32" s="192" t="s">
        <v>69</v>
      </c>
      <c r="M32" s="216" t="str">
        <f>IF('実数'!T32/('実数'!$B32+'実数'!$U32)*1000,'実数'!T32/('実数'!$B32+'実数'!$U32)*1000,"-")</f>
        <v>-</v>
      </c>
      <c r="N32" s="210" t="str">
        <f>IF('実数'!U32/('実数'!$B32+'実数'!$U32)*1000,'実数'!U32/('実数'!$B32+'実数'!$U32)*1000,"-")</f>
        <v>-</v>
      </c>
      <c r="O32" s="213" t="str">
        <f>IF('実数'!V32/'実数'!B32*1000,'実数'!V32/'実数'!B32*1000,"-")</f>
        <v>-</v>
      </c>
      <c r="P32" s="209">
        <f>IF('実数'!W32/'率'!$S32*1000,'実数'!W32/'率'!$S32*1000,"-")</f>
        <v>3.036649214659686</v>
      </c>
      <c r="Q32" s="217">
        <f>IF('実数'!X32/'率'!$S32*1000,'実数'!X32/'率'!$S32*1000,"-")</f>
        <v>1.5706806282722514</v>
      </c>
      <c r="R32" s="218"/>
      <c r="S32" s="252">
        <v>9550</v>
      </c>
    </row>
    <row r="33" spans="1:19" s="58" customFormat="1" ht="24" customHeight="1">
      <c r="A33" s="43" t="s">
        <v>33</v>
      </c>
      <c r="B33" s="125">
        <f>IF('実数'!B33/'率'!$S33*1000,'実数'!B33/'率'!$S33*1000,"-")</f>
        <v>6.719677455482136</v>
      </c>
      <c r="C33" s="125">
        <f>IF('実数'!F33/'率'!$S33*1000,'実数'!F33/'率'!$S33*1000,"-")</f>
        <v>14.439306913268164</v>
      </c>
      <c r="D33" s="126">
        <f>IF('実数'!I33/'実数'!$B33*1000,'実数'!I33/'実数'!$B33*1000,"-")</f>
        <v>1.1904761904761907</v>
      </c>
      <c r="E33" s="127">
        <f>IF('実数'!L33/'実数'!$B33*1000,'実数'!L33/'実数'!$B33*1000,"-")</f>
        <v>1.1904761904761907</v>
      </c>
      <c r="F33" s="259">
        <f>IF('実数'!P33/'率'!$S33*1000,'実数'!P33/'率'!$S33*1000,"-")</f>
        <v>-7.719629457786026</v>
      </c>
      <c r="G33" s="128">
        <f>IF('実数'!Q33/('実数'!$B33+'実数'!$Q33)*1000,'実数'!Q33/('実数'!$B33+'実数'!$Q33)*1000,"-")</f>
        <v>20.97902097902098</v>
      </c>
      <c r="H33" s="127">
        <f>IF('実数'!R33/('実数'!$B33+'実数'!$Q33)*1000,'実数'!R33/('実数'!$B33+'実数'!$Q33)*1000,"-")</f>
        <v>9.324009324009324</v>
      </c>
      <c r="I33" s="129">
        <f>IF('実数'!S33/('実数'!$B33+'実数'!$Q33)*1000,'実数'!S33/('実数'!$B33+'実数'!$Q33)*1000,"-")</f>
        <v>11.655011655011656</v>
      </c>
      <c r="J33" s="117"/>
      <c r="K33" s="117"/>
      <c r="L33" s="43" t="s">
        <v>33</v>
      </c>
      <c r="M33" s="130">
        <f>IF('実数'!T33/('実数'!$B33+'実数'!$U33)*1000,'実数'!T33/('実数'!$B33+'実数'!$U33)*1000,"-")</f>
        <v>2.375296912114014</v>
      </c>
      <c r="N33" s="126">
        <f>IF('実数'!U33/('実数'!$B33+'実数'!$U33)*1000,'実数'!U33/('実数'!$B33+'実数'!$U33)*1000,"-")</f>
        <v>2.375296912114014</v>
      </c>
      <c r="O33" s="129" t="str">
        <f>IF('実数'!V33/'実数'!B33*1000,'実数'!V33/'実数'!B33*1000,"-")</f>
        <v>-</v>
      </c>
      <c r="P33" s="125">
        <f>IF('実数'!W33/'率'!$S33*1000,'実数'!W33/'率'!$S33*1000,"-")</f>
        <v>4.063804937363006</v>
      </c>
      <c r="Q33" s="135">
        <f>IF('実数'!X33/'率'!$S33*1000,'実数'!X33/'率'!$S33*1000,"-")</f>
        <v>1.7839143721101387</v>
      </c>
      <c r="R33" s="218"/>
      <c r="S33" s="248">
        <f>SUM(S34:S38)</f>
        <v>125006</v>
      </c>
    </row>
    <row r="34" spans="1:19" s="58" customFormat="1" ht="24" customHeight="1">
      <c r="A34" s="33" t="s">
        <v>34</v>
      </c>
      <c r="B34" s="151">
        <f>IF('実数'!B34/'率'!$S34*1000,'実数'!B34/'率'!$S34*1000,"-")</f>
        <v>6.553043861339795</v>
      </c>
      <c r="C34" s="151">
        <f>IF('実数'!F34/'率'!$S34*1000,'実数'!F34/'率'!$S34*1000,"-")</f>
        <v>14.138605137806657</v>
      </c>
      <c r="D34" s="152" t="str">
        <f>IF('実数'!I34/'実数'!$B34*1000,'実数'!I34/'実数'!$B34*1000,"-")</f>
        <v>-</v>
      </c>
      <c r="E34" s="153" t="str">
        <f>IF('実数'!L34/'実数'!$B34*1000,'実数'!L34/'実数'!$B34*1000,"-")</f>
        <v>-</v>
      </c>
      <c r="F34" s="260">
        <f>IF('実数'!P34/'率'!$S34*1000,'実数'!P34/'率'!$S34*1000,"-")</f>
        <v>-7.585561276466864</v>
      </c>
      <c r="G34" s="154">
        <f>IF('実数'!Q34/('実数'!$B34+'実数'!$Q34)*1000,'実数'!Q34/('実数'!$B34+'実数'!$Q34)*1000,"-")</f>
        <v>28.57142857142857</v>
      </c>
      <c r="H34" s="153">
        <f>IF('実数'!R34/('実数'!$B34+'実数'!$Q34)*1000,'実数'!R34/('実数'!$B34+'実数'!$Q34)*1000,"-")</f>
        <v>10.204081632653061</v>
      </c>
      <c r="I34" s="155">
        <f>IF('実数'!S34/('実数'!$B34+'実数'!$Q34)*1000,'実数'!S34/('実数'!$B34+'実数'!$Q34)*1000,"-")</f>
        <v>18.367346938775512</v>
      </c>
      <c r="J34" s="146"/>
      <c r="K34" s="146"/>
      <c r="L34" s="33" t="s">
        <v>34</v>
      </c>
      <c r="M34" s="156">
        <f>IF('実数'!T34/('実数'!$B34+'実数'!$U34)*1000,'実数'!T34/('実数'!$B34+'実数'!$U34)*1000,"-")</f>
        <v>2.0964360587002098</v>
      </c>
      <c r="N34" s="152">
        <f>IF('実数'!U34/('実数'!$B34+'実数'!$U34)*1000,'実数'!U34/('実数'!$B34+'実数'!$U34)*1000,"-")</f>
        <v>2.0964360587002098</v>
      </c>
      <c r="O34" s="155" t="str">
        <f>IF('実数'!V34/'実数'!B34*1000,'実数'!V34/'実数'!B34*1000,"-")</f>
        <v>-</v>
      </c>
      <c r="P34" s="151">
        <f>IF('実数'!W34/'率'!$S34*1000,'実数'!W34/'率'!$S34*1000,"-")</f>
        <v>4.116302761639913</v>
      </c>
      <c r="Q34" s="157">
        <f>IF('実数'!X34/'率'!$S34*1000,'実数'!X34/'率'!$S34*1000,"-")</f>
        <v>1.8585313472287233</v>
      </c>
      <c r="R34" s="218"/>
      <c r="S34" s="249">
        <v>72638</v>
      </c>
    </row>
    <row r="35" spans="1:19" s="58" customFormat="1" ht="24" customHeight="1">
      <c r="A35" s="34" t="s">
        <v>67</v>
      </c>
      <c r="B35" s="158">
        <f>IF('実数'!B35/'率'!$S35*1000,'実数'!B35/'率'!$S35*1000,"-")</f>
        <v>6.875353878508452</v>
      </c>
      <c r="C35" s="158">
        <f>IF('実数'!F35/'率'!$S35*1000,'実数'!F35/'率'!$S35*1000,"-")</f>
        <v>15.125778532718597</v>
      </c>
      <c r="D35" s="159" t="str">
        <f>IF('実数'!I35/'実数'!$B35*1000,'実数'!I35/'実数'!$B35*1000,"-")</f>
        <v>-</v>
      </c>
      <c r="E35" s="160" t="str">
        <f>IF('実数'!L35/'実数'!$B35*1000,'実数'!L35/'実数'!$B35*1000,"-")</f>
        <v>-</v>
      </c>
      <c r="F35" s="261">
        <f>IF('実数'!P35/'率'!$S35*1000,'実数'!P35/'率'!$S35*1000,"-")</f>
        <v>-8.250424654210144</v>
      </c>
      <c r="G35" s="161">
        <f>IF('実数'!Q35/('実数'!$B35+'実数'!$Q35)*1000,'実数'!Q35/('実数'!$B35+'実数'!$Q35)*1000,"-")</f>
        <v>11.627906976744185</v>
      </c>
      <c r="H35" s="160">
        <f>IF('実数'!R35/('実数'!$B35+'実数'!$Q35)*1000,'実数'!R35/('実数'!$B35+'実数'!$Q35)*1000,"-")</f>
        <v>11.627906976744185</v>
      </c>
      <c r="I35" s="162" t="str">
        <f>IF('実数'!S35/('実数'!$B35+'実数'!$Q35)*1000,'実数'!S35/('実数'!$B35+'実数'!$Q35)*1000,"-")</f>
        <v>-</v>
      </c>
      <c r="J35" s="146"/>
      <c r="K35" s="146"/>
      <c r="L35" s="34" t="s">
        <v>67</v>
      </c>
      <c r="M35" s="163" t="str">
        <f>IF('実数'!T35/('実数'!$B35+'実数'!$U35)*1000,'実数'!T35/('実数'!$B35+'実数'!$U35)*1000,"-")</f>
        <v>-</v>
      </c>
      <c r="N35" s="159" t="str">
        <f>IF('実数'!U35/('実数'!$B35+'実数'!$U35)*1000,'実数'!U35/('実数'!$B35+'実数'!$U35)*1000,"-")</f>
        <v>-</v>
      </c>
      <c r="O35" s="162" t="str">
        <f>IF('実数'!V35/'実数'!B35*1000,'実数'!V35/'実数'!B35*1000,"-")</f>
        <v>-</v>
      </c>
      <c r="P35" s="158">
        <f>IF('実数'!W35/'率'!$S35*1000,'実数'!W35/'率'!$S35*1000,"-")</f>
        <v>3.8016662622340855</v>
      </c>
      <c r="Q35" s="164">
        <f>IF('実数'!X35/'率'!$S35*1000,'実数'!X35/'率'!$S35*1000,"-")</f>
        <v>1.2941842594839439</v>
      </c>
      <c r="R35" s="218"/>
      <c r="S35" s="250">
        <v>12363</v>
      </c>
    </row>
    <row r="36" spans="1:19" s="58" customFormat="1" ht="24" customHeight="1">
      <c r="A36" s="34" t="s">
        <v>35</v>
      </c>
      <c r="B36" s="158">
        <f>IF('実数'!B36/'率'!$S36*1000,'実数'!B36/'率'!$S36*1000,"-")</f>
        <v>6.573306659045442</v>
      </c>
      <c r="C36" s="158">
        <f>IF('実数'!F36/'率'!$S36*1000,'実数'!F36/'率'!$S36*1000,"-")</f>
        <v>15.432980851671905</v>
      </c>
      <c r="D36" s="159" t="str">
        <f>IF('実数'!I36/'実数'!$B36*1000,'実数'!I36/'実数'!$B36*1000,"-")</f>
        <v>-</v>
      </c>
      <c r="E36" s="160" t="str">
        <f>IF('実数'!L36/'実数'!$B36*1000,'実数'!L36/'実数'!$B36*1000,"-")</f>
        <v>-</v>
      </c>
      <c r="F36" s="261">
        <f>IF('実数'!P36/'率'!$S36*1000,'実数'!P36/'率'!$S36*1000,"-")</f>
        <v>-8.859674192626464</v>
      </c>
      <c r="G36" s="161">
        <f>IF('実数'!Q36/('実数'!$B36+'実数'!$Q36)*1000,'実数'!Q36/('実数'!$B36+'実数'!$Q36)*1000,"-")</f>
        <v>7.194244604316547</v>
      </c>
      <c r="H36" s="160" t="str">
        <f>IF('実数'!R36/('実数'!$B36+'実数'!$Q36)*1000,'実数'!R36/('実数'!$B36+'実数'!$Q36)*1000,"-")</f>
        <v>-</v>
      </c>
      <c r="I36" s="162">
        <f>IF('実数'!S36/('実数'!$B36+'実数'!$Q36)*1000,'実数'!S36/('実数'!$B36+'実数'!$Q36)*1000,"-")</f>
        <v>7.194244604316547</v>
      </c>
      <c r="J36" s="146"/>
      <c r="K36" s="146"/>
      <c r="L36" s="34" t="s">
        <v>35</v>
      </c>
      <c r="M36" s="163" t="str">
        <f>IF('実数'!T36/('実数'!$B36+'実数'!$U36)*1000,'実数'!T36/('実数'!$B36+'実数'!$U36)*1000,"-")</f>
        <v>-</v>
      </c>
      <c r="N36" s="159" t="str">
        <f>IF('実数'!U36/('実数'!$B36+'実数'!$U36)*1000,'実数'!U36/('実数'!$B36+'実数'!$U36)*1000,"-")</f>
        <v>-</v>
      </c>
      <c r="O36" s="162" t="str">
        <f>IF('実数'!V36/'実数'!B36*1000,'実数'!V36/'実数'!B36*1000,"-")</f>
        <v>-</v>
      </c>
      <c r="P36" s="158">
        <f>IF('実数'!W36/'率'!$S36*1000,'実数'!W36/'率'!$S36*1000,"-")</f>
        <v>4.096408497665999</v>
      </c>
      <c r="Q36" s="164">
        <f>IF('実数'!X36/'率'!$S36*1000,'実数'!X36/'率'!$S36*1000,"-")</f>
        <v>1.762408307135372</v>
      </c>
      <c r="R36" s="218"/>
      <c r="S36" s="250">
        <v>20994</v>
      </c>
    </row>
    <row r="37" spans="1:19" s="58" customFormat="1" ht="24" customHeight="1">
      <c r="A37" s="34" t="s">
        <v>36</v>
      </c>
      <c r="B37" s="158">
        <f>IF('実数'!B37/'率'!$S37*1000,'実数'!B37/'率'!$S37*1000,"-")</f>
        <v>8.54984093319194</v>
      </c>
      <c r="C37" s="158">
        <f>IF('実数'!F37/'率'!$S37*1000,'実数'!F37/'率'!$S37*1000,"-")</f>
        <v>11.66489925768823</v>
      </c>
      <c r="D37" s="159">
        <f>IF('実数'!I37/'実数'!$B37*1000,'実数'!I37/'実数'!$B37*1000,"-")</f>
        <v>7.751937984496124</v>
      </c>
      <c r="E37" s="160">
        <f>IF('実数'!L37/'実数'!$B37*1000,'実数'!L37/'実数'!$B37*1000,"-")</f>
        <v>7.751937984496124</v>
      </c>
      <c r="F37" s="261">
        <f>IF('実数'!P37/'率'!$S37*1000,'実数'!P37/'率'!$S37*1000,"-")</f>
        <v>-3.1150583244962884</v>
      </c>
      <c r="G37" s="161">
        <f>IF('実数'!Q37/('実数'!$B37+'実数'!$Q37)*1000,'実数'!Q37/('実数'!$B37+'実数'!$Q37)*1000,"-")</f>
        <v>15.267175572519083</v>
      </c>
      <c r="H37" s="160">
        <f>IF('実数'!R37/('実数'!$B37+'実数'!$Q37)*1000,'実数'!R37/('実数'!$B37+'実数'!$Q37)*1000,"-")</f>
        <v>15.267175572519083</v>
      </c>
      <c r="I37" s="162" t="str">
        <f>IF('実数'!S37/('実数'!$B37+'実数'!$Q37)*1000,'実数'!S37/('実数'!$B37+'実数'!$Q37)*1000,"-")</f>
        <v>-</v>
      </c>
      <c r="J37" s="146"/>
      <c r="K37" s="146"/>
      <c r="L37" s="34" t="s">
        <v>36</v>
      </c>
      <c r="M37" s="163">
        <f>IF('実数'!T37/('実数'!$B37+'実数'!$U37)*1000,'実数'!T37/('実数'!$B37+'実数'!$U37)*1000,"-")</f>
        <v>7.6923076923076925</v>
      </c>
      <c r="N37" s="159">
        <f>IF('実数'!U37/('実数'!$B37+'実数'!$U37)*1000,'実数'!U37/('実数'!$B37+'実数'!$U37)*1000,"-")</f>
        <v>7.6923076923076925</v>
      </c>
      <c r="O37" s="162" t="str">
        <f>IF('実数'!V37/'実数'!B37*1000,'実数'!V37/'実数'!B37*1000,"-")</f>
        <v>-</v>
      </c>
      <c r="P37" s="158">
        <f>IF('実数'!W37/'率'!$S37*1000,'実数'!W37/'率'!$S37*1000,"-")</f>
        <v>4.042948038176034</v>
      </c>
      <c r="Q37" s="164">
        <f>IF('実数'!X37/'率'!$S37*1000,'実数'!X37/'率'!$S37*1000,"-")</f>
        <v>2.1208907741251326</v>
      </c>
      <c r="R37" s="218"/>
      <c r="S37" s="250">
        <v>15088</v>
      </c>
    </row>
    <row r="38" spans="1:19" s="58" customFormat="1" ht="24" customHeight="1">
      <c r="A38" s="35" t="s">
        <v>37</v>
      </c>
      <c r="B38" s="140">
        <f>IF('実数'!B38/'率'!$S38*1000,'実数'!B38/'率'!$S38*1000,"-")</f>
        <v>3.0588835075197554</v>
      </c>
      <c r="C38" s="140">
        <f>IF('実数'!F38/'率'!$S38*1000,'実数'!F38/'率'!$S38*1000,"-")</f>
        <v>23.196533265358145</v>
      </c>
      <c r="D38" s="141" t="str">
        <f>IF('実数'!I38/'実数'!$B38*1000,'実数'!I38/'実数'!$B38*1000,"-")</f>
        <v>-</v>
      </c>
      <c r="E38" s="144" t="str">
        <f>IF('実数'!L38/'実数'!$B38*1000,'実数'!L38/'実数'!$B38*1000,"-")</f>
        <v>-</v>
      </c>
      <c r="F38" s="255">
        <f>IF('実数'!P38/'率'!$S38*1000,'実数'!P38/'率'!$S38*1000,"-")</f>
        <v>-20.13764975783839</v>
      </c>
      <c r="G38" s="143" t="str">
        <f>IF('実数'!Q38/('実数'!$B38+'実数'!$Q38)*1000,'実数'!Q38/('実数'!$B38+'実数'!$Q38)*1000,"-")</f>
        <v>-</v>
      </c>
      <c r="H38" s="144" t="str">
        <f>IF('実数'!R38/('実数'!$B38+'実数'!$Q38)*1000,'実数'!R38/('実数'!$B38+'実数'!$Q38)*1000,"-")</f>
        <v>-</v>
      </c>
      <c r="I38" s="145" t="str">
        <f>IF('実数'!S38/('実数'!$B38+'実数'!$Q38)*1000,'実数'!S38/('実数'!$B38+'実数'!$Q38)*1000,"-")</f>
        <v>-</v>
      </c>
      <c r="J38" s="146"/>
      <c r="K38" s="146"/>
      <c r="L38" s="35" t="s">
        <v>37</v>
      </c>
      <c r="M38" s="147" t="str">
        <f>IF('実数'!T38/('実数'!$B38+'実数'!$U38)*1000,'実数'!T38/('実数'!$B38+'実数'!$U38)*1000,"-")</f>
        <v>-</v>
      </c>
      <c r="N38" s="141" t="str">
        <f>IF('実数'!U38/('実数'!$B38+'実数'!$U38)*1000,'実数'!U38/('実数'!$B38+'実数'!$U38)*1000,"-")</f>
        <v>-</v>
      </c>
      <c r="O38" s="145" t="str">
        <f>IF('実数'!V38/'実数'!B38*1000,'実数'!V38/'実数'!B38*1000,"-")</f>
        <v>-</v>
      </c>
      <c r="P38" s="140">
        <f>IF('実数'!W38/'率'!$S38*1000,'実数'!W38/'率'!$S38*1000,"-")</f>
        <v>3.823604384399694</v>
      </c>
      <c r="Q38" s="150">
        <f>IF('実数'!X38/'率'!$S38*1000,'実数'!X38/'率'!$S38*1000,"-")</f>
        <v>0.7647208768799388</v>
      </c>
      <c r="R38" s="218"/>
      <c r="S38" s="247">
        <v>3923</v>
      </c>
    </row>
    <row r="39" spans="1:19" s="58" customFormat="1" ht="24" customHeight="1">
      <c r="A39" s="43" t="s">
        <v>38</v>
      </c>
      <c r="B39" s="125">
        <f>IF('実数'!B39/'率'!$S39*1000,'実数'!B39/'率'!$S39*1000,"-")</f>
        <v>6.446224354306763</v>
      </c>
      <c r="C39" s="125">
        <f>IF('実数'!F39/'率'!$S39*1000,'実数'!F39/'率'!$S39*1000,"-")</f>
        <v>17.81813509230308</v>
      </c>
      <c r="D39" s="126" t="str">
        <f>IF('実数'!I39/'実数'!$B39*1000,'実数'!I39/'実数'!$B39*1000,"-")</f>
        <v>-</v>
      </c>
      <c r="E39" s="127" t="str">
        <f>IF('実数'!L39/'実数'!$B39*1000,'実数'!L39/'実数'!$B39*1000,"-")</f>
        <v>-</v>
      </c>
      <c r="F39" s="259">
        <f>IF('実数'!P39/'率'!$S39*1000,'実数'!P39/'率'!$S39*1000,"-")</f>
        <v>-11.371910737996316</v>
      </c>
      <c r="G39" s="128">
        <f>IF('実数'!Q39/('実数'!$B39+'実数'!$Q39)*1000,'実数'!Q39/('実数'!$B39+'実数'!$Q39)*1000,"-")</f>
        <v>38.33865814696485</v>
      </c>
      <c r="H39" s="127">
        <f>IF('実数'!R39/('実数'!$B39+'実数'!$Q39)*1000,'実数'!R39/('実数'!$B39+'実数'!$Q39)*1000,"-")</f>
        <v>25.559105431309902</v>
      </c>
      <c r="I39" s="129">
        <f>IF('実数'!S39/('実数'!$B39+'実数'!$Q39)*1000,'実数'!S39/('実数'!$B39+'実数'!$Q39)*1000,"-")</f>
        <v>12.779552715654951</v>
      </c>
      <c r="J39" s="117"/>
      <c r="K39" s="117"/>
      <c r="L39" s="43" t="s">
        <v>38</v>
      </c>
      <c r="M39" s="130">
        <f>IF('実数'!T39/('実数'!$B39+'実数'!$U39)*1000,'実数'!T39/('実数'!$B39+'実数'!$U39)*1000,"-")</f>
        <v>6.600660066006601</v>
      </c>
      <c r="N39" s="126">
        <f>IF('実数'!U39/('実数'!$B39+'実数'!$U39)*1000,'実数'!U39/('実数'!$B39+'実数'!$U39)*1000,"-")</f>
        <v>6.600660066006601</v>
      </c>
      <c r="O39" s="129" t="str">
        <f>IF('実数'!V39/'実数'!B39*1000,'実数'!V39/'実数'!B39*1000,"-")</f>
        <v>-</v>
      </c>
      <c r="P39" s="125">
        <f>IF('実数'!W39/'率'!$S39*1000,'実数'!W39/'率'!$S39*1000,"-")</f>
        <v>3.5978926628688908</v>
      </c>
      <c r="Q39" s="135">
        <f>IF('実数'!X39/'率'!$S39*1000,'実数'!X39/'率'!$S39*1000,"-")</f>
        <v>1.41345783184135</v>
      </c>
      <c r="R39" s="218"/>
      <c r="S39" s="248">
        <f>SUM(S40:S43)</f>
        <v>46694</v>
      </c>
    </row>
    <row r="40" spans="1:19" s="58" customFormat="1" ht="24" customHeight="1">
      <c r="A40" s="37" t="s">
        <v>39</v>
      </c>
      <c r="B40" s="165">
        <f>IF('実数'!B40/'率'!$S40*1000,'実数'!B40/'率'!$S40*1000,"-")</f>
        <v>7.322249734701097</v>
      </c>
      <c r="C40" s="165">
        <f>IF('実数'!F40/'率'!$S40*1000,'実数'!F40/'率'!$S40*1000,"-")</f>
        <v>16.696144322603466</v>
      </c>
      <c r="D40" s="166" t="str">
        <f>IF('実数'!I40/'実数'!$B40*1000,'実数'!I40/'実数'!$B40*1000,"-")</f>
        <v>-</v>
      </c>
      <c r="E40" s="153" t="str">
        <f>IF('実数'!L40/'実数'!$B40*1000,'実数'!L40/'実数'!$B40*1000,"-")</f>
        <v>-</v>
      </c>
      <c r="F40" s="264">
        <f>IF('実数'!P40/'率'!$S40*1000,'実数'!P40/'率'!$S40*1000,"-")</f>
        <v>-9.37389458790237</v>
      </c>
      <c r="G40" s="154">
        <f>IF('実数'!Q40/('実数'!$B40+'実数'!$Q40)*1000,'実数'!Q40/('実数'!$B40+'実数'!$Q40)*1000,"-")</f>
        <v>46.082949308755765</v>
      </c>
      <c r="H40" s="153">
        <f>IF('実数'!R40/('実数'!$B40+'実数'!$Q40)*1000,'実数'!R40/('実数'!$B40+'実数'!$Q40)*1000,"-")</f>
        <v>32.25806451612903</v>
      </c>
      <c r="I40" s="155">
        <f>IF('実数'!S40/('実数'!$B40+'実数'!$Q40)*1000,'実数'!S40/('実数'!$B40+'実数'!$Q40)*1000,"-")</f>
        <v>13.82488479262673</v>
      </c>
      <c r="J40" s="146"/>
      <c r="K40" s="146"/>
      <c r="L40" s="37" t="s">
        <v>39</v>
      </c>
      <c r="M40" s="156">
        <f>IF('実数'!T40/('実数'!$B40+'実数'!$U40)*1000,'実数'!T40/('実数'!$B40+'実数'!$U40)*1000,"-")</f>
        <v>9.569377990430622</v>
      </c>
      <c r="N40" s="152">
        <f>IF('実数'!U40/('実数'!$B40+'実数'!$U40)*1000,'実数'!U40/('実数'!$B40+'実数'!$U40)*1000,"-")</f>
        <v>9.569377990430622</v>
      </c>
      <c r="O40" s="155" t="str">
        <f>IF('実数'!V40/'実数'!B40*1000,'実数'!V40/'実数'!B40*1000,"-")</f>
        <v>-</v>
      </c>
      <c r="P40" s="151">
        <f>IF('実数'!W40/'率'!$S40*1000,'実数'!W40/'率'!$S40*1000,"-")</f>
        <v>4.067916519278387</v>
      </c>
      <c r="Q40" s="157">
        <f>IF('実数'!X40/'率'!$S40*1000,'実数'!X40/'率'!$S40*1000,"-")</f>
        <v>1.5210470463388752</v>
      </c>
      <c r="R40" s="218"/>
      <c r="S40" s="249">
        <v>28270</v>
      </c>
    </row>
    <row r="41" spans="1:19" s="58" customFormat="1" ht="24" customHeight="1">
      <c r="A41" s="34" t="s">
        <v>40</v>
      </c>
      <c r="B41" s="158">
        <f>IF('実数'!B41/'率'!$S41*1000,'実数'!B41/'率'!$S41*1000,"-")</f>
        <v>5.197920831667333</v>
      </c>
      <c r="C41" s="158">
        <f>IF('実数'!F41/'率'!$S41*1000,'実数'!F41/'率'!$S41*1000,"-")</f>
        <v>18.525922964147675</v>
      </c>
      <c r="D41" s="159" t="str">
        <f>IF('実数'!I41/'実数'!$B41*1000,'実数'!I41/'実数'!$B41*1000,"-")</f>
        <v>-</v>
      </c>
      <c r="E41" s="160" t="str">
        <f>IF('実数'!L41/'実数'!$B41*1000,'実数'!L41/'実数'!$B41*1000,"-")</f>
        <v>-</v>
      </c>
      <c r="F41" s="261">
        <f>IF('実数'!P41/'率'!$S41*1000,'実数'!P41/'率'!$S41*1000,"-")</f>
        <v>-13.328002132480341</v>
      </c>
      <c r="G41" s="161">
        <f>IF('実数'!Q41/('実数'!$B41+'実数'!$Q41)*1000,'実数'!Q41/('実数'!$B41+'実数'!$Q41)*1000,"-")</f>
        <v>25</v>
      </c>
      <c r="H41" s="160">
        <f>IF('実数'!R41/('実数'!$B41+'実数'!$Q41)*1000,'実数'!R41/('実数'!$B41+'実数'!$Q41)*1000,"-")</f>
        <v>12.5</v>
      </c>
      <c r="I41" s="162">
        <f>IF('実数'!S41/('実数'!$B41+'実数'!$Q41)*1000,'実数'!S41/('実数'!$B41+'実数'!$Q41)*1000,"-")</f>
        <v>12.5</v>
      </c>
      <c r="J41" s="146"/>
      <c r="K41" s="146"/>
      <c r="L41" s="34" t="s">
        <v>40</v>
      </c>
      <c r="M41" s="163" t="str">
        <f>IF('実数'!T41/('実数'!$B41+'実数'!$U41)*1000,'実数'!T41/('実数'!$B41+'実数'!$U41)*1000,"-")</f>
        <v>-</v>
      </c>
      <c r="N41" s="159" t="str">
        <f>IF('実数'!U41/('実数'!$B41+'実数'!$U41)*1000,'実数'!U41/('実数'!$B41+'実数'!$U41)*1000,"-")</f>
        <v>-</v>
      </c>
      <c r="O41" s="162" t="str">
        <f>IF('実数'!V41/'実数'!B41*1000,'実数'!V41/'実数'!B41*1000,"-")</f>
        <v>-</v>
      </c>
      <c r="P41" s="158">
        <f>IF('実数'!W41/'率'!$S41*1000,'実数'!W41/'率'!$S41*1000,"-")</f>
        <v>2.665600426496068</v>
      </c>
      <c r="Q41" s="164">
        <f>IF('実数'!X41/'率'!$S41*1000,'実数'!X41/'率'!$S41*1000,"-")</f>
        <v>1.2661602025856324</v>
      </c>
      <c r="R41" s="218"/>
      <c r="S41" s="250">
        <v>15006</v>
      </c>
    </row>
    <row r="42" spans="1:19" s="58" customFormat="1" ht="24" customHeight="1">
      <c r="A42" s="34" t="s">
        <v>41</v>
      </c>
      <c r="B42" s="158">
        <f>IF('実数'!B42/'率'!$S42*1000,'実数'!B42/'率'!$S42*1000,"-")</f>
        <v>4.358028830036876</v>
      </c>
      <c r="C42" s="158">
        <f>IF('実数'!F42/'率'!$S42*1000,'実数'!F42/'率'!$S42*1000,"-")</f>
        <v>24.136775058665773</v>
      </c>
      <c r="D42" s="159" t="str">
        <f>IF('実数'!I42/'実数'!$B42*1000,'実数'!I42/'実数'!$B42*1000,"-")</f>
        <v>-</v>
      </c>
      <c r="E42" s="160" t="str">
        <f>IF('実数'!L42/'実数'!$B42*1000,'実数'!L42/'実数'!$B42*1000,"-")</f>
        <v>-</v>
      </c>
      <c r="F42" s="261">
        <f>IF('実数'!P42/'率'!$S42*1000,'実数'!P42/'率'!$S42*1000,"-")</f>
        <v>-19.778746228628897</v>
      </c>
      <c r="G42" s="161" t="str">
        <f>IF('実数'!Q42/('実数'!$B42+'実数'!$Q42)*1000,'実数'!Q42/('実数'!$B42+'実数'!$Q42)*1000,"-")</f>
        <v>-</v>
      </c>
      <c r="H42" s="160" t="str">
        <f>IF('実数'!R42/('実数'!$B42+'実数'!$Q42)*1000,'実数'!R42/('実数'!$B42+'実数'!$Q42)*1000,"-")</f>
        <v>-</v>
      </c>
      <c r="I42" s="162" t="str">
        <f>IF('実数'!S42/('実数'!$B42+'実数'!$Q42)*1000,'実数'!S42/('実数'!$B42+'実数'!$Q42)*1000,"-")</f>
        <v>-</v>
      </c>
      <c r="J42" s="146"/>
      <c r="K42" s="146"/>
      <c r="L42" s="34" t="s">
        <v>41</v>
      </c>
      <c r="M42" s="163" t="str">
        <f>IF('実数'!T42/('実数'!$B42+'実数'!$U42)*1000,'実数'!T42/('実数'!$B42+'実数'!$U42)*1000,"-")</f>
        <v>-</v>
      </c>
      <c r="N42" s="159" t="str">
        <f>IF('実数'!U42/('実数'!$B42+'実数'!$U42)*1000,'実数'!U42/('実数'!$B42+'実数'!$U42)*1000,"-")</f>
        <v>-</v>
      </c>
      <c r="O42" s="162" t="str">
        <f>IF('実数'!V42/'実数'!B42*1000,'実数'!V42/'実数'!B42*1000,"-")</f>
        <v>-</v>
      </c>
      <c r="P42" s="158">
        <f>IF('実数'!W42/'率'!$S42*1000,'実数'!W42/'率'!$S42*1000,"-")</f>
        <v>3.687562856185049</v>
      </c>
      <c r="Q42" s="164">
        <f>IF('実数'!X42/'率'!$S42*1000,'実数'!X42/'率'!$S42*1000,"-")</f>
        <v>1.340931947703654</v>
      </c>
      <c r="R42" s="218"/>
      <c r="S42" s="250">
        <v>2983</v>
      </c>
    </row>
    <row r="43" spans="1:19" s="58" customFormat="1" ht="24" customHeight="1">
      <c r="A43" s="34" t="s">
        <v>70</v>
      </c>
      <c r="B43" s="158">
        <f>IF('実数'!B43/'率'!$S43*1000,'実数'!B43/'率'!$S43*1000,"-")</f>
        <v>6.896551724137931</v>
      </c>
      <c r="C43" s="158">
        <f>IF('実数'!F43/'率'!$S43*1000,'実数'!F43/'率'!$S43*1000,"-")</f>
        <v>22.988505747126435</v>
      </c>
      <c r="D43" s="159" t="str">
        <f>IF('実数'!I43/'実数'!$B43*1000,'実数'!I43/'実数'!$B43*1000,"-")</f>
        <v>-</v>
      </c>
      <c r="E43" s="160" t="str">
        <f>IF('実数'!L43/'実数'!$B43*1000,'実数'!L43/'実数'!$B43*1000,"-")</f>
        <v>-</v>
      </c>
      <c r="F43" s="261">
        <f>IF('実数'!P43/'率'!$S43*1000,'実数'!P43/'率'!$S43*1000,"-")</f>
        <v>-16.091954022988507</v>
      </c>
      <c r="G43" s="161" t="str">
        <f>IF('実数'!Q43/('実数'!$B43+'実数'!$Q43)*1000,'実数'!Q43/('実数'!$B43+'実数'!$Q43)*1000,"-")</f>
        <v>-</v>
      </c>
      <c r="H43" s="160" t="str">
        <f>IF('実数'!R43/('実数'!$B43+'実数'!$Q43)*1000,'実数'!R43/('実数'!$B43+'実数'!$Q43)*1000,"-")</f>
        <v>-</v>
      </c>
      <c r="I43" s="162" t="str">
        <f>IF('実数'!S43/('実数'!$B43+'実数'!$Q43)*1000,'実数'!S43/('実数'!$B43+'実数'!$Q43)*1000,"-")</f>
        <v>-</v>
      </c>
      <c r="J43" s="146"/>
      <c r="K43" s="146"/>
      <c r="L43" s="34" t="s">
        <v>70</v>
      </c>
      <c r="M43" s="163" t="str">
        <f>IF('実数'!T43/('実数'!$B43+'実数'!$U43)*1000,'実数'!T43/('実数'!$B43+'実数'!$U43)*1000,"-")</f>
        <v>-</v>
      </c>
      <c r="N43" s="159" t="str">
        <f>IF('実数'!U43/('実数'!$B43+'実数'!$U43)*1000,'実数'!U43/('実数'!$B43+'実数'!$U43)*1000,"-")</f>
        <v>-</v>
      </c>
      <c r="O43" s="162" t="str">
        <f>IF('実数'!V43/'実数'!B43*1000,'実数'!V43/'実数'!B43*1000,"-")</f>
        <v>-</v>
      </c>
      <c r="P43" s="158">
        <f>IF('実数'!W43/'率'!$S43*1000,'実数'!W43/'率'!$S43*1000,"-")</f>
        <v>4.597701149425287</v>
      </c>
      <c r="Q43" s="164" t="str">
        <f>IF('実数'!X43/'率'!$S43*1000,'実数'!X43/'率'!$S43*1000,"-")</f>
        <v>-</v>
      </c>
      <c r="R43" s="218"/>
      <c r="S43" s="250">
        <v>435</v>
      </c>
    </row>
    <row r="44" spans="1:19" s="58" customFormat="1" ht="24" customHeight="1">
      <c r="A44" s="344" t="s">
        <v>76</v>
      </c>
      <c r="B44" s="125">
        <f>IF('実数'!B44/'率'!$S44*1000,'実数'!B44/'率'!$S44*1000,"-")</f>
        <v>4.262206636093876</v>
      </c>
      <c r="C44" s="125">
        <f>IF('実数'!F44/'率'!$S44*1000,'実数'!F44/'率'!$S44*1000,"-")</f>
        <v>20.01618559482061</v>
      </c>
      <c r="D44" s="126" t="str">
        <f>IF('実数'!I44/'実数'!$B44*1000,'実数'!I44/'実数'!$B44*1000,"-")</f>
        <v>-</v>
      </c>
      <c r="E44" s="127" t="str">
        <f>IF('実数'!L44/'実数'!$B44*1000,'実数'!L44/'実数'!$B44*1000,"-")</f>
        <v>-</v>
      </c>
      <c r="F44" s="259">
        <f>IF('実数'!P44/'率'!$S44*1000,'実数'!P44/'率'!$S44*1000,"-")</f>
        <v>-15.753978958726732</v>
      </c>
      <c r="G44" s="128">
        <f>IF('実数'!Q44/('実数'!$B44+'実数'!$Q44)*1000,'実数'!Q44/('実数'!$B44+'実数'!$Q44)*1000,"-")</f>
        <v>12.5</v>
      </c>
      <c r="H44" s="127" t="str">
        <f>IF('実数'!R44/('実数'!$B44+'実数'!$Q44)*1000,'実数'!R44/('実数'!$B44+'実数'!$Q44)*1000,"-")</f>
        <v>-</v>
      </c>
      <c r="I44" s="129">
        <f>IF('実数'!S44/('実数'!$B44+'実数'!$Q44)*1000,'実数'!S44/('実数'!$B44+'実数'!$Q44)*1000,"-")</f>
        <v>12.5</v>
      </c>
      <c r="J44" s="117"/>
      <c r="K44" s="117"/>
      <c r="L44" s="344" t="s">
        <v>76</v>
      </c>
      <c r="M44" s="130" t="str">
        <f>IF('実数'!T44/('実数'!$B44+'実数'!$U44)*1000,'実数'!T44/('実数'!$B44+'実数'!$U44)*1000,"-")</f>
        <v>-</v>
      </c>
      <c r="N44" s="126" t="str">
        <f>IF('実数'!U44/('実数'!$B44+'実数'!$U44)*1000,'実数'!U44/('実数'!$B44+'実数'!$U44)*1000,"-")</f>
        <v>-</v>
      </c>
      <c r="O44" s="129" t="str">
        <f>IF('実数'!V44/'実数'!B44*1000,'実数'!V44/'実数'!B44*1000,"-")</f>
        <v>-</v>
      </c>
      <c r="P44" s="125">
        <f>IF('実数'!W44/'率'!$S44*1000,'実数'!W44/'率'!$S44*1000,"-")</f>
        <v>3.398974912328028</v>
      </c>
      <c r="Q44" s="135">
        <f>IF('実数'!X44/'率'!$S44*1000,'実数'!X44/'率'!$S44*1000,"-")</f>
        <v>1.5106555165902347</v>
      </c>
      <c r="R44" s="218"/>
      <c r="S44" s="253">
        <f>SUM(S45:S46)</f>
        <v>18535</v>
      </c>
    </row>
    <row r="45" spans="1:19" s="58" customFormat="1" ht="24" customHeight="1">
      <c r="A45" s="33" t="s">
        <v>72</v>
      </c>
      <c r="B45" s="151">
        <f>IF('実数'!B45/'率'!$S45*1000,'実数'!B45/'率'!$S45*1000,"-")</f>
        <v>3.3569563595673255</v>
      </c>
      <c r="C45" s="151">
        <f>IF('実数'!F45/'率'!$S45*1000,'実数'!F45/'率'!$S45*1000,"-")</f>
        <v>26.855650876538604</v>
      </c>
      <c r="D45" s="152" t="str">
        <f>IF('実数'!I45/'実数'!$B45*1000,'実数'!I45/'実数'!$B45*1000,"-")</f>
        <v>-</v>
      </c>
      <c r="E45" s="153" t="str">
        <f>IF('実数'!L45/'実数'!$B45*1000,'実数'!L45/'実数'!$B45*1000,"-")</f>
        <v>-</v>
      </c>
      <c r="F45" s="260">
        <f>IF('実数'!P45/'率'!$S45*1000,'実数'!P45/'率'!$S45*1000,"-")</f>
        <v>-23.49869451697128</v>
      </c>
      <c r="G45" s="154" t="str">
        <f>IF('実数'!Q45/('実数'!$B45+'実数'!$Q45)*1000,'実数'!Q45/('実数'!$B45+'実数'!$Q45)*1000,"-")</f>
        <v>-</v>
      </c>
      <c r="H45" s="153" t="str">
        <f>IF('実数'!R45/('実数'!$B45+'実数'!$Q45)*1000,'実数'!R45/('実数'!$B45+'実数'!$Q45)*1000,"-")</f>
        <v>-</v>
      </c>
      <c r="I45" s="155" t="str">
        <f>IF('実数'!S45/('実数'!$B45+'実数'!$Q45)*1000,'実数'!S45/('実数'!$B45+'実数'!$Q45)*1000,"-")</f>
        <v>-</v>
      </c>
      <c r="J45" s="146"/>
      <c r="K45" s="146"/>
      <c r="L45" s="33" t="s">
        <v>72</v>
      </c>
      <c r="M45" s="156" t="str">
        <f>IF('実数'!T45/('実数'!$B45+'実数'!$U45)*1000,'実数'!T45/('実数'!$B45+'実数'!$U45)*1000,"-")</f>
        <v>-</v>
      </c>
      <c r="N45" s="152" t="str">
        <f>IF('実数'!U45/('実数'!$B45+'実数'!$U45)*1000,'実数'!U45/('実数'!$B45+'実数'!$U45)*1000,"-")</f>
        <v>-</v>
      </c>
      <c r="O45" s="155" t="str">
        <f>IF('実数'!V45/'実数'!B45*1000,'実数'!V45/'実数'!B45*1000,"-")</f>
        <v>-</v>
      </c>
      <c r="P45" s="151">
        <f>IF('実数'!W45/'率'!$S45*1000,'実数'!W45/'率'!$S45*1000,"-")</f>
        <v>1.4919806042521448</v>
      </c>
      <c r="Q45" s="157" t="str">
        <f>IF('実数'!X45/'率'!$S45*1000,'実数'!X45/'率'!$S45*1000,"-")</f>
        <v>-</v>
      </c>
      <c r="R45" s="218"/>
      <c r="S45" s="249">
        <v>2681</v>
      </c>
    </row>
    <row r="46" spans="1:19" s="58" customFormat="1" ht="24" customHeight="1" thickBot="1">
      <c r="A46" s="36" t="s">
        <v>71</v>
      </c>
      <c r="B46" s="167">
        <f>IF('実数'!B46/'率'!$S46*1000,'実数'!B46/'率'!$S46*1000,"-")</f>
        <v>4.415289516841176</v>
      </c>
      <c r="C46" s="167">
        <f>IF('実数'!F46/'率'!$S46*1000,'実数'!F46/'率'!$S46*1000,"-")</f>
        <v>18.85959379336445</v>
      </c>
      <c r="D46" s="168" t="str">
        <f>IF('実数'!I46/'実数'!$B46*1000,'実数'!I46/'実数'!$B46*1000,"-")</f>
        <v>-</v>
      </c>
      <c r="E46" s="169" t="str">
        <f>IF('実数'!L46/'実数'!$B46*1000,'実数'!L46/'実数'!$B46*1000,"-")</f>
        <v>-</v>
      </c>
      <c r="F46" s="265">
        <f>IF('実数'!P46/'率'!$S46*1000,'実数'!P46/'率'!$S46*1000,"-")</f>
        <v>-14.444304276523274</v>
      </c>
      <c r="G46" s="170">
        <f>IF('実数'!Q46/('実数'!$B46+'実数'!$Q46)*1000,'実数'!Q46/('実数'!$B46+'実数'!$Q46)*1000,"-")</f>
        <v>14.084507042253522</v>
      </c>
      <c r="H46" s="169" t="str">
        <f>IF('実数'!R46/('実数'!$B46+'実数'!$Q46)*1000,'実数'!R46/('実数'!$B46+'実数'!$Q46)*1000,"-")</f>
        <v>-</v>
      </c>
      <c r="I46" s="171">
        <f>IF('実数'!S46/('実数'!$B46+'実数'!$Q46)*1000,'実数'!S46/('実数'!$B46+'実数'!$Q46)*1000,"-")</f>
        <v>14.084507042253522</v>
      </c>
      <c r="J46" s="146"/>
      <c r="K46" s="146"/>
      <c r="L46" s="36" t="s">
        <v>71</v>
      </c>
      <c r="M46" s="172" t="str">
        <f>IF('実数'!T46/('実数'!$B46+'実数'!$U46)*1000,'実数'!T46/('実数'!$B46+'実数'!$U46)*1000,"-")</f>
        <v>-</v>
      </c>
      <c r="N46" s="168" t="str">
        <f>IF('実数'!U46/('実数'!$B46+'実数'!$U46)*1000,'実数'!U46/('実数'!$B46+'実数'!$U46)*1000,"-")</f>
        <v>-</v>
      </c>
      <c r="O46" s="171" t="str">
        <f>IF('実数'!V46/'実数'!B46*1000,'実数'!V46/'実数'!B46*1000,"-")</f>
        <v>-</v>
      </c>
      <c r="P46" s="167">
        <f>IF('実数'!W46/'率'!$S46*1000,'実数'!W46/'率'!$S46*1000,"-")</f>
        <v>3.7214583070518485</v>
      </c>
      <c r="Q46" s="173">
        <f>IF('実数'!X46/'率'!$S46*1000,'実数'!X46/'率'!$S46*1000,"-")</f>
        <v>1.7661158067364704</v>
      </c>
      <c r="R46" s="218"/>
      <c r="S46" s="254">
        <v>15854</v>
      </c>
    </row>
    <row r="47" spans="1:19" s="76" customFormat="1" ht="9.75" customHeight="1">
      <c r="A47" s="2"/>
      <c r="B47" s="131"/>
      <c r="C47" s="131"/>
      <c r="D47" s="131"/>
      <c r="E47" s="131"/>
      <c r="F47" s="131"/>
      <c r="G47" s="131"/>
      <c r="H47" s="131"/>
      <c r="I47" s="131"/>
      <c r="J47" s="132"/>
      <c r="K47" s="132"/>
      <c r="L47" s="2"/>
      <c r="M47" s="131"/>
      <c r="N47" s="131"/>
      <c r="O47" s="131"/>
      <c r="P47" s="131"/>
      <c r="Q47" s="136"/>
      <c r="R47" s="75"/>
      <c r="S47" s="177"/>
    </row>
    <row r="48" spans="1:19" ht="22.5" customHeight="1">
      <c r="A48" s="2"/>
      <c r="B48" s="131"/>
      <c r="C48" s="131"/>
      <c r="D48" s="131"/>
      <c r="F48" s="131"/>
      <c r="L48" s="2"/>
      <c r="Q48" s="137"/>
      <c r="R48" s="79"/>
      <c r="S48" s="178"/>
    </row>
    <row r="49" spans="17:19" ht="22.5" customHeight="1">
      <c r="Q49" s="137"/>
      <c r="R49" s="79"/>
      <c r="S49" s="178"/>
    </row>
    <row r="50" spans="17:19" ht="22.5" customHeight="1">
      <c r="Q50" s="137"/>
      <c r="R50" s="79"/>
      <c r="S50" s="178"/>
    </row>
    <row r="51" spans="17:19" ht="22.5" customHeight="1">
      <c r="Q51" s="137"/>
      <c r="R51" s="79"/>
      <c r="S51" s="178"/>
    </row>
    <row r="52" spans="17:19" ht="22.5" customHeight="1">
      <c r="Q52" s="137"/>
      <c r="R52" s="79"/>
      <c r="S52" s="178"/>
    </row>
    <row r="53" spans="17:19" ht="22.5" customHeight="1">
      <c r="Q53" s="137"/>
      <c r="R53" s="79"/>
      <c r="S53" s="178"/>
    </row>
    <row r="54" spans="17:19" ht="22.5" customHeight="1">
      <c r="Q54" s="137"/>
      <c r="R54" s="79"/>
      <c r="S54" s="178"/>
    </row>
    <row r="55" spans="18:19" ht="22.5" customHeight="1">
      <c r="R55" s="79"/>
      <c r="S55" s="178"/>
    </row>
    <row r="56" spans="18:19" ht="17.25">
      <c r="R56" s="79"/>
      <c r="S56" s="178"/>
    </row>
  </sheetData>
  <sheetProtection/>
  <mergeCells count="16">
    <mergeCell ref="M5:N5"/>
    <mergeCell ref="O3:O4"/>
    <mergeCell ref="H3:H4"/>
    <mergeCell ref="I3:I4"/>
    <mergeCell ref="M3:M4"/>
    <mergeCell ref="N3:N4"/>
    <mergeCell ref="P3:P5"/>
    <mergeCell ref="Q3:Q5"/>
    <mergeCell ref="B3:B5"/>
    <mergeCell ref="C3:C5"/>
    <mergeCell ref="D5:E5"/>
    <mergeCell ref="D3:D4"/>
    <mergeCell ref="E3:E4"/>
    <mergeCell ref="F3:F5"/>
    <mergeCell ref="G5:I5"/>
    <mergeCell ref="G3:G4"/>
  </mergeCells>
  <printOptions/>
  <pageMargins left="0.7874015748031497" right="0.7874015748031497" top="0.3937007874015748" bottom="0.3937007874015748" header="0.1968503937007874" footer="0.1968503937007874"/>
  <pageSetup firstPageNumber="32" useFirstPageNumber="1" fitToWidth="0" fitToHeight="1" horizontalDpi="600" verticalDpi="600" orientation="portrait" paperSize="9" scale="82" r:id="rId1"/>
  <headerFooter alignWithMargins="0">
    <oddFooter>&amp;C－&amp;P－</oddFooter>
  </headerFooter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132381</cp:lastModifiedBy>
  <cp:lastPrinted>2018-12-10T10:42:23Z</cp:lastPrinted>
  <dcterms:created xsi:type="dcterms:W3CDTF">1999-09-14T08:44:40Z</dcterms:created>
  <dcterms:modified xsi:type="dcterms:W3CDTF">2018-12-27T05:46:27Z</dcterms:modified>
  <cp:category/>
  <cp:version/>
  <cp:contentType/>
  <cp:contentStatus/>
</cp:coreProperties>
</file>