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2295" windowWidth="6315" windowHeight="450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\a" localSheetId="1">'率'!$S$1:$S$4</definedName>
    <definedName name="\a">'実数'!$Y$1:$Y$4</definedName>
    <definedName name="\p" localSheetId="1">'率'!$S$1:$S$4</definedName>
    <definedName name="\p">'実数'!$Y$1:$Y$4</definedName>
    <definedName name="A" localSheetId="1">'率'!$S$1:$S$4</definedName>
    <definedName name="A">'実数'!$Y$1:$Y$4</definedName>
    <definedName name="_xlnm.Print_Area" localSheetId="0">'実数'!$A$1:$X$66</definedName>
    <definedName name="_xlnm.Print_Area" localSheetId="1">'率'!$A$1:$R$66</definedName>
    <definedName name="Print_Area_MI" localSheetId="0">'実数'!$A$1:$J$65</definedName>
    <definedName name="Print_Area_MI" localSheetId="1">'率'!$A$1:$D$65</definedName>
  </definedNames>
  <calcPr fullCalcOnLoad="1"/>
</workbook>
</file>

<file path=xl/sharedStrings.xml><?xml version="1.0" encoding="utf-8"?>
<sst xmlns="http://schemas.openxmlformats.org/spreadsheetml/2006/main" count="556" uniqueCount="112">
  <si>
    <t>（その１）</t>
  </si>
  <si>
    <t>（その２）</t>
  </si>
  <si>
    <t>総数</t>
  </si>
  <si>
    <t>男</t>
  </si>
  <si>
    <t>女</t>
  </si>
  <si>
    <t>妊娠満22週</t>
  </si>
  <si>
    <t>早期新生</t>
  </si>
  <si>
    <t>婚姻件数</t>
  </si>
  <si>
    <t>離婚件数</t>
  </si>
  <si>
    <t>全　　　国</t>
  </si>
  <si>
    <t>自然</t>
  </si>
  <si>
    <t>人工</t>
  </si>
  <si>
    <t>以後の死産</t>
  </si>
  <si>
    <t>全　　　県</t>
  </si>
  <si>
    <t>和歌山市保健所</t>
  </si>
  <si>
    <t>　和歌山市</t>
  </si>
  <si>
    <t>海南保健所</t>
  </si>
  <si>
    <t>　海南市</t>
  </si>
  <si>
    <t>　下津町</t>
  </si>
  <si>
    <t>　野上町</t>
  </si>
  <si>
    <t>　美里町</t>
  </si>
  <si>
    <t>岩出保健所</t>
  </si>
  <si>
    <t>　打田町</t>
  </si>
  <si>
    <t>　粉河町</t>
  </si>
  <si>
    <t>　那賀町</t>
  </si>
  <si>
    <t>　桃山町</t>
  </si>
  <si>
    <t>　貴志川町</t>
  </si>
  <si>
    <t>　岩出町</t>
  </si>
  <si>
    <t>高野口保健所</t>
  </si>
  <si>
    <t>　橋本市</t>
  </si>
  <si>
    <t>　かつらぎ町</t>
  </si>
  <si>
    <t>　高野口町</t>
  </si>
  <si>
    <t>　九度山町</t>
  </si>
  <si>
    <t>　高野町</t>
  </si>
  <si>
    <t>　花園村</t>
  </si>
  <si>
    <t>湯浅保健所</t>
  </si>
  <si>
    <t>　有田市</t>
  </si>
  <si>
    <t>　湯浅町</t>
  </si>
  <si>
    <t>　広川町</t>
  </si>
  <si>
    <t>　吉備町</t>
  </si>
  <si>
    <t>　金屋町</t>
  </si>
  <si>
    <t>　清水町</t>
  </si>
  <si>
    <t>御坊保健所</t>
  </si>
  <si>
    <t>　御坊市</t>
  </si>
  <si>
    <t>　美浜町</t>
  </si>
  <si>
    <t>　日高町</t>
  </si>
  <si>
    <t>　由良町</t>
  </si>
  <si>
    <t>　川辺町</t>
  </si>
  <si>
    <t>　中津村</t>
  </si>
  <si>
    <t>　美山村</t>
  </si>
  <si>
    <t>　印南町</t>
  </si>
  <si>
    <t>田辺保健所</t>
  </si>
  <si>
    <t>　田辺市</t>
  </si>
  <si>
    <t>　龍神村</t>
  </si>
  <si>
    <t>　南部川村</t>
  </si>
  <si>
    <t>　南部町</t>
  </si>
  <si>
    <t>　白浜町</t>
  </si>
  <si>
    <t>　中辺路町</t>
  </si>
  <si>
    <t>　大塔村</t>
  </si>
  <si>
    <t>　上富田町</t>
  </si>
  <si>
    <t>　日置川町</t>
  </si>
  <si>
    <t>　すさみ町</t>
  </si>
  <si>
    <t>　串本町</t>
  </si>
  <si>
    <t>　古座町</t>
  </si>
  <si>
    <t>　古座川町</t>
  </si>
  <si>
    <t>新宮保健所</t>
  </si>
  <si>
    <t>　新宮市</t>
  </si>
  <si>
    <t>　那智勝浦町</t>
  </si>
  <si>
    <t>　太地町</t>
  </si>
  <si>
    <t>　熊野川町</t>
  </si>
  <si>
    <t>　本宮町</t>
  </si>
  <si>
    <t>　北山村</t>
  </si>
  <si>
    <t>新宮保健所古座支所</t>
  </si>
  <si>
    <t>-</t>
  </si>
  <si>
    <t>-</t>
  </si>
  <si>
    <t>平成１４年</t>
  </si>
  <si>
    <t>自然
増加数</t>
  </si>
  <si>
    <t>-</t>
  </si>
  <si>
    <t>-</t>
  </si>
  <si>
    <t>-</t>
  </si>
  <si>
    <t>第１０表－１　人口動態総覧、保健所・市町村別</t>
  </si>
  <si>
    <t>第１０表－２　人口動態総覧（率）、保健所・市町村別</t>
  </si>
  <si>
    <t>人口</t>
  </si>
  <si>
    <t>出　生　数</t>
  </si>
  <si>
    <t>死　亡　数</t>
  </si>
  <si>
    <t>死　産　数</t>
  </si>
  <si>
    <t>周産期死亡数</t>
  </si>
  <si>
    <t>児死亡</t>
  </si>
  <si>
    <t>総数</t>
  </si>
  <si>
    <t>男</t>
  </si>
  <si>
    <t>女</t>
  </si>
  <si>
    <t>乳児死亡数</t>
  </si>
  <si>
    <t>新生児
死亡数</t>
  </si>
  <si>
    <t>( 再 掲 )</t>
  </si>
  <si>
    <t>新生児死亡率</t>
  </si>
  <si>
    <t>乳児死亡率</t>
  </si>
  <si>
    <t>(出生千対)</t>
  </si>
  <si>
    <t>Ｈ14．10．1</t>
  </si>
  <si>
    <t>自然増加率
（人口千対）</t>
  </si>
  <si>
    <t>（　出　産　千　対　）</t>
  </si>
  <si>
    <t>死　産　率</t>
  </si>
  <si>
    <t>出　生　率
（人口千対）</t>
  </si>
  <si>
    <t>死　亡　率
（人口千対）</t>
  </si>
  <si>
    <t>自然死産率</t>
  </si>
  <si>
    <t>人工死産率</t>
  </si>
  <si>
    <t>周産期死亡率</t>
  </si>
  <si>
    <t>妊娠満22週
以後の死産率</t>
  </si>
  <si>
    <t>早期新生児
死亡率</t>
  </si>
  <si>
    <t>婚　姻　率
（人口千対）</t>
  </si>
  <si>
    <t>離　婚　率
（人口千対）</t>
  </si>
  <si>
    <t>(その１)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</si>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</sst>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b/>
      <sz val="16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2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7" fillId="0" borderId="0" xfId="0" applyFont="1" applyAlignment="1" applyProtection="1">
      <alignment vertical="center"/>
      <protection/>
    </xf>
    <xf numFmtId="37" fontId="9" fillId="0" borderId="0" xfId="0" applyFont="1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left"/>
      <protection/>
    </xf>
    <xf numFmtId="176" fontId="6" fillId="0" borderId="1" xfId="0" applyNumberFormat="1" applyFont="1" applyBorder="1" applyAlignment="1" applyProtection="1">
      <alignment/>
      <protection/>
    </xf>
    <xf numFmtId="176" fontId="7" fillId="0" borderId="1" xfId="0" applyNumberFormat="1" applyFont="1" applyBorder="1" applyAlignment="1" applyProtection="1">
      <alignment horizontal="left"/>
      <protection/>
    </xf>
    <xf numFmtId="176" fontId="7" fillId="0" borderId="0" xfId="0" applyNumberFormat="1" applyFont="1" applyBorder="1" applyAlignment="1" applyProtection="1">
      <alignment horizontal="left"/>
      <protection/>
    </xf>
    <xf numFmtId="176" fontId="8" fillId="0" borderId="2" xfId="0" applyNumberFormat="1" applyFont="1" applyBorder="1" applyAlignment="1" applyProtection="1">
      <alignment horizontal="center" vertical="center"/>
      <protection/>
    </xf>
    <xf numFmtId="176" fontId="8" fillId="0" borderId="3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2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>
      <alignment/>
      <protection/>
    </xf>
    <xf numFmtId="176" fontId="8" fillId="0" borderId="6" xfId="0" applyNumberFormat="1" applyFont="1" applyBorder="1" applyAlignment="1" applyProtection="1">
      <alignment horizontal="right" vertical="center"/>
      <protection locked="0"/>
    </xf>
    <xf numFmtId="176" fontId="8" fillId="0" borderId="1" xfId="0" applyNumberFormat="1" applyFont="1" applyBorder="1" applyAlignment="1" applyProtection="1">
      <alignment horizontal="right" vertical="center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176" fontId="8" fillId="0" borderId="8" xfId="0" applyNumberFormat="1" applyFont="1" applyBorder="1" applyAlignment="1" applyProtection="1">
      <alignment horizontal="right" vertical="center"/>
      <protection locked="0"/>
    </xf>
    <xf numFmtId="176" fontId="8" fillId="0" borderId="9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18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22" xfId="0" applyNumberFormat="1" applyFont="1" applyBorder="1" applyAlignment="1" applyProtection="1">
      <alignment horizontal="right" vertical="center"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176" fontId="8" fillId="0" borderId="1" xfId="0" applyNumberFormat="1" applyFont="1" applyBorder="1" applyAlignment="1" applyProtection="1" quotePrefix="1">
      <alignment horizontal="right"/>
      <protection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6" fontId="8" fillId="0" borderId="1" xfId="0" applyNumberFormat="1" applyFont="1" applyBorder="1" applyAlignment="1" applyProtection="1">
      <alignment horizontal="left"/>
      <protection/>
    </xf>
    <xf numFmtId="37" fontId="8" fillId="0" borderId="28" xfId="0" applyFont="1" applyBorder="1" applyAlignment="1" applyProtection="1">
      <alignment vertical="center"/>
      <protection/>
    </xf>
    <xf numFmtId="37" fontId="8" fillId="0" borderId="29" xfId="0" applyFont="1" applyBorder="1" applyAlignment="1" applyProtection="1">
      <alignment vertical="center"/>
      <protection/>
    </xf>
    <xf numFmtId="37" fontId="8" fillId="0" borderId="30" xfId="0" applyFont="1" applyBorder="1" applyAlignment="1" applyProtection="1">
      <alignment vertical="center"/>
      <protection/>
    </xf>
    <xf numFmtId="37" fontId="8" fillId="0" borderId="31" xfId="0" applyFont="1" applyBorder="1" applyAlignment="1" applyProtection="1">
      <alignment vertical="center"/>
      <protection/>
    </xf>
    <xf numFmtId="37" fontId="8" fillId="0" borderId="32" xfId="0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horizontal="right" vertical="center"/>
      <protection/>
    </xf>
    <xf numFmtId="176" fontId="8" fillId="0" borderId="34" xfId="0" applyNumberFormat="1" applyFont="1" applyBorder="1" applyAlignment="1" applyProtection="1">
      <alignment horizontal="right" vertical="center"/>
      <protection/>
    </xf>
    <xf numFmtId="176" fontId="8" fillId="0" borderId="35" xfId="0" applyNumberFormat="1" applyFont="1" applyBorder="1" applyAlignment="1" applyProtection="1">
      <alignment horizontal="right" vertical="center"/>
      <protection/>
    </xf>
    <xf numFmtId="176" fontId="8" fillId="0" borderId="36" xfId="0" applyNumberFormat="1" applyFont="1" applyBorder="1" applyAlignment="1" applyProtection="1">
      <alignment horizontal="right" vertical="center"/>
      <protection/>
    </xf>
    <xf numFmtId="176" fontId="8" fillId="0" borderId="37" xfId="0" applyNumberFormat="1" applyFont="1" applyBorder="1" applyAlignment="1" applyProtection="1">
      <alignment horizontal="right" vertical="center"/>
      <protection/>
    </xf>
    <xf numFmtId="37" fontId="8" fillId="0" borderId="38" xfId="0" applyFont="1" applyBorder="1" applyAlignment="1" applyProtection="1">
      <alignment horizontal="center" vertical="center"/>
      <protection/>
    </xf>
    <xf numFmtId="37" fontId="8" fillId="0" borderId="39" xfId="0" applyFont="1" applyBorder="1" applyAlignment="1" applyProtection="1">
      <alignment horizontal="right" vertical="center"/>
      <protection/>
    </xf>
    <xf numFmtId="37" fontId="8" fillId="0" borderId="31" xfId="0" applyFont="1" applyBorder="1" applyAlignment="1" applyProtection="1">
      <alignment horizontal="right" vertical="center"/>
      <protection/>
    </xf>
    <xf numFmtId="37" fontId="8" fillId="0" borderId="32" xfId="0" applyFont="1" applyBorder="1" applyAlignment="1" applyProtection="1">
      <alignment horizontal="right" vertical="center"/>
      <protection/>
    </xf>
    <xf numFmtId="37" fontId="8" fillId="0" borderId="38" xfId="0" applyFont="1" applyBorder="1" applyAlignment="1" applyProtection="1">
      <alignment horizontal="right" vertical="center"/>
      <protection/>
    </xf>
    <xf numFmtId="37" fontId="8" fillId="0" borderId="40" xfId="0" applyFont="1" applyBorder="1" applyAlignment="1" applyProtection="1">
      <alignment horizontal="right" vertical="center"/>
      <protection/>
    </xf>
    <xf numFmtId="37" fontId="8" fillId="0" borderId="31" xfId="0" applyFont="1" applyFill="1" applyBorder="1" applyAlignment="1" applyProtection="1">
      <alignment horizontal="right" vertical="center"/>
      <protection/>
    </xf>
    <xf numFmtId="176" fontId="8" fillId="0" borderId="35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8" fillId="0" borderId="17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37" fontId="10" fillId="2" borderId="38" xfId="0" applyFont="1" applyFill="1" applyBorder="1" applyAlignment="1" applyProtection="1">
      <alignment horizontal="center" vertical="center"/>
      <protection/>
    </xf>
    <xf numFmtId="176" fontId="10" fillId="2" borderId="33" xfId="0" applyNumberFormat="1" applyFont="1" applyFill="1" applyBorder="1" applyAlignment="1" applyProtection="1">
      <alignment horizontal="right" vertical="center"/>
      <protection/>
    </xf>
    <xf numFmtId="176" fontId="10" fillId="2" borderId="4" xfId="0" applyNumberFormat="1" applyFont="1" applyFill="1" applyBorder="1" applyAlignment="1" applyProtection="1">
      <alignment horizontal="right" vertical="center"/>
      <protection/>
    </xf>
    <xf numFmtId="37" fontId="10" fillId="2" borderId="41" xfId="0" applyFont="1" applyFill="1" applyBorder="1" applyAlignment="1" applyProtection="1">
      <alignment horizontal="left" vertical="center"/>
      <protection/>
    </xf>
    <xf numFmtId="176" fontId="10" fillId="2" borderId="42" xfId="0" applyNumberFormat="1" applyFont="1" applyFill="1" applyBorder="1" applyAlignment="1" applyProtection="1">
      <alignment horizontal="right" vertical="center"/>
      <protection/>
    </xf>
    <xf numFmtId="176" fontId="10" fillId="2" borderId="43" xfId="0" applyNumberFormat="1" applyFont="1" applyFill="1" applyBorder="1" applyAlignment="1" applyProtection="1">
      <alignment horizontal="right" vertical="center"/>
      <protection/>
    </xf>
    <xf numFmtId="176" fontId="10" fillId="2" borderId="44" xfId="0" applyNumberFormat="1" applyFont="1" applyFill="1" applyBorder="1" applyAlignment="1" applyProtection="1">
      <alignment horizontal="right" vertical="center"/>
      <protection/>
    </xf>
    <xf numFmtId="176" fontId="10" fillId="2" borderId="45" xfId="0" applyNumberFormat="1" applyFont="1" applyFill="1" applyBorder="1" applyAlignment="1" applyProtection="1">
      <alignment horizontal="right" vertical="center"/>
      <protection/>
    </xf>
    <xf numFmtId="176" fontId="10" fillId="2" borderId="27" xfId="0" applyNumberFormat="1" applyFont="1" applyFill="1" applyBorder="1" applyAlignment="1" applyProtection="1">
      <alignment horizontal="right" vertical="center"/>
      <protection/>
    </xf>
    <xf numFmtId="37" fontId="10" fillId="2" borderId="41" xfId="0" applyFont="1" applyFill="1" applyBorder="1" applyAlignment="1" applyProtection="1">
      <alignment horizontal="left" vertical="center" shrinkToFit="1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37" fontId="10" fillId="2" borderId="46" xfId="0" applyFont="1" applyFill="1" applyBorder="1" applyAlignment="1" applyProtection="1">
      <alignment horizontal="left" vertical="center"/>
      <protection/>
    </xf>
    <xf numFmtId="176" fontId="10" fillId="2" borderId="47" xfId="0" applyNumberFormat="1" applyFont="1" applyFill="1" applyBorder="1" applyAlignment="1" applyProtection="1">
      <alignment horizontal="right" vertical="center"/>
      <protection/>
    </xf>
    <xf numFmtId="176" fontId="10" fillId="2" borderId="48" xfId="0" applyNumberFormat="1" applyFont="1" applyFill="1" applyBorder="1" applyAlignment="1" applyProtection="1">
      <alignment horizontal="right" vertical="center"/>
      <protection/>
    </xf>
    <xf numFmtId="176" fontId="10" fillId="2" borderId="49" xfId="0" applyNumberFormat="1" applyFont="1" applyFill="1" applyBorder="1" applyAlignment="1" applyProtection="1">
      <alignment horizontal="right" vertical="center"/>
      <protection/>
    </xf>
    <xf numFmtId="176" fontId="10" fillId="2" borderId="50" xfId="0" applyNumberFormat="1" applyFont="1" applyFill="1" applyBorder="1" applyAlignment="1" applyProtection="1">
      <alignment horizontal="right" vertical="center"/>
      <protection/>
    </xf>
    <xf numFmtId="37" fontId="8" fillId="0" borderId="38" xfId="0" applyFont="1" applyBorder="1" applyAlignment="1" applyProtection="1">
      <alignment vertical="center"/>
      <protection/>
    </xf>
    <xf numFmtId="37" fontId="10" fillId="2" borderId="28" xfId="0" applyFont="1" applyFill="1" applyBorder="1" applyAlignment="1" applyProtection="1">
      <alignment vertical="center"/>
      <protection/>
    </xf>
    <xf numFmtId="176" fontId="10" fillId="2" borderId="51" xfId="0" applyNumberFormat="1" applyFont="1" applyFill="1" applyBorder="1" applyAlignment="1" applyProtection="1">
      <alignment horizontal="right" vertical="center"/>
      <protection/>
    </xf>
    <xf numFmtId="176" fontId="10" fillId="2" borderId="52" xfId="0" applyNumberFormat="1" applyFont="1" applyFill="1" applyBorder="1" applyAlignment="1" applyProtection="1">
      <alignment horizontal="right" vertical="center"/>
      <protection/>
    </xf>
    <xf numFmtId="37" fontId="10" fillId="2" borderId="46" xfId="0" applyFont="1" applyFill="1" applyBorder="1" applyAlignment="1" applyProtection="1">
      <alignment vertical="center"/>
      <protection/>
    </xf>
    <xf numFmtId="176" fontId="10" fillId="2" borderId="53" xfId="0" applyNumberFormat="1" applyFont="1" applyFill="1" applyBorder="1" applyAlignment="1" applyProtection="1">
      <alignment horizontal="right" vertical="center"/>
      <protection/>
    </xf>
    <xf numFmtId="37" fontId="10" fillId="2" borderId="54" xfId="0" applyFont="1" applyFill="1" applyBorder="1" applyAlignment="1" applyProtection="1">
      <alignment vertical="center"/>
      <protection/>
    </xf>
    <xf numFmtId="37" fontId="10" fillId="2" borderId="54" xfId="0" applyFont="1" applyFill="1" applyBorder="1" applyAlignment="1" applyProtection="1">
      <alignment vertical="center" shrinkToFit="1"/>
      <protection/>
    </xf>
    <xf numFmtId="176" fontId="7" fillId="0" borderId="1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8" fillId="0" borderId="55" xfId="0" applyFont="1" applyBorder="1" applyAlignment="1" applyProtection="1">
      <alignment vertical="center"/>
      <protection/>
    </xf>
    <xf numFmtId="37" fontId="9" fillId="0" borderId="5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37" fontId="8" fillId="0" borderId="56" xfId="0" applyFont="1" applyBorder="1" applyAlignment="1" applyProtection="1">
      <alignment vertical="center"/>
      <protection/>
    </xf>
    <xf numFmtId="37" fontId="8" fillId="0" borderId="40" xfId="0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176" fontId="10" fillId="2" borderId="12" xfId="0" applyNumberFormat="1" applyFont="1" applyFill="1" applyBorder="1" applyAlignment="1" applyProtection="1">
      <alignment horizontal="right" vertical="center"/>
      <protection/>
    </xf>
    <xf numFmtId="176" fontId="10" fillId="2" borderId="16" xfId="0" applyNumberFormat="1" applyFont="1" applyFill="1" applyBorder="1" applyAlignment="1" applyProtection="1">
      <alignment horizontal="right" vertical="center"/>
      <protection/>
    </xf>
    <xf numFmtId="176" fontId="10" fillId="0" borderId="2" xfId="0" applyNumberFormat="1" applyFont="1" applyBorder="1" applyAlignment="1" applyProtection="1">
      <alignment horizontal="right" vertical="center"/>
      <protection/>
    </xf>
    <xf numFmtId="37" fontId="11" fillId="0" borderId="5" xfId="0" applyFont="1" applyBorder="1" applyAlignment="1" applyProtection="1">
      <alignment vertical="center"/>
      <protection/>
    </xf>
    <xf numFmtId="37" fontId="11" fillId="0" borderId="0" xfId="0" applyFont="1" applyBorder="1" applyAlignment="1" applyProtection="1">
      <alignment vertical="center"/>
      <protection/>
    </xf>
    <xf numFmtId="37" fontId="11" fillId="0" borderId="0" xfId="0" applyFont="1" applyAlignment="1" applyProtection="1">
      <alignment vertical="center"/>
      <protection/>
    </xf>
    <xf numFmtId="176" fontId="10" fillId="2" borderId="57" xfId="0" applyNumberFormat="1" applyFont="1" applyFill="1" applyBorder="1" applyAlignment="1" applyProtection="1">
      <alignment horizontal="right" vertical="center"/>
      <protection/>
    </xf>
    <xf numFmtId="176" fontId="8" fillId="0" borderId="2" xfId="0" applyNumberFormat="1" applyFont="1" applyBorder="1" applyAlignment="1" applyProtection="1">
      <alignment horizontal="right" vertical="center"/>
      <protection/>
    </xf>
    <xf numFmtId="176" fontId="8" fillId="0" borderId="24" xfId="0" applyNumberFormat="1" applyFont="1" applyBorder="1" applyAlignment="1" applyProtection="1">
      <alignment horizontal="right" vertical="center"/>
      <protection/>
    </xf>
    <xf numFmtId="176" fontId="8" fillId="0" borderId="29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Border="1" applyAlignment="1" applyProtection="1">
      <alignment horizontal="right" vertical="center"/>
      <protection/>
    </xf>
    <xf numFmtId="176" fontId="8" fillId="0" borderId="58" xfId="0" applyNumberFormat="1" applyFont="1" applyBorder="1" applyAlignment="1" applyProtection="1">
      <alignment horizontal="right" vertical="center"/>
      <protection/>
    </xf>
    <xf numFmtId="176" fontId="8" fillId="0" borderId="14" xfId="0" applyNumberFormat="1" applyFont="1" applyBorder="1" applyAlignment="1" applyProtection="1">
      <alignment horizontal="right" vertical="center"/>
      <protection/>
    </xf>
    <xf numFmtId="176" fontId="8" fillId="0" borderId="59" xfId="0" applyNumberFormat="1" applyFont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8" fillId="0" borderId="15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6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Border="1" applyAlignment="1" applyProtection="1">
      <alignment vertical="center"/>
      <protection/>
    </xf>
    <xf numFmtId="37" fontId="0" fillId="0" borderId="0" xfId="0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176" fontId="8" fillId="0" borderId="1" xfId="0" applyNumberFormat="1" applyFont="1" applyBorder="1" applyAlignment="1" applyProtection="1" quotePrefix="1">
      <alignment horizontal="right"/>
      <protection locked="0"/>
    </xf>
    <xf numFmtId="37" fontId="12" fillId="0" borderId="1" xfId="0" applyFont="1" applyBorder="1" applyAlignment="1" applyProtection="1">
      <alignment horizontal="left" vertical="center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 vertical="center"/>
      <protection/>
    </xf>
    <xf numFmtId="37" fontId="9" fillId="0" borderId="61" xfId="0" applyFont="1" applyBorder="1" applyAlignment="1" applyProtection="1">
      <alignment horizontal="center" vertical="center"/>
      <protection/>
    </xf>
    <xf numFmtId="37" fontId="9" fillId="0" borderId="19" xfId="0" applyFont="1" applyBorder="1" applyAlignment="1" applyProtection="1">
      <alignment horizontal="center" vertical="center"/>
      <protection/>
    </xf>
    <xf numFmtId="176" fontId="8" fillId="0" borderId="62" xfId="0" applyNumberFormat="1" applyFont="1" applyBorder="1" applyAlignment="1" applyProtection="1">
      <alignment horizontal="right" vertical="center"/>
      <protection locked="0"/>
    </xf>
    <xf numFmtId="176" fontId="10" fillId="2" borderId="62" xfId="0" applyNumberFormat="1" applyFont="1" applyFill="1" applyBorder="1" applyAlignment="1" applyProtection="1">
      <alignment horizontal="right" vertical="center"/>
      <protection/>
    </xf>
    <xf numFmtId="176" fontId="10" fillId="2" borderId="63" xfId="0" applyNumberFormat="1" applyFont="1" applyFill="1" applyBorder="1" applyAlignment="1" applyProtection="1">
      <alignment horizontal="right" vertical="center"/>
      <protection/>
    </xf>
    <xf numFmtId="176" fontId="10" fillId="2" borderId="64" xfId="0" applyNumberFormat="1" applyFont="1" applyFill="1" applyBorder="1" applyAlignment="1" applyProtection="1">
      <alignment horizontal="right" vertical="center"/>
      <protection/>
    </xf>
    <xf numFmtId="176" fontId="8" fillId="0" borderId="65" xfId="0" applyNumberFormat="1" applyFont="1" applyBorder="1" applyAlignment="1" applyProtection="1">
      <alignment horizontal="right" vertical="center"/>
      <protection locked="0"/>
    </xf>
    <xf numFmtId="176" fontId="8" fillId="0" borderId="66" xfId="0" applyNumberFormat="1" applyFont="1" applyBorder="1" applyAlignment="1" applyProtection="1">
      <alignment horizontal="right" vertical="center"/>
      <protection locked="0"/>
    </xf>
    <xf numFmtId="176" fontId="8" fillId="0" borderId="67" xfId="0" applyNumberFormat="1" applyFont="1" applyBorder="1" applyAlignment="1" applyProtection="1">
      <alignment horizontal="right" vertical="center"/>
      <protection locked="0"/>
    </xf>
    <xf numFmtId="176" fontId="10" fillId="2" borderId="29" xfId="0" applyNumberFormat="1" applyFont="1" applyFill="1" applyBorder="1" applyAlignment="1" applyProtection="1">
      <alignment horizontal="right" vertical="center"/>
      <protection/>
    </xf>
    <xf numFmtId="176" fontId="10" fillId="2" borderId="22" xfId="0" applyNumberFormat="1" applyFont="1" applyFill="1" applyBorder="1" applyAlignment="1" applyProtection="1">
      <alignment horizontal="right" vertical="center"/>
      <protection/>
    </xf>
    <xf numFmtId="176" fontId="10" fillId="2" borderId="54" xfId="0" applyNumberFormat="1" applyFont="1" applyFill="1" applyBorder="1" applyAlignment="1" applyProtection="1">
      <alignment horizontal="right" vertical="center"/>
      <protection/>
    </xf>
    <xf numFmtId="37" fontId="9" fillId="0" borderId="68" xfId="0" applyFont="1" applyBorder="1" applyAlignment="1" applyProtection="1">
      <alignment horizontal="center" vertical="center"/>
      <protection/>
    </xf>
    <xf numFmtId="176" fontId="10" fillId="2" borderId="28" xfId="0" applyNumberFormat="1" applyFont="1" applyFill="1" applyBorder="1" applyAlignment="1" applyProtection="1">
      <alignment horizontal="right" vertical="center"/>
      <protection/>
    </xf>
    <xf numFmtId="176" fontId="10" fillId="2" borderId="69" xfId="0" applyNumberFormat="1" applyFont="1" applyFill="1" applyBorder="1" applyAlignment="1" applyProtection="1">
      <alignment horizontal="right" vertical="center"/>
      <protection/>
    </xf>
    <xf numFmtId="176" fontId="10" fillId="2" borderId="70" xfId="0" applyNumberFormat="1" applyFont="1" applyFill="1" applyBorder="1" applyAlignment="1" applyProtection="1">
      <alignment horizontal="right" vertical="center"/>
      <protection/>
    </xf>
    <xf numFmtId="176" fontId="8" fillId="0" borderId="60" xfId="0" applyNumberFormat="1" applyFont="1" applyBorder="1" applyAlignment="1" applyProtection="1">
      <alignment vertical="center"/>
      <protection/>
    </xf>
    <xf numFmtId="176" fontId="8" fillId="0" borderId="1" xfId="0" applyNumberFormat="1" applyFont="1" applyBorder="1" applyAlignment="1" applyProtection="1">
      <alignment vertical="center"/>
      <protection/>
    </xf>
    <xf numFmtId="176" fontId="8" fillId="0" borderId="23" xfId="0" applyNumberFormat="1" applyFont="1" applyBorder="1" applyAlignment="1" applyProtection="1">
      <alignment horizontal="center" vertical="center"/>
      <protection/>
    </xf>
    <xf numFmtId="176" fontId="8" fillId="0" borderId="55" xfId="0" applyNumberFormat="1" applyFont="1" applyBorder="1" applyAlignment="1" applyProtection="1">
      <alignment vertical="center"/>
      <protection/>
    </xf>
    <xf numFmtId="176" fontId="8" fillId="0" borderId="56" xfId="0" applyNumberFormat="1" applyFont="1" applyBorder="1" applyAlignment="1" applyProtection="1">
      <alignment horizontal="center"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horizontal="right" vertical="center"/>
      <protection locked="0"/>
    </xf>
    <xf numFmtId="176" fontId="10" fillId="2" borderId="38" xfId="0" applyNumberFormat="1" applyFont="1" applyFill="1" applyBorder="1" applyAlignment="1" applyProtection="1">
      <alignment horizontal="right" vertical="center"/>
      <protection/>
    </xf>
    <xf numFmtId="176" fontId="10" fillId="2" borderId="46" xfId="0" applyNumberFormat="1" applyFont="1" applyFill="1" applyBorder="1" applyAlignment="1" applyProtection="1">
      <alignment horizontal="right" vertical="center"/>
      <protection/>
    </xf>
    <xf numFmtId="176" fontId="10" fillId="2" borderId="41" xfId="0" applyNumberFormat="1" applyFont="1" applyFill="1" applyBorder="1" applyAlignment="1" applyProtection="1">
      <alignment horizontal="right" vertical="center"/>
      <protection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2" xfId="0" applyNumberFormat="1" applyFont="1" applyBorder="1" applyAlignment="1" applyProtection="1">
      <alignment horizontal="right" vertical="center"/>
      <protection locked="0"/>
    </xf>
    <xf numFmtId="176" fontId="8" fillId="0" borderId="40" xfId="0" applyNumberFormat="1" applyFont="1" applyBorder="1" applyAlignment="1" applyProtection="1">
      <alignment horizontal="right" vertical="center"/>
      <protection locked="0"/>
    </xf>
    <xf numFmtId="176" fontId="8" fillId="0" borderId="71" xfId="0" applyNumberFormat="1" applyFont="1" applyBorder="1" applyAlignment="1" applyProtection="1">
      <alignment horizontal="right" vertical="center"/>
      <protection/>
    </xf>
    <xf numFmtId="176" fontId="8" fillId="0" borderId="58" xfId="0" applyNumberFormat="1" applyFont="1" applyFill="1" applyBorder="1" applyAlignment="1" applyProtection="1">
      <alignment horizontal="right" vertical="center"/>
      <protection/>
    </xf>
    <xf numFmtId="176" fontId="8" fillId="0" borderId="30" xfId="0" applyNumberFormat="1" applyFont="1" applyBorder="1" applyAlignment="1" applyProtection="1">
      <alignment horizontal="right" vertical="center"/>
      <protection/>
    </xf>
    <xf numFmtId="176" fontId="8" fillId="0" borderId="28" xfId="0" applyNumberFormat="1" applyFont="1" applyBorder="1" applyAlignment="1" applyProtection="1">
      <alignment horizontal="right" vertical="center"/>
      <protection/>
    </xf>
    <xf numFmtId="176" fontId="8" fillId="0" borderId="72" xfId="0" applyNumberFormat="1" applyFont="1" applyBorder="1" applyAlignment="1" applyProtection="1">
      <alignment horizontal="right" vertical="center"/>
      <protection/>
    </xf>
    <xf numFmtId="176" fontId="8" fillId="0" borderId="73" xfId="0" applyNumberFormat="1" applyFont="1" applyBorder="1" applyAlignment="1" applyProtection="1">
      <alignment horizontal="right" vertical="center"/>
      <protection/>
    </xf>
    <xf numFmtId="176" fontId="8" fillId="0" borderId="74" xfId="0" applyNumberFormat="1" applyFont="1" applyBorder="1" applyAlignment="1" applyProtection="1">
      <alignment horizontal="right" vertical="center"/>
      <protection/>
    </xf>
    <xf numFmtId="178" fontId="6" fillId="0" borderId="1" xfId="0" applyNumberFormat="1" applyFont="1" applyBorder="1" applyAlignment="1" applyProtection="1">
      <alignment/>
      <protection/>
    </xf>
    <xf numFmtId="178" fontId="7" fillId="0" borderId="1" xfId="0" applyNumberFormat="1" applyFont="1" applyBorder="1" applyAlignment="1" applyProtection="1">
      <alignment/>
      <protection/>
    </xf>
    <xf numFmtId="178" fontId="8" fillId="0" borderId="1" xfId="0" applyNumberFormat="1" applyFont="1" applyBorder="1" applyAlignment="1" applyProtection="1">
      <alignment horizontal="left"/>
      <protection/>
    </xf>
    <xf numFmtId="178" fontId="8" fillId="0" borderId="1" xfId="0" applyNumberFormat="1" applyFont="1" applyBorder="1" applyAlignment="1" applyProtection="1" quotePrefix="1">
      <alignment horizontal="left"/>
      <protection/>
    </xf>
    <xf numFmtId="178" fontId="8" fillId="0" borderId="1" xfId="0" applyNumberFormat="1" applyFont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/>
      <protection/>
    </xf>
    <xf numFmtId="178" fontId="7" fillId="0" borderId="1" xfId="0" applyNumberFormat="1" applyFont="1" applyBorder="1" applyAlignment="1" applyProtection="1">
      <alignment horizontal="left"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178" fontId="10" fillId="2" borderId="38" xfId="0" applyNumberFormat="1" applyFont="1" applyFill="1" applyBorder="1" applyAlignment="1" applyProtection="1">
      <alignment horizontal="right" vertical="center"/>
      <protection/>
    </xf>
    <xf numFmtId="178" fontId="10" fillId="2" borderId="4" xfId="0" applyNumberFormat="1" applyFont="1" applyFill="1" applyBorder="1" applyAlignment="1" applyProtection="1">
      <alignment horizontal="right" vertical="center"/>
      <protection/>
    </xf>
    <xf numFmtId="178" fontId="10" fillId="2" borderId="12" xfId="0" applyNumberFormat="1" applyFont="1" applyFill="1" applyBorder="1" applyAlignment="1" applyProtection="1">
      <alignment horizontal="right" vertical="center"/>
      <protection/>
    </xf>
    <xf numFmtId="178" fontId="10" fillId="2" borderId="28" xfId="0" applyNumberFormat="1" applyFont="1" applyFill="1" applyBorder="1" applyAlignment="1" applyProtection="1">
      <alignment horizontal="right" vertical="center"/>
      <protection/>
    </xf>
    <xf numFmtId="178" fontId="10" fillId="2" borderId="22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2" borderId="29" xfId="0" applyNumberFormat="1" applyFont="1" applyFill="1" applyBorder="1" applyAlignment="1" applyProtection="1">
      <alignment horizontal="right" vertical="center"/>
      <protection/>
    </xf>
    <xf numFmtId="178" fontId="10" fillId="2" borderId="46" xfId="0" applyNumberFormat="1" applyFont="1" applyFill="1" applyBorder="1" applyAlignment="1" applyProtection="1">
      <alignment horizontal="right" vertical="center"/>
      <protection/>
    </xf>
    <xf numFmtId="178" fontId="10" fillId="2" borderId="50" xfId="0" applyNumberFormat="1" applyFont="1" applyFill="1" applyBorder="1" applyAlignment="1" applyProtection="1">
      <alignment horizontal="right" vertical="center"/>
      <protection/>
    </xf>
    <xf numFmtId="178" fontId="10" fillId="2" borderId="48" xfId="0" applyNumberFormat="1" applyFont="1" applyFill="1" applyBorder="1" applyAlignment="1" applyProtection="1">
      <alignment horizontal="right" vertical="center"/>
      <protection/>
    </xf>
    <xf numFmtId="178" fontId="10" fillId="2" borderId="69" xfId="0" applyNumberFormat="1" applyFont="1" applyFill="1" applyBorder="1" applyAlignment="1" applyProtection="1">
      <alignment horizontal="right" vertical="center"/>
      <protection/>
    </xf>
    <xf numFmtId="178" fontId="10" fillId="2" borderId="57" xfId="0" applyNumberFormat="1" applyFont="1" applyFill="1" applyBorder="1" applyAlignment="1" applyProtection="1">
      <alignment horizontal="right" vertical="center"/>
      <protection/>
    </xf>
    <xf numFmtId="178" fontId="10" fillId="2" borderId="51" xfId="0" applyNumberFormat="1" applyFont="1" applyFill="1" applyBorder="1" applyAlignment="1" applyProtection="1">
      <alignment horizontal="right" vertical="center"/>
      <protection/>
    </xf>
    <xf numFmtId="178" fontId="10" fillId="2" borderId="41" xfId="0" applyNumberFormat="1" applyFont="1" applyFill="1" applyBorder="1" applyAlignment="1" applyProtection="1">
      <alignment horizontal="right" vertical="center"/>
      <protection/>
    </xf>
    <xf numFmtId="178" fontId="10" fillId="2" borderId="45" xfId="0" applyNumberFormat="1" applyFont="1" applyFill="1" applyBorder="1" applyAlignment="1" applyProtection="1">
      <alignment horizontal="right" vertical="center"/>
      <protection/>
    </xf>
    <xf numFmtId="178" fontId="10" fillId="2" borderId="43" xfId="0" applyNumberFormat="1" applyFont="1" applyFill="1" applyBorder="1" applyAlignment="1" applyProtection="1">
      <alignment horizontal="right" vertical="center"/>
      <protection/>
    </xf>
    <xf numFmtId="178" fontId="10" fillId="2" borderId="70" xfId="0" applyNumberFormat="1" applyFont="1" applyFill="1" applyBorder="1" applyAlignment="1" applyProtection="1">
      <alignment horizontal="right" vertical="center"/>
      <protection/>
    </xf>
    <xf numFmtId="178" fontId="10" fillId="2" borderId="27" xfId="0" applyNumberFormat="1" applyFont="1" applyFill="1" applyBorder="1" applyAlignment="1" applyProtection="1">
      <alignment horizontal="right" vertical="center"/>
      <protection/>
    </xf>
    <xf numFmtId="178" fontId="10" fillId="2" borderId="54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179" fontId="8" fillId="0" borderId="1" xfId="0" applyNumberFormat="1" applyFont="1" applyBorder="1" applyAlignment="1" applyProtection="1">
      <alignment horizontal="left"/>
      <protection/>
    </xf>
    <xf numFmtId="179" fontId="10" fillId="2" borderId="4" xfId="0" applyNumberFormat="1" applyFont="1" applyFill="1" applyBorder="1" applyAlignment="1" applyProtection="1">
      <alignment horizontal="right" vertical="center"/>
      <protection/>
    </xf>
    <xf numFmtId="179" fontId="10" fillId="2" borderId="52" xfId="0" applyNumberFormat="1" applyFont="1" applyFill="1" applyBorder="1" applyAlignment="1" applyProtection="1">
      <alignment horizontal="right" vertical="center"/>
      <protection/>
    </xf>
    <xf numFmtId="179" fontId="10" fillId="2" borderId="53" xfId="0" applyNumberFormat="1" applyFont="1" applyFill="1" applyBorder="1" applyAlignment="1" applyProtection="1">
      <alignment horizontal="right" vertical="center"/>
      <protection/>
    </xf>
    <xf numFmtId="179" fontId="7" fillId="0" borderId="60" xfId="0" applyNumberFormat="1" applyFon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  <xf numFmtId="178" fontId="8" fillId="0" borderId="38" xfId="0" applyNumberFormat="1" applyFont="1" applyBorder="1" applyAlignment="1" applyProtection="1">
      <alignment horizontal="right" vertical="center"/>
      <protection/>
    </xf>
    <xf numFmtId="178" fontId="8" fillId="0" borderId="4" xfId="0" applyNumberFormat="1" applyFont="1" applyBorder="1" applyAlignment="1" applyProtection="1">
      <alignment horizontal="right" vertical="center"/>
      <protection/>
    </xf>
    <xf numFmtId="178" fontId="8" fillId="0" borderId="75" xfId="0" applyNumberFormat="1" applyFont="1" applyBorder="1" applyAlignment="1" applyProtection="1">
      <alignment horizontal="right" vertical="center"/>
      <protection/>
    </xf>
    <xf numFmtId="178" fontId="8" fillId="0" borderId="28" xfId="0" applyNumberFormat="1" applyFont="1" applyBorder="1" applyAlignment="1" applyProtection="1">
      <alignment horizontal="right" vertical="center"/>
      <protection/>
    </xf>
    <xf numFmtId="178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22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29" xfId="0" applyNumberFormat="1" applyFont="1" applyBorder="1" applyAlignment="1" applyProtection="1">
      <alignment horizontal="right" vertical="center"/>
      <protection/>
    </xf>
    <xf numFmtId="179" fontId="8" fillId="0" borderId="4" xfId="0" applyNumberFormat="1" applyFont="1" applyBorder="1" applyAlignment="1" applyProtection="1">
      <alignment horizontal="right" vertical="center"/>
      <protection/>
    </xf>
    <xf numFmtId="178" fontId="8" fillId="0" borderId="39" xfId="0" applyNumberFormat="1" applyFont="1" applyBorder="1" applyAlignment="1" applyProtection="1">
      <alignment horizontal="right" vertical="center"/>
      <protection/>
    </xf>
    <xf numFmtId="178" fontId="8" fillId="0" borderId="76" xfId="0" applyNumberFormat="1" applyFont="1" applyBorder="1" applyAlignment="1" applyProtection="1">
      <alignment horizontal="right" vertical="center"/>
      <protection/>
    </xf>
    <xf numFmtId="179" fontId="8" fillId="0" borderId="6" xfId="0" applyNumberFormat="1" applyFont="1" applyBorder="1" applyAlignment="1" applyProtection="1">
      <alignment horizontal="right" vertical="center"/>
      <protection/>
    </xf>
    <xf numFmtId="178" fontId="8" fillId="0" borderId="31" xfId="0" applyNumberFormat="1" applyFont="1" applyBorder="1" applyAlignment="1" applyProtection="1">
      <alignment horizontal="right" vertical="center"/>
      <protection/>
    </xf>
    <xf numFmtId="178" fontId="8" fillId="0" borderId="8" xfId="0" applyNumberFormat="1" applyFont="1" applyBorder="1" applyAlignment="1" applyProtection="1">
      <alignment horizontal="right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72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178" fontId="8" fillId="0" borderId="58" xfId="0" applyNumberFormat="1" applyFont="1" applyBorder="1" applyAlignment="1" applyProtection="1">
      <alignment horizontal="right" vertical="center"/>
      <protection/>
    </xf>
    <xf numFmtId="179" fontId="8" fillId="0" borderId="9" xfId="0" applyNumberFormat="1" applyFont="1" applyBorder="1" applyAlignment="1" applyProtection="1">
      <alignment horizontal="right" vertical="center"/>
      <protection/>
    </xf>
    <xf numFmtId="178" fontId="8" fillId="0" borderId="32" xfId="0" applyNumberFormat="1" applyFont="1" applyBorder="1" applyAlignment="1" applyProtection="1">
      <alignment horizontal="right" vertical="center"/>
      <protection/>
    </xf>
    <xf numFmtId="178" fontId="8" fillId="0" borderId="10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horizontal="right" vertical="center"/>
      <protection/>
    </xf>
    <xf numFmtId="178" fontId="8" fillId="0" borderId="73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59" xfId="0" applyNumberFormat="1" applyFont="1" applyBorder="1" applyAlignment="1" applyProtection="1">
      <alignment horizontal="right" vertical="center"/>
      <protection/>
    </xf>
    <xf numFmtId="179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31" xfId="0" applyNumberFormat="1" applyFont="1" applyFill="1" applyBorder="1" applyAlignment="1" applyProtection="1">
      <alignment horizontal="right" vertical="center"/>
      <protection/>
    </xf>
    <xf numFmtId="178" fontId="8" fillId="0" borderId="8" xfId="0" applyNumberFormat="1" applyFont="1" applyFill="1" applyBorder="1" applyAlignment="1" applyProtection="1">
      <alignment horizontal="right" vertical="center"/>
      <protection/>
    </xf>
    <xf numFmtId="178" fontId="8" fillId="0" borderId="40" xfId="0" applyNumberFormat="1" applyFont="1" applyBorder="1" applyAlignment="1" applyProtection="1">
      <alignment horizontal="right" vertical="center"/>
      <protection/>
    </xf>
    <xf numFmtId="178" fontId="8" fillId="0" borderId="1" xfId="0" applyNumberFormat="1" applyFont="1" applyBorder="1" applyAlignment="1" applyProtection="1">
      <alignment horizontal="right" vertical="center"/>
      <protection/>
    </xf>
    <xf numFmtId="178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74" xfId="0" applyNumberFormat="1" applyFont="1" applyBorder="1" applyAlignment="1" applyProtection="1">
      <alignment horizontal="right" vertical="center"/>
      <protection/>
    </xf>
    <xf numFmtId="178" fontId="8" fillId="0" borderId="23" xfId="0" applyNumberFormat="1" applyFont="1" applyBorder="1" applyAlignment="1" applyProtection="1">
      <alignment horizontal="right" vertical="center"/>
      <protection/>
    </xf>
    <xf numFmtId="178" fontId="8" fillId="0" borderId="30" xfId="0" applyNumberFormat="1" applyFont="1" applyBorder="1" applyAlignment="1" applyProtection="1">
      <alignment horizontal="right" vertical="center"/>
      <protection/>
    </xf>
    <xf numFmtId="179" fontId="8" fillId="0" borderId="7" xfId="0" applyNumberFormat="1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left"/>
      <protection locked="0"/>
    </xf>
    <xf numFmtId="37" fontId="8" fillId="0" borderId="55" xfId="0" applyFont="1" applyBorder="1" applyAlignment="1" applyProtection="1">
      <alignment vertical="center"/>
      <protection locked="0"/>
    </xf>
    <xf numFmtId="37" fontId="8" fillId="0" borderId="56" xfId="0" applyFont="1" applyBorder="1" applyAlignment="1" applyProtection="1">
      <alignment horizontal="center" vertical="center"/>
      <protection locked="0"/>
    </xf>
    <xf numFmtId="37" fontId="8" fillId="0" borderId="40" xfId="0" applyFont="1" applyBorder="1" applyAlignment="1" applyProtection="1">
      <alignment horizontal="center" vertical="center"/>
      <protection locked="0"/>
    </xf>
    <xf numFmtId="37" fontId="8" fillId="0" borderId="77" xfId="0" applyFont="1" applyBorder="1" applyAlignment="1" applyProtection="1">
      <alignment vertical="center"/>
      <protection locked="0"/>
    </xf>
    <xf numFmtId="37" fontId="10" fillId="2" borderId="40" xfId="0" applyFont="1" applyFill="1" applyBorder="1" applyAlignment="1" applyProtection="1">
      <alignment vertical="center"/>
      <protection locked="0"/>
    </xf>
    <xf numFmtId="37" fontId="10" fillId="2" borderId="38" xfId="0" applyFont="1" applyFill="1" applyBorder="1" applyAlignment="1" applyProtection="1">
      <alignment vertical="center"/>
      <protection locked="0"/>
    </xf>
    <xf numFmtId="37" fontId="8" fillId="0" borderId="38" xfId="0" applyFont="1" applyBorder="1" applyAlignment="1" applyProtection="1">
      <alignment vertical="center"/>
      <protection locked="0"/>
    </xf>
    <xf numFmtId="37" fontId="10" fillId="2" borderId="41" xfId="0" applyFont="1" applyFill="1" applyBorder="1" applyAlignment="1" applyProtection="1">
      <alignment vertical="center"/>
      <protection locked="0"/>
    </xf>
    <xf numFmtId="37" fontId="8" fillId="0" borderId="31" xfId="0" applyFont="1" applyBorder="1" applyAlignment="1" applyProtection="1">
      <alignment vertical="center"/>
      <protection locked="0"/>
    </xf>
    <xf numFmtId="37" fontId="8" fillId="0" borderId="32" xfId="0" applyFont="1" applyBorder="1" applyAlignment="1" applyProtection="1">
      <alignment vertical="center"/>
      <protection locked="0"/>
    </xf>
    <xf numFmtId="37" fontId="10" fillId="2" borderId="41" xfId="0" applyFont="1" applyFill="1" applyBorder="1" applyAlignment="1" applyProtection="1">
      <alignment vertical="center" shrinkToFit="1"/>
      <protection locked="0"/>
    </xf>
    <xf numFmtId="37" fontId="8" fillId="0" borderId="40" xfId="0" applyFont="1" applyBorder="1" applyAlignment="1" applyProtection="1">
      <alignment vertical="center"/>
      <protection locked="0"/>
    </xf>
    <xf numFmtId="37" fontId="0" fillId="0" borderId="0" xfId="0" applyBorder="1" applyAlignment="1" applyProtection="1">
      <alignment vertical="center"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Alignment="1" applyProtection="1">
      <alignment/>
      <protection locked="0"/>
    </xf>
    <xf numFmtId="178" fontId="8" fillId="0" borderId="78" xfId="0" applyNumberFormat="1" applyFont="1" applyBorder="1" applyAlignment="1" applyProtection="1">
      <alignment horizontal="center" vertical="center"/>
      <protection/>
    </xf>
    <xf numFmtId="176" fontId="8" fillId="0" borderId="79" xfId="0" applyNumberFormat="1" applyFont="1" applyBorder="1" applyAlignment="1" applyProtection="1">
      <alignment horizontal="center" vertical="center"/>
      <protection/>
    </xf>
    <xf numFmtId="176" fontId="8" fillId="0" borderId="80" xfId="0" applyNumberFormat="1" applyFont="1" applyBorder="1" applyAlignment="1" applyProtection="1">
      <alignment vertical="center"/>
      <protection/>
    </xf>
    <xf numFmtId="176" fontId="8" fillId="0" borderId="81" xfId="0" applyNumberFormat="1" applyFont="1" applyBorder="1" applyAlignment="1" applyProtection="1">
      <alignment vertical="center"/>
      <protection/>
    </xf>
    <xf numFmtId="176" fontId="8" fillId="0" borderId="54" xfId="0" applyNumberFormat="1" applyFont="1" applyBorder="1" applyAlignment="1" applyProtection="1">
      <alignment horizontal="center"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80" xfId="0" applyNumberFormat="1" applyFont="1" applyBorder="1" applyAlignment="1" applyProtection="1">
      <alignment horizontal="center" vertical="center"/>
      <protection/>
    </xf>
    <xf numFmtId="176" fontId="8" fillId="0" borderId="81" xfId="0" applyNumberFormat="1" applyFont="1" applyBorder="1" applyAlignment="1" applyProtection="1">
      <alignment horizontal="center" vertical="center"/>
      <protection/>
    </xf>
    <xf numFmtId="176" fontId="8" fillId="0" borderId="50" xfId="0" applyNumberFormat="1" applyFont="1" applyBorder="1" applyAlignment="1" applyProtection="1">
      <alignment horizontal="center" vertical="center"/>
      <protection/>
    </xf>
    <xf numFmtId="176" fontId="8" fillId="0" borderId="64" xfId="0" applyNumberFormat="1" applyFont="1" applyBorder="1" applyAlignment="1" applyProtection="1">
      <alignment horizontal="center" vertical="center" wrapText="1"/>
      <protection/>
    </xf>
    <xf numFmtId="37" fontId="0" fillId="0" borderId="62" xfId="0" applyBorder="1" applyAlignment="1">
      <alignment horizontal="center" vertical="center" wrapText="1"/>
    </xf>
    <xf numFmtId="176" fontId="8" fillId="0" borderId="80" xfId="0" applyNumberFormat="1" applyFont="1" applyBorder="1" applyAlignment="1" applyProtection="1" quotePrefix="1">
      <alignment horizontal="center" vertical="center"/>
      <protection/>
    </xf>
    <xf numFmtId="176" fontId="8" fillId="0" borderId="82" xfId="0" applyNumberFormat="1" applyFont="1" applyBorder="1" applyAlignment="1" applyProtection="1">
      <alignment horizontal="center" vertical="center"/>
      <protection/>
    </xf>
    <xf numFmtId="37" fontId="9" fillId="0" borderId="61" xfId="0" applyFont="1" applyBorder="1" applyAlignment="1" applyProtection="1">
      <alignment horizontal="center" vertical="center"/>
      <protection/>
    </xf>
    <xf numFmtId="37" fontId="9" fillId="0" borderId="23" xfId="0" applyFont="1" applyBorder="1" applyAlignment="1" applyProtection="1">
      <alignment horizontal="center" vertical="center"/>
      <protection/>
    </xf>
    <xf numFmtId="176" fontId="8" fillId="0" borderId="83" xfId="0" applyNumberFormat="1" applyFont="1" applyBorder="1" applyAlignment="1" applyProtection="1">
      <alignment horizontal="center" vertical="center" wrapText="1"/>
      <protection/>
    </xf>
    <xf numFmtId="37" fontId="9" fillId="0" borderId="3" xfId="0" applyFont="1" applyBorder="1" applyAlignment="1" applyProtection="1">
      <alignment horizontal="center" vertical="center"/>
      <protection/>
    </xf>
    <xf numFmtId="37" fontId="9" fillId="0" borderId="15" xfId="0" applyFont="1" applyBorder="1" applyAlignment="1" applyProtection="1">
      <alignment horizontal="center" vertical="center"/>
      <protection/>
    </xf>
    <xf numFmtId="37" fontId="9" fillId="0" borderId="30" xfId="0" applyFont="1" applyBorder="1" applyAlignment="1" applyProtection="1">
      <alignment horizontal="center" vertical="center"/>
      <protection/>
    </xf>
    <xf numFmtId="178" fontId="8" fillId="0" borderId="78" xfId="0" applyNumberFormat="1" applyFont="1" applyBorder="1" applyAlignment="1" applyProtection="1">
      <alignment horizontal="center" vertical="center" wrapText="1"/>
      <protection/>
    </xf>
    <xf numFmtId="178" fontId="0" fillId="0" borderId="2" xfId="0" applyNumberFormat="1" applyBorder="1" applyAlignment="1" applyProtection="1">
      <alignment horizontal="center" vertical="center"/>
      <protection/>
    </xf>
    <xf numFmtId="178" fontId="8" fillId="0" borderId="74" xfId="0" applyNumberFormat="1" applyFont="1" applyBorder="1" applyAlignment="1" applyProtection="1" quotePrefix="1">
      <alignment horizontal="center" vertical="center"/>
      <protection/>
    </xf>
    <xf numFmtId="178" fontId="8" fillId="0" borderId="1" xfId="0" applyNumberFormat="1" applyFont="1" applyBorder="1" applyAlignment="1" applyProtection="1">
      <alignment horizontal="center" vertical="center"/>
      <protection/>
    </xf>
    <xf numFmtId="178" fontId="8" fillId="0" borderId="7" xfId="0" applyNumberFormat="1" applyFont="1" applyBorder="1" applyAlignment="1" applyProtection="1">
      <alignment horizontal="center" vertical="center"/>
      <protection/>
    </xf>
    <xf numFmtId="178" fontId="8" fillId="0" borderId="84" xfId="0" applyNumberFormat="1" applyFont="1" applyBorder="1" applyAlignment="1" applyProtection="1">
      <alignment horizontal="center" vertical="center"/>
      <protection/>
    </xf>
    <xf numFmtId="178" fontId="0" fillId="0" borderId="85" xfId="0" applyNumberFormat="1" applyBorder="1" applyAlignment="1" applyProtection="1">
      <alignment horizontal="center" vertical="center"/>
      <protection/>
    </xf>
    <xf numFmtId="178" fontId="8" fillId="0" borderId="86" xfId="0" applyNumberFormat="1" applyFont="1" applyBorder="1" applyAlignment="1" applyProtection="1">
      <alignment horizontal="center" vertical="center" wrapText="1"/>
      <protection/>
    </xf>
    <xf numFmtId="178" fontId="0" fillId="0" borderId="5" xfId="0" applyNumberFormat="1" applyBorder="1" applyAlignment="1" applyProtection="1">
      <alignment horizontal="center" vertical="center"/>
      <protection/>
    </xf>
    <xf numFmtId="178" fontId="8" fillId="0" borderId="84" xfId="0" applyNumberFormat="1" applyFont="1" applyBorder="1" applyAlignment="1" applyProtection="1">
      <alignment horizontal="center" vertical="center" wrapText="1"/>
      <protection/>
    </xf>
    <xf numFmtId="178" fontId="8" fillId="0" borderId="55" xfId="0" applyNumberFormat="1" applyFont="1" applyBorder="1" applyAlignment="1" applyProtection="1">
      <alignment horizontal="center" vertical="center" wrapText="1"/>
      <protection/>
    </xf>
    <xf numFmtId="178" fontId="8" fillId="0" borderId="56" xfId="0" applyNumberFormat="1" applyFont="1" applyBorder="1" applyAlignment="1" applyProtection="1">
      <alignment horizontal="center" vertical="center" wrapText="1"/>
      <protection/>
    </xf>
    <xf numFmtId="178" fontId="8" fillId="0" borderId="40" xfId="0" applyNumberFormat="1" applyFont="1" applyBorder="1" applyAlignment="1" applyProtection="1">
      <alignment horizontal="center" vertical="center" wrapText="1"/>
      <protection/>
    </xf>
    <xf numFmtId="179" fontId="8" fillId="0" borderId="87" xfId="0" applyNumberFormat="1" applyFont="1" applyBorder="1" applyAlignment="1" applyProtection="1">
      <alignment horizontal="center" vertical="center" wrapText="1"/>
      <protection/>
    </xf>
    <xf numFmtId="179" fontId="8" fillId="0" borderId="88" xfId="0" applyNumberFormat="1" applyFont="1" applyBorder="1" applyAlignment="1" applyProtection="1">
      <alignment horizontal="center" vertical="center" wrapText="1"/>
      <protection/>
    </xf>
    <xf numFmtId="179" fontId="8" fillId="0" borderId="37" xfId="0" applyNumberFormat="1" applyFont="1" applyBorder="1" applyAlignment="1" applyProtection="1">
      <alignment horizontal="center" vertical="center" wrapText="1"/>
      <protection/>
    </xf>
    <xf numFmtId="178" fontId="8" fillId="0" borderId="56" xfId="0" applyNumberFormat="1" applyFont="1" applyBorder="1" applyAlignment="1" applyProtection="1">
      <alignment horizontal="center" vertical="center"/>
      <protection/>
    </xf>
    <xf numFmtId="178" fontId="8" fillId="0" borderId="40" xfId="0" applyNumberFormat="1" applyFont="1" applyBorder="1" applyAlignment="1" applyProtection="1">
      <alignment horizontal="center" vertical="center"/>
      <protection/>
    </xf>
    <xf numFmtId="178" fontId="9" fillId="0" borderId="1" xfId="0" applyNumberFormat="1" applyFont="1" applyBorder="1" applyAlignment="1" applyProtection="1" quotePrefix="1">
      <alignment horizontal="center" vertical="center"/>
      <protection/>
    </xf>
    <xf numFmtId="178" fontId="9" fillId="0" borderId="1" xfId="0" applyNumberFormat="1" applyFont="1" applyBorder="1" applyAlignment="1" applyProtection="1">
      <alignment horizontal="center" vertical="center"/>
      <protection/>
    </xf>
    <xf numFmtId="178" fontId="8" fillId="0" borderId="87" xfId="0" applyNumberFormat="1" applyFont="1" applyBorder="1" applyAlignment="1" applyProtection="1">
      <alignment horizontal="center" vertical="center"/>
      <protection/>
    </xf>
    <xf numFmtId="178" fontId="8" fillId="0" borderId="88" xfId="0" applyNumberFormat="1" applyFont="1" applyBorder="1" applyAlignment="1" applyProtection="1">
      <alignment horizontal="center" vertical="center"/>
      <protection/>
    </xf>
    <xf numFmtId="178" fontId="8" fillId="0" borderId="60" xfId="0" applyNumberFormat="1" applyFont="1" applyBorder="1" applyAlignment="1" applyProtection="1">
      <alignment horizontal="center" vertical="center" wrapText="1"/>
      <protection/>
    </xf>
    <xf numFmtId="178" fontId="8" fillId="0" borderId="0" xfId="0" applyNumberFormat="1" applyFont="1" applyBorder="1" applyAlignment="1" applyProtection="1">
      <alignment horizontal="center" vertical="center" wrapText="1"/>
      <protection/>
    </xf>
    <xf numFmtId="178" fontId="8" fillId="0" borderId="86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5"/>
  <sheetViews>
    <sheetView showGridLines="0" tabSelected="1" zoomScale="85" zoomScaleNormal="85" zoomScaleSheetLayoutView="2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2" sqref="V2"/>
    </sheetView>
  </sheetViews>
  <sheetFormatPr defaultColWidth="10.66015625" defaultRowHeight="18"/>
  <cols>
    <col min="1" max="1" width="12.16015625" style="1" customWidth="1"/>
    <col min="2" max="2" width="9.33203125" style="13" bestFit="1" customWidth="1"/>
    <col min="3" max="11" width="7.91015625" style="13" customWidth="1"/>
    <col min="12" max="13" width="3.83203125" style="13" customWidth="1"/>
    <col min="14" max="18" width="7.91015625" style="13" customWidth="1"/>
    <col min="19" max="19" width="8.66015625" style="13" customWidth="1"/>
    <col min="20" max="22" width="7.91015625" style="13" customWidth="1"/>
    <col min="23" max="23" width="12.16015625" style="122" customWidth="1"/>
    <col min="24" max="24" width="0.8359375" style="1" customWidth="1"/>
    <col min="25" max="16384" width="10.66015625" style="1" customWidth="1"/>
  </cols>
  <sheetData>
    <row r="1" spans="1:25" s="88" customFormat="1" ht="27.75" customHeight="1" thickBot="1">
      <c r="A1" s="124" t="s">
        <v>80</v>
      </c>
      <c r="B1" s="5"/>
      <c r="C1" s="5"/>
      <c r="D1" s="5"/>
      <c r="E1" s="86"/>
      <c r="F1" s="86"/>
      <c r="G1" s="86"/>
      <c r="H1" s="40" t="s">
        <v>0</v>
      </c>
      <c r="I1" s="86"/>
      <c r="J1" s="123" t="s">
        <v>75</v>
      </c>
      <c r="K1" s="5"/>
      <c r="L1" s="7"/>
      <c r="M1" s="7"/>
      <c r="N1" s="86"/>
      <c r="O1" s="5"/>
      <c r="P1" s="86"/>
      <c r="Q1" s="86"/>
      <c r="R1" s="6"/>
      <c r="S1" s="86"/>
      <c r="T1" s="40"/>
      <c r="U1" s="86"/>
      <c r="V1" s="40" t="s">
        <v>1</v>
      </c>
      <c r="W1" s="33" t="str">
        <f>J1</f>
        <v>平成１４年</v>
      </c>
      <c r="X1" s="87"/>
      <c r="Y1" s="4"/>
    </row>
    <row r="2" spans="1:25" s="91" customFormat="1" ht="18" customHeight="1">
      <c r="A2" s="89"/>
      <c r="B2" s="255" t="s">
        <v>83</v>
      </c>
      <c r="C2" s="264"/>
      <c r="D2" s="265"/>
      <c r="E2" s="255" t="s">
        <v>84</v>
      </c>
      <c r="F2" s="264"/>
      <c r="G2" s="265"/>
      <c r="H2" s="269" t="s">
        <v>93</v>
      </c>
      <c r="I2" s="264"/>
      <c r="J2" s="264"/>
      <c r="K2" s="265"/>
      <c r="L2" s="11"/>
      <c r="M2" s="12"/>
      <c r="N2" s="273" t="s">
        <v>76</v>
      </c>
      <c r="O2" s="255" t="s">
        <v>85</v>
      </c>
      <c r="P2" s="264"/>
      <c r="Q2" s="265"/>
      <c r="R2" s="255" t="s">
        <v>86</v>
      </c>
      <c r="S2" s="256"/>
      <c r="T2" s="257"/>
      <c r="U2" s="147"/>
      <c r="V2" s="144"/>
      <c r="W2" s="89"/>
      <c r="X2" s="90"/>
      <c r="Y2" s="3"/>
    </row>
    <row r="3" spans="1:25" s="91" customFormat="1" ht="18" customHeight="1">
      <c r="A3" s="92"/>
      <c r="B3" s="258" t="s">
        <v>2</v>
      </c>
      <c r="C3" s="270" t="s">
        <v>3</v>
      </c>
      <c r="D3" s="262" t="s">
        <v>4</v>
      </c>
      <c r="E3" s="258" t="s">
        <v>2</v>
      </c>
      <c r="F3" s="270" t="s">
        <v>3</v>
      </c>
      <c r="G3" s="262" t="s">
        <v>4</v>
      </c>
      <c r="H3" s="266" t="s">
        <v>91</v>
      </c>
      <c r="I3" s="266"/>
      <c r="J3" s="266"/>
      <c r="K3" s="267" t="s">
        <v>92</v>
      </c>
      <c r="L3" s="38"/>
      <c r="M3" s="8"/>
      <c r="N3" s="274"/>
      <c r="O3" s="258" t="s">
        <v>2</v>
      </c>
      <c r="P3" s="260" t="s">
        <v>10</v>
      </c>
      <c r="Q3" s="262" t="s">
        <v>11</v>
      </c>
      <c r="R3" s="258" t="s">
        <v>2</v>
      </c>
      <c r="S3" s="9" t="s">
        <v>5</v>
      </c>
      <c r="T3" s="37" t="s">
        <v>6</v>
      </c>
      <c r="U3" s="148" t="s">
        <v>7</v>
      </c>
      <c r="V3" s="38" t="s">
        <v>8</v>
      </c>
      <c r="W3" s="92"/>
      <c r="X3" s="90"/>
      <c r="Y3" s="3"/>
    </row>
    <row r="4" spans="1:25" s="91" customFormat="1" ht="18" customHeight="1" thickBot="1">
      <c r="A4" s="93"/>
      <c r="B4" s="276"/>
      <c r="C4" s="271"/>
      <c r="D4" s="272"/>
      <c r="E4" s="276"/>
      <c r="F4" s="271"/>
      <c r="G4" s="272"/>
      <c r="H4" s="140" t="s">
        <v>88</v>
      </c>
      <c r="I4" s="128" t="s">
        <v>89</v>
      </c>
      <c r="J4" s="129" t="s">
        <v>90</v>
      </c>
      <c r="K4" s="268"/>
      <c r="L4" s="127"/>
      <c r="M4" s="12"/>
      <c r="N4" s="275"/>
      <c r="O4" s="259"/>
      <c r="P4" s="261"/>
      <c r="Q4" s="263"/>
      <c r="R4" s="259"/>
      <c r="S4" s="94" t="s">
        <v>12</v>
      </c>
      <c r="T4" s="146" t="s">
        <v>87</v>
      </c>
      <c r="U4" s="149"/>
      <c r="V4" s="145"/>
      <c r="W4" s="93"/>
      <c r="X4" s="90"/>
      <c r="Y4" s="3"/>
    </row>
    <row r="5" spans="1:25" s="91" customFormat="1" ht="18" customHeight="1">
      <c r="A5" s="51" t="s">
        <v>9</v>
      </c>
      <c r="B5" s="106">
        <f>C5+D5</f>
        <v>1153855</v>
      </c>
      <c r="C5" s="21">
        <v>592840</v>
      </c>
      <c r="D5" s="31">
        <v>561015</v>
      </c>
      <c r="E5" s="106">
        <f>F5+G5</f>
        <v>982379</v>
      </c>
      <c r="F5" s="21">
        <v>535305</v>
      </c>
      <c r="G5" s="31">
        <v>447074</v>
      </c>
      <c r="H5" s="46">
        <f>I5+J5</f>
        <v>3497</v>
      </c>
      <c r="I5" s="21">
        <v>1903</v>
      </c>
      <c r="J5" s="25">
        <v>1594</v>
      </c>
      <c r="K5" s="130">
        <v>1937</v>
      </c>
      <c r="L5" s="127"/>
      <c r="M5" s="12"/>
      <c r="N5" s="95">
        <f>B5-E5</f>
        <v>171476</v>
      </c>
      <c r="O5" s="160">
        <f>P5+Q5</f>
        <v>36978</v>
      </c>
      <c r="P5" s="21">
        <v>15161</v>
      </c>
      <c r="Q5" s="31">
        <v>21817</v>
      </c>
      <c r="R5" s="106">
        <f>IF(SUM(S5:T5),SUM(S5:T5),"        -")</f>
        <v>6333</v>
      </c>
      <c r="S5" s="10">
        <v>4959</v>
      </c>
      <c r="T5" s="31">
        <v>1374</v>
      </c>
      <c r="U5" s="150">
        <v>757331</v>
      </c>
      <c r="V5" s="10">
        <v>289836</v>
      </c>
      <c r="W5" s="41" t="s">
        <v>9</v>
      </c>
      <c r="X5" s="90"/>
      <c r="Y5" s="96"/>
    </row>
    <row r="6" spans="1:25" s="102" customFormat="1" ht="18" customHeight="1">
      <c r="A6" s="62" t="s">
        <v>13</v>
      </c>
      <c r="B6" s="137">
        <f>C6+D6</f>
        <v>8943</v>
      </c>
      <c r="C6" s="97">
        <f>SUM(C7,C9,C14,C21,C28,C35,C44,C55,C62)</f>
        <v>4603</v>
      </c>
      <c r="D6" s="138">
        <f>SUM(D7,D9,D14,D21,D28,D35,D44,D55,D62)</f>
        <v>4340</v>
      </c>
      <c r="E6" s="137">
        <f>F6+G6</f>
        <v>10167</v>
      </c>
      <c r="F6" s="97">
        <f>SUM(F7,F9,F14,F21,F28,F35,F44,F55,F62)</f>
        <v>5327</v>
      </c>
      <c r="G6" s="138">
        <f>SUM(G7,G9,G14,G21,G28,G35,G44,G55,G62)</f>
        <v>4840</v>
      </c>
      <c r="H6" s="63">
        <f>I6+J6</f>
        <v>23</v>
      </c>
      <c r="I6" s="97">
        <f>SUM(I7,I9,I14,I21,I28,I35,I44,I55,I62)</f>
        <v>11</v>
      </c>
      <c r="J6" s="98">
        <f>SUM(J7,J9,J14,J21,J28,J35,J44,J55,J62)</f>
        <v>12</v>
      </c>
      <c r="K6" s="131">
        <f>SUM(K7,K9,K14,K21,K28,K35,K44,K55,K62)</f>
        <v>12</v>
      </c>
      <c r="L6" s="39"/>
      <c r="M6" s="99"/>
      <c r="N6" s="97">
        <f>SUM(N7,N9,N14,N21,N28,N35,N44,N55,N62)</f>
        <v>-1224</v>
      </c>
      <c r="O6" s="141">
        <f>P6+Q6</f>
        <v>263</v>
      </c>
      <c r="P6" s="97">
        <f>SUM(P7,P9,P14,P21,P28,P35,P44,P55,P62)</f>
        <v>99</v>
      </c>
      <c r="Q6" s="138">
        <f>SUM(Q7,Q9,Q14,Q21,Q28,Q35,Q44,Q55,Q62)</f>
        <v>164</v>
      </c>
      <c r="R6" s="137">
        <f>IF(SUM(S6:T6),SUM(S6:T6),"        -")</f>
        <v>44</v>
      </c>
      <c r="S6" s="64">
        <f>SUM(S7,S9,S14,S21,S28,S35,S44,S55,S62)</f>
        <v>34</v>
      </c>
      <c r="T6" s="138">
        <f>SUM(T7,T9,T14,T21,T28,T35,T44,T55,T62)</f>
        <v>10</v>
      </c>
      <c r="U6" s="151">
        <f>SUM(U7,U9,U14,U21,U28,U35,U44,U55,U62)</f>
        <v>5512</v>
      </c>
      <c r="V6" s="64">
        <f>SUM(V7,V9,V14,V21,V28,V35,V44,V55,V62)</f>
        <v>2685</v>
      </c>
      <c r="W6" s="79" t="s">
        <v>13</v>
      </c>
      <c r="X6" s="100"/>
      <c r="Y6" s="101"/>
    </row>
    <row r="7" spans="1:25" s="91" customFormat="1" ht="18" customHeight="1">
      <c r="A7" s="73" t="s">
        <v>14</v>
      </c>
      <c r="B7" s="80">
        <f>C7+D7</f>
        <v>3379</v>
      </c>
      <c r="C7" s="75">
        <f>SUM(C8:C8)</f>
        <v>1711</v>
      </c>
      <c r="D7" s="103">
        <f>SUM(D8:D8)</f>
        <v>1668</v>
      </c>
      <c r="E7" s="80">
        <f>F7+G7</f>
        <v>3320</v>
      </c>
      <c r="F7" s="75">
        <f>SUM(F8:F8)</f>
        <v>1748</v>
      </c>
      <c r="G7" s="103">
        <f>SUM(G8:G8)</f>
        <v>1572</v>
      </c>
      <c r="H7" s="74">
        <f>I7+J7</f>
        <v>8</v>
      </c>
      <c r="I7" s="75">
        <f>SUM(I8:I8)</f>
        <v>3</v>
      </c>
      <c r="J7" s="76">
        <f>SUM(J8:J8)</f>
        <v>5</v>
      </c>
      <c r="K7" s="132">
        <f>SUM(K8:K8)</f>
        <v>5</v>
      </c>
      <c r="L7" s="72"/>
      <c r="M7" s="104"/>
      <c r="N7" s="75">
        <f>SUM(N8:N8)</f>
        <v>59</v>
      </c>
      <c r="O7" s="142">
        <f>P7+Q7</f>
        <v>102</v>
      </c>
      <c r="P7" s="75">
        <f>SUM(P8:P8)</f>
        <v>41</v>
      </c>
      <c r="Q7" s="103">
        <f>SUM(Q8:Q8)</f>
        <v>61</v>
      </c>
      <c r="R7" s="80">
        <f>IF(SUM(S7:T7),SUM(S7:T7),"        -")</f>
        <v>19</v>
      </c>
      <c r="S7" s="77">
        <f>SUM(S8:S8)</f>
        <v>15</v>
      </c>
      <c r="T7" s="103">
        <f>SUM(T8:T8)</f>
        <v>4</v>
      </c>
      <c r="U7" s="152">
        <f>SUM(U8:U8)</f>
        <v>2236</v>
      </c>
      <c r="V7" s="81">
        <f>SUM(V8:V8)</f>
        <v>1127</v>
      </c>
      <c r="W7" s="82" t="s">
        <v>14</v>
      </c>
      <c r="X7" s="90"/>
      <c r="Y7" s="96"/>
    </row>
    <row r="8" spans="1:25" s="91" customFormat="1" ht="18" customHeight="1">
      <c r="A8" s="52" t="s">
        <v>15</v>
      </c>
      <c r="B8" s="157">
        <f>C8+D8</f>
        <v>3379</v>
      </c>
      <c r="C8" s="34">
        <v>1711</v>
      </c>
      <c r="D8" s="36">
        <v>1668</v>
      </c>
      <c r="E8" s="157">
        <f>F8+G8</f>
        <v>3320</v>
      </c>
      <c r="F8" s="34">
        <v>1748</v>
      </c>
      <c r="G8" s="36">
        <v>1572</v>
      </c>
      <c r="H8" s="47">
        <f>I8+J8</f>
        <v>8</v>
      </c>
      <c r="I8" s="34">
        <v>3</v>
      </c>
      <c r="J8" s="35">
        <v>5</v>
      </c>
      <c r="K8" s="130">
        <v>5</v>
      </c>
      <c r="L8" s="127"/>
      <c r="M8" s="12"/>
      <c r="N8" s="105">
        <f>B8-E8</f>
        <v>59</v>
      </c>
      <c r="O8" s="160">
        <f>P8+Q8</f>
        <v>102</v>
      </c>
      <c r="P8" s="21">
        <v>41</v>
      </c>
      <c r="Q8" s="31">
        <v>61</v>
      </c>
      <c r="R8" s="106">
        <f>IF(SUM(S8:T8),SUM(S8:T8),"        -")</f>
        <v>19</v>
      </c>
      <c r="S8" s="10">
        <v>15</v>
      </c>
      <c r="T8" s="31">
        <v>4</v>
      </c>
      <c r="U8" s="150">
        <v>2236</v>
      </c>
      <c r="V8" s="14">
        <v>1127</v>
      </c>
      <c r="W8" s="78" t="s">
        <v>15</v>
      </c>
      <c r="X8" s="90"/>
      <c r="Y8" s="96"/>
    </row>
    <row r="9" spans="1:25" s="91" customFormat="1" ht="18" customHeight="1">
      <c r="A9" s="65" t="s">
        <v>16</v>
      </c>
      <c r="B9" s="139">
        <f aca="true" t="shared" si="0" ref="B9:B40">C9+D9</f>
        <v>547</v>
      </c>
      <c r="C9" s="67">
        <f>SUM(C10:C13)</f>
        <v>275</v>
      </c>
      <c r="D9" s="70">
        <f>SUM(D10:D13)</f>
        <v>272</v>
      </c>
      <c r="E9" s="139">
        <f aca="true" t="shared" si="1" ref="E9:E40">F9+G9</f>
        <v>796</v>
      </c>
      <c r="F9" s="67">
        <f>SUM(F10:F13)</f>
        <v>415</v>
      </c>
      <c r="G9" s="70">
        <f>SUM(G10:G13)</f>
        <v>381</v>
      </c>
      <c r="H9" s="66">
        <f aca="true" t="shared" si="2" ref="H9:H40">IF(SUM(I9:J9)&gt;0,SUM(I9:J9),"        -")</f>
        <v>2</v>
      </c>
      <c r="I9" s="67" t="str">
        <f>IF(SUM(I10:I13)&gt;0,SUM(I10:I13),"        -")</f>
        <v>        -</v>
      </c>
      <c r="J9" s="68">
        <f>IF(SUM(J10:J13)&gt;0,SUM(J10:J13),"        -")</f>
        <v>2</v>
      </c>
      <c r="K9" s="133">
        <f>IF(SUM(K10:K13),SUM(K10:K13),"        -")</f>
        <v>2</v>
      </c>
      <c r="L9" s="127"/>
      <c r="M9" s="12"/>
      <c r="N9" s="67">
        <f>SUM(N10:N13)</f>
        <v>-249</v>
      </c>
      <c r="O9" s="143">
        <f aca="true" t="shared" si="3" ref="O9:T9">IF(SUM(O10:O13),SUM(O10:O13),"        -")</f>
        <v>16</v>
      </c>
      <c r="P9" s="67">
        <f t="shared" si="3"/>
        <v>5</v>
      </c>
      <c r="Q9" s="70">
        <f t="shared" si="3"/>
        <v>11</v>
      </c>
      <c r="R9" s="139">
        <f t="shared" si="3"/>
        <v>5</v>
      </c>
      <c r="S9" s="69">
        <f t="shared" si="3"/>
        <v>3</v>
      </c>
      <c r="T9" s="70">
        <f t="shared" si="3"/>
        <v>2</v>
      </c>
      <c r="U9" s="153">
        <f>SUM(U10:U13)</f>
        <v>290</v>
      </c>
      <c r="V9" s="83">
        <f>SUM(V10:V13)</f>
        <v>141</v>
      </c>
      <c r="W9" s="84" t="s">
        <v>16</v>
      </c>
      <c r="X9" s="90"/>
      <c r="Y9" s="96"/>
    </row>
    <row r="10" spans="1:25" s="91" customFormat="1" ht="18" customHeight="1">
      <c r="A10" s="53" t="s">
        <v>17</v>
      </c>
      <c r="B10" s="108">
        <f t="shared" si="0"/>
        <v>375</v>
      </c>
      <c r="C10" s="22">
        <v>186</v>
      </c>
      <c r="D10" s="29">
        <v>189</v>
      </c>
      <c r="E10" s="108">
        <f t="shared" si="1"/>
        <v>470</v>
      </c>
      <c r="F10" s="22">
        <v>249</v>
      </c>
      <c r="G10" s="29">
        <v>221</v>
      </c>
      <c r="H10" s="48">
        <f t="shared" si="2"/>
        <v>2</v>
      </c>
      <c r="I10" s="22" t="s">
        <v>79</v>
      </c>
      <c r="J10" s="26">
        <v>2</v>
      </c>
      <c r="K10" s="134">
        <v>2</v>
      </c>
      <c r="L10" s="72"/>
      <c r="M10" s="104"/>
      <c r="N10" s="107">
        <f>B10-E10</f>
        <v>-95</v>
      </c>
      <c r="O10" s="161">
        <f>IF(SUM(P10:Q10),SUM(P10:Q10),"        -")</f>
        <v>9</v>
      </c>
      <c r="P10" s="22">
        <v>4</v>
      </c>
      <c r="Q10" s="29">
        <v>5</v>
      </c>
      <c r="R10" s="108">
        <f>IF(SUM(S10:T10),SUM(S10:T10),"        -")</f>
        <v>5</v>
      </c>
      <c r="S10" s="17">
        <v>3</v>
      </c>
      <c r="T10" s="29">
        <v>2</v>
      </c>
      <c r="U10" s="154">
        <v>197</v>
      </c>
      <c r="V10" s="18">
        <v>106</v>
      </c>
      <c r="W10" s="44" t="s">
        <v>17</v>
      </c>
      <c r="X10" s="90"/>
      <c r="Y10" s="96"/>
    </row>
    <row r="11" spans="1:25" s="91" customFormat="1" ht="18" customHeight="1">
      <c r="A11" s="54" t="s">
        <v>18</v>
      </c>
      <c r="B11" s="110">
        <f t="shared" si="0"/>
        <v>112</v>
      </c>
      <c r="C11" s="23">
        <v>59</v>
      </c>
      <c r="D11" s="30">
        <v>53</v>
      </c>
      <c r="E11" s="110">
        <f t="shared" si="1"/>
        <v>164</v>
      </c>
      <c r="F11" s="23">
        <v>80</v>
      </c>
      <c r="G11" s="30">
        <v>84</v>
      </c>
      <c r="H11" s="49" t="str">
        <f t="shared" si="2"/>
        <v>        -</v>
      </c>
      <c r="I11" s="23" t="s">
        <v>78</v>
      </c>
      <c r="J11" s="27" t="s">
        <v>78</v>
      </c>
      <c r="K11" s="135" t="s">
        <v>73</v>
      </c>
      <c r="L11" s="72"/>
      <c r="M11" s="104"/>
      <c r="N11" s="109">
        <f>B11-E11</f>
        <v>-52</v>
      </c>
      <c r="O11" s="162">
        <f>IF(SUM(P11:Q11),SUM(P11:Q11),"        -")</f>
        <v>4</v>
      </c>
      <c r="P11" s="23">
        <v>1</v>
      </c>
      <c r="Q11" s="30">
        <v>3</v>
      </c>
      <c r="R11" s="110" t="str">
        <f>IF(SUM(S11:T11),SUM(S11:T11),"        -")</f>
        <v>        -</v>
      </c>
      <c r="S11" s="19" t="s">
        <v>111</v>
      </c>
      <c r="T11" s="30" t="s">
        <v>111</v>
      </c>
      <c r="U11" s="155">
        <v>53</v>
      </c>
      <c r="V11" s="20">
        <v>23</v>
      </c>
      <c r="W11" s="45" t="s">
        <v>18</v>
      </c>
      <c r="X11" s="90"/>
      <c r="Y11" s="96"/>
    </row>
    <row r="12" spans="1:25" s="91" customFormat="1" ht="18" customHeight="1">
      <c r="A12" s="54" t="s">
        <v>19</v>
      </c>
      <c r="B12" s="110">
        <f t="shared" si="0"/>
        <v>43</v>
      </c>
      <c r="C12" s="23">
        <v>24</v>
      </c>
      <c r="D12" s="30">
        <v>19</v>
      </c>
      <c r="E12" s="110">
        <f t="shared" si="1"/>
        <v>94</v>
      </c>
      <c r="F12" s="23">
        <v>46</v>
      </c>
      <c r="G12" s="30">
        <v>48</v>
      </c>
      <c r="H12" s="49" t="str">
        <f t="shared" si="2"/>
        <v>        -</v>
      </c>
      <c r="I12" s="23" t="s">
        <v>79</v>
      </c>
      <c r="J12" s="27" t="s">
        <v>79</v>
      </c>
      <c r="K12" s="135" t="s">
        <v>73</v>
      </c>
      <c r="L12" s="72"/>
      <c r="M12" s="104"/>
      <c r="N12" s="109">
        <f>B12-E12</f>
        <v>-51</v>
      </c>
      <c r="O12" s="162">
        <f>IF(SUM(P12:Q12),SUM(P12:Q12),"        -")</f>
        <v>3</v>
      </c>
      <c r="P12" s="23" t="s">
        <v>111</v>
      </c>
      <c r="Q12" s="30">
        <v>3</v>
      </c>
      <c r="R12" s="110" t="str">
        <f>IF(SUM(S12:T12),SUM(S12:T12),"        -")</f>
        <v>        -</v>
      </c>
      <c r="S12" s="19" t="s">
        <v>111</v>
      </c>
      <c r="T12" s="30" t="s">
        <v>111</v>
      </c>
      <c r="U12" s="155">
        <v>27</v>
      </c>
      <c r="V12" s="20">
        <v>7</v>
      </c>
      <c r="W12" s="45" t="s">
        <v>19</v>
      </c>
      <c r="X12" s="90"/>
      <c r="Y12" s="96"/>
    </row>
    <row r="13" spans="1:25" s="91" customFormat="1" ht="18" customHeight="1">
      <c r="A13" s="55" t="s">
        <v>20</v>
      </c>
      <c r="B13" s="106">
        <f t="shared" si="0"/>
        <v>17</v>
      </c>
      <c r="C13" s="21">
        <v>6</v>
      </c>
      <c r="D13" s="31">
        <v>11</v>
      </c>
      <c r="E13" s="106">
        <f t="shared" si="1"/>
        <v>68</v>
      </c>
      <c r="F13" s="21">
        <v>40</v>
      </c>
      <c r="G13" s="31">
        <v>28</v>
      </c>
      <c r="H13" s="46" t="str">
        <f t="shared" si="2"/>
        <v>        -</v>
      </c>
      <c r="I13" s="21" t="s">
        <v>79</v>
      </c>
      <c r="J13" s="25" t="s">
        <v>79</v>
      </c>
      <c r="K13" s="130" t="s">
        <v>73</v>
      </c>
      <c r="L13" s="72"/>
      <c r="M13" s="104"/>
      <c r="N13" s="95">
        <f>B13-E13</f>
        <v>-51</v>
      </c>
      <c r="O13" s="160" t="str">
        <f>IF(SUM(P13:Q13),SUM(P13:Q13),"        -")</f>
        <v>        -</v>
      </c>
      <c r="P13" s="21" t="s">
        <v>111</v>
      </c>
      <c r="Q13" s="31" t="s">
        <v>111</v>
      </c>
      <c r="R13" s="106" t="str">
        <f>IF(SUM(S13:T13),SUM(S13:T13),"        -")</f>
        <v>        -</v>
      </c>
      <c r="S13" s="10" t="s">
        <v>111</v>
      </c>
      <c r="T13" s="31" t="s">
        <v>111</v>
      </c>
      <c r="U13" s="150">
        <v>13</v>
      </c>
      <c r="V13" s="14">
        <v>5</v>
      </c>
      <c r="W13" s="42" t="s">
        <v>20</v>
      </c>
      <c r="X13" s="90"/>
      <c r="Y13" s="96"/>
    </row>
    <row r="14" spans="1:25" s="91" customFormat="1" ht="18" customHeight="1">
      <c r="A14" s="65" t="s">
        <v>21</v>
      </c>
      <c r="B14" s="139">
        <f t="shared" si="0"/>
        <v>1139</v>
      </c>
      <c r="C14" s="67">
        <f>SUM(C15:C20)</f>
        <v>614</v>
      </c>
      <c r="D14" s="70">
        <f>SUM(D15:D20)</f>
        <v>525</v>
      </c>
      <c r="E14" s="139">
        <f t="shared" si="1"/>
        <v>904</v>
      </c>
      <c r="F14" s="67">
        <f>SUM(F15:F20)</f>
        <v>470</v>
      </c>
      <c r="G14" s="70">
        <f>SUM(G15:G20)</f>
        <v>434</v>
      </c>
      <c r="H14" s="66">
        <f t="shared" si="2"/>
        <v>2</v>
      </c>
      <c r="I14" s="67">
        <f>IF(SUM(I15:I20),SUM(I15:I20),"        -")</f>
        <v>1</v>
      </c>
      <c r="J14" s="68">
        <f>IF(SUM(J15:J20),SUM(J15:J20),"        -")</f>
        <v>1</v>
      </c>
      <c r="K14" s="133" t="str">
        <f>IF(SUM(K15:K20),SUM(K15:K20),"        -")</f>
        <v>        -</v>
      </c>
      <c r="L14" s="127"/>
      <c r="M14" s="12"/>
      <c r="N14" s="67">
        <f>SUM(N15:N20)</f>
        <v>235</v>
      </c>
      <c r="O14" s="143">
        <f aca="true" t="shared" si="4" ref="O14:T14">IF(SUM(O15:O20),SUM(O15:O20),"        -")</f>
        <v>38</v>
      </c>
      <c r="P14" s="67">
        <f t="shared" si="4"/>
        <v>12</v>
      </c>
      <c r="Q14" s="70">
        <f t="shared" si="4"/>
        <v>26</v>
      </c>
      <c r="R14" s="139">
        <f t="shared" si="4"/>
        <v>4</v>
      </c>
      <c r="S14" s="69">
        <f t="shared" si="4"/>
        <v>4</v>
      </c>
      <c r="T14" s="70" t="str">
        <f t="shared" si="4"/>
        <v>        -</v>
      </c>
      <c r="U14" s="153">
        <f>SUM(U15:U20)</f>
        <v>645</v>
      </c>
      <c r="V14" s="83">
        <f>SUM(V15:V20)</f>
        <v>346</v>
      </c>
      <c r="W14" s="84" t="s">
        <v>21</v>
      </c>
      <c r="X14" s="90"/>
      <c r="Y14" s="96"/>
    </row>
    <row r="15" spans="1:25" s="91" customFormat="1" ht="18" customHeight="1">
      <c r="A15" s="53" t="s">
        <v>22</v>
      </c>
      <c r="B15" s="108">
        <f t="shared" si="0"/>
        <v>119</v>
      </c>
      <c r="C15" s="22">
        <v>67</v>
      </c>
      <c r="D15" s="29">
        <v>52</v>
      </c>
      <c r="E15" s="108">
        <f t="shared" si="1"/>
        <v>128</v>
      </c>
      <c r="F15" s="22">
        <v>70</v>
      </c>
      <c r="G15" s="29">
        <v>58</v>
      </c>
      <c r="H15" s="48" t="str">
        <f t="shared" si="2"/>
        <v>        -</v>
      </c>
      <c r="I15" s="22" t="s">
        <v>79</v>
      </c>
      <c r="J15" s="26" t="s">
        <v>78</v>
      </c>
      <c r="K15" s="134" t="s">
        <v>73</v>
      </c>
      <c r="L15" s="72"/>
      <c r="M15" s="104"/>
      <c r="N15" s="107">
        <f aca="true" t="shared" si="5" ref="N15:N20">B15-E15</f>
        <v>-9</v>
      </c>
      <c r="O15" s="161">
        <f aca="true" t="shared" si="6" ref="O15:O20">IF(SUM(P15:Q15),SUM(P15:Q15),"        -")</f>
        <v>3</v>
      </c>
      <c r="P15" s="22">
        <v>1</v>
      </c>
      <c r="Q15" s="29">
        <v>2</v>
      </c>
      <c r="R15" s="108" t="str">
        <f aca="true" t="shared" si="7" ref="R15:R20">IF(SUM(S15:T15),SUM(S15:T15),"        -")</f>
        <v>        -</v>
      </c>
      <c r="S15" s="17" t="s">
        <v>111</v>
      </c>
      <c r="T15" s="29" t="s">
        <v>111</v>
      </c>
      <c r="U15" s="154">
        <v>66</v>
      </c>
      <c r="V15" s="18">
        <v>41</v>
      </c>
      <c r="W15" s="44" t="s">
        <v>22</v>
      </c>
      <c r="X15" s="90"/>
      <c r="Y15" s="96"/>
    </row>
    <row r="16" spans="1:25" s="91" customFormat="1" ht="18" customHeight="1">
      <c r="A16" s="54" t="s">
        <v>23</v>
      </c>
      <c r="B16" s="110">
        <f t="shared" si="0"/>
        <v>105</v>
      </c>
      <c r="C16" s="23">
        <v>54</v>
      </c>
      <c r="D16" s="30">
        <v>51</v>
      </c>
      <c r="E16" s="110">
        <f t="shared" si="1"/>
        <v>180</v>
      </c>
      <c r="F16" s="23">
        <v>99</v>
      </c>
      <c r="G16" s="30">
        <v>81</v>
      </c>
      <c r="H16" s="49" t="str">
        <f t="shared" si="2"/>
        <v>        -</v>
      </c>
      <c r="I16" s="23" t="s">
        <v>78</v>
      </c>
      <c r="J16" s="27" t="s">
        <v>78</v>
      </c>
      <c r="K16" s="135" t="s">
        <v>73</v>
      </c>
      <c r="L16" s="72"/>
      <c r="M16" s="104"/>
      <c r="N16" s="109">
        <f t="shared" si="5"/>
        <v>-75</v>
      </c>
      <c r="O16" s="162">
        <f t="shared" si="6"/>
        <v>2</v>
      </c>
      <c r="P16" s="23">
        <v>1</v>
      </c>
      <c r="Q16" s="30">
        <v>1</v>
      </c>
      <c r="R16" s="110">
        <f t="shared" si="7"/>
        <v>1</v>
      </c>
      <c r="S16" s="19">
        <v>1</v>
      </c>
      <c r="T16" s="30" t="s">
        <v>111</v>
      </c>
      <c r="U16" s="155">
        <v>64</v>
      </c>
      <c r="V16" s="20">
        <v>29</v>
      </c>
      <c r="W16" s="45" t="s">
        <v>23</v>
      </c>
      <c r="X16" s="90"/>
      <c r="Y16" s="96"/>
    </row>
    <row r="17" spans="1:25" s="91" customFormat="1" ht="18" customHeight="1">
      <c r="A17" s="54" t="s">
        <v>24</v>
      </c>
      <c r="B17" s="110">
        <f t="shared" si="0"/>
        <v>62</v>
      </c>
      <c r="C17" s="23">
        <v>36</v>
      </c>
      <c r="D17" s="30">
        <v>26</v>
      </c>
      <c r="E17" s="110">
        <f t="shared" si="1"/>
        <v>98</v>
      </c>
      <c r="F17" s="23">
        <v>46</v>
      </c>
      <c r="G17" s="30">
        <v>52</v>
      </c>
      <c r="H17" s="49">
        <f t="shared" si="2"/>
        <v>1</v>
      </c>
      <c r="I17" s="23">
        <v>1</v>
      </c>
      <c r="J17" s="27" t="s">
        <v>79</v>
      </c>
      <c r="K17" s="135" t="s">
        <v>111</v>
      </c>
      <c r="L17" s="72"/>
      <c r="M17" s="104"/>
      <c r="N17" s="109">
        <f t="shared" si="5"/>
        <v>-36</v>
      </c>
      <c r="O17" s="162">
        <f t="shared" si="6"/>
        <v>2</v>
      </c>
      <c r="P17" s="23" t="s">
        <v>111</v>
      </c>
      <c r="Q17" s="30">
        <v>2</v>
      </c>
      <c r="R17" s="110" t="s">
        <v>73</v>
      </c>
      <c r="S17" s="19" t="s">
        <v>111</v>
      </c>
      <c r="T17" s="30" t="s">
        <v>111</v>
      </c>
      <c r="U17" s="155">
        <v>39</v>
      </c>
      <c r="V17" s="20">
        <v>20</v>
      </c>
      <c r="W17" s="45" t="s">
        <v>24</v>
      </c>
      <c r="X17" s="90"/>
      <c r="Y17" s="96"/>
    </row>
    <row r="18" spans="1:25" s="91" customFormat="1" ht="18" customHeight="1">
      <c r="A18" s="54" t="s">
        <v>25</v>
      </c>
      <c r="B18" s="110">
        <f t="shared" si="0"/>
        <v>55</v>
      </c>
      <c r="C18" s="23">
        <v>21</v>
      </c>
      <c r="D18" s="30">
        <v>34</v>
      </c>
      <c r="E18" s="110">
        <f t="shared" si="1"/>
        <v>94</v>
      </c>
      <c r="F18" s="23">
        <v>50</v>
      </c>
      <c r="G18" s="30">
        <v>44</v>
      </c>
      <c r="H18" s="49" t="str">
        <f t="shared" si="2"/>
        <v>        -</v>
      </c>
      <c r="I18" s="23" t="s">
        <v>79</v>
      </c>
      <c r="J18" s="27" t="s">
        <v>79</v>
      </c>
      <c r="K18" s="135" t="s">
        <v>73</v>
      </c>
      <c r="L18" s="72"/>
      <c r="M18" s="104"/>
      <c r="N18" s="109">
        <f t="shared" si="5"/>
        <v>-39</v>
      </c>
      <c r="O18" s="162">
        <f t="shared" si="6"/>
        <v>3</v>
      </c>
      <c r="P18" s="23">
        <v>3</v>
      </c>
      <c r="Q18" s="30" t="s">
        <v>111</v>
      </c>
      <c r="R18" s="110">
        <f t="shared" si="7"/>
        <v>1</v>
      </c>
      <c r="S18" s="19">
        <v>1</v>
      </c>
      <c r="T18" s="30" t="s">
        <v>111</v>
      </c>
      <c r="U18" s="155">
        <v>35</v>
      </c>
      <c r="V18" s="20">
        <v>24</v>
      </c>
      <c r="W18" s="45" t="s">
        <v>25</v>
      </c>
      <c r="X18" s="90"/>
      <c r="Y18" s="96"/>
    </row>
    <row r="19" spans="1:25" s="91" customFormat="1" ht="18" customHeight="1">
      <c r="A19" s="54" t="s">
        <v>26</v>
      </c>
      <c r="B19" s="110">
        <f t="shared" si="0"/>
        <v>180</v>
      </c>
      <c r="C19" s="23">
        <v>101</v>
      </c>
      <c r="D19" s="30">
        <v>79</v>
      </c>
      <c r="E19" s="110">
        <f t="shared" si="1"/>
        <v>151</v>
      </c>
      <c r="F19" s="23">
        <v>82</v>
      </c>
      <c r="G19" s="30">
        <v>69</v>
      </c>
      <c r="H19" s="49" t="str">
        <f t="shared" si="2"/>
        <v>        -</v>
      </c>
      <c r="I19" s="23" t="s">
        <v>79</v>
      </c>
      <c r="J19" s="27" t="s">
        <v>111</v>
      </c>
      <c r="K19" s="135" t="s">
        <v>111</v>
      </c>
      <c r="L19" s="127"/>
      <c r="M19" s="12"/>
      <c r="N19" s="109">
        <f t="shared" si="5"/>
        <v>29</v>
      </c>
      <c r="O19" s="162">
        <f t="shared" si="6"/>
        <v>9</v>
      </c>
      <c r="P19" s="23">
        <v>1</v>
      </c>
      <c r="Q19" s="30">
        <v>8</v>
      </c>
      <c r="R19" s="110" t="str">
        <f t="shared" si="7"/>
        <v>        -</v>
      </c>
      <c r="S19" s="19" t="s">
        <v>111</v>
      </c>
      <c r="T19" s="30" t="s">
        <v>111</v>
      </c>
      <c r="U19" s="155">
        <v>104</v>
      </c>
      <c r="V19" s="20">
        <v>68</v>
      </c>
      <c r="W19" s="45" t="s">
        <v>26</v>
      </c>
      <c r="X19" s="90"/>
      <c r="Y19" s="96"/>
    </row>
    <row r="20" spans="1:25" s="91" customFormat="1" ht="18" customHeight="1">
      <c r="A20" s="55" t="s">
        <v>27</v>
      </c>
      <c r="B20" s="106">
        <f t="shared" si="0"/>
        <v>618</v>
      </c>
      <c r="C20" s="21">
        <v>335</v>
      </c>
      <c r="D20" s="31">
        <v>283</v>
      </c>
      <c r="E20" s="106">
        <f t="shared" si="1"/>
        <v>253</v>
      </c>
      <c r="F20" s="21">
        <v>123</v>
      </c>
      <c r="G20" s="31">
        <v>130</v>
      </c>
      <c r="H20" s="46">
        <f t="shared" si="2"/>
        <v>1</v>
      </c>
      <c r="I20" s="21" t="s">
        <v>111</v>
      </c>
      <c r="J20" s="25">
        <v>1</v>
      </c>
      <c r="K20" s="130" t="s">
        <v>111</v>
      </c>
      <c r="L20" s="127"/>
      <c r="M20" s="12"/>
      <c r="N20" s="95">
        <f t="shared" si="5"/>
        <v>365</v>
      </c>
      <c r="O20" s="160">
        <f t="shared" si="6"/>
        <v>19</v>
      </c>
      <c r="P20" s="21">
        <v>6</v>
      </c>
      <c r="Q20" s="31">
        <v>13</v>
      </c>
      <c r="R20" s="106">
        <f t="shared" si="7"/>
        <v>2</v>
      </c>
      <c r="S20" s="10">
        <v>2</v>
      </c>
      <c r="T20" s="31" t="s">
        <v>111</v>
      </c>
      <c r="U20" s="150">
        <v>337</v>
      </c>
      <c r="V20" s="14">
        <v>164</v>
      </c>
      <c r="W20" s="42" t="s">
        <v>27</v>
      </c>
      <c r="X20" s="90"/>
      <c r="Y20" s="96"/>
    </row>
    <row r="21" spans="1:25" s="91" customFormat="1" ht="18" customHeight="1">
      <c r="A21" s="65" t="s">
        <v>28</v>
      </c>
      <c r="B21" s="139">
        <f t="shared" si="0"/>
        <v>724</v>
      </c>
      <c r="C21" s="67">
        <f>SUM(C22:C27)</f>
        <v>355</v>
      </c>
      <c r="D21" s="70">
        <f>SUM(D22:D27)</f>
        <v>369</v>
      </c>
      <c r="E21" s="139">
        <f t="shared" si="1"/>
        <v>913</v>
      </c>
      <c r="F21" s="67">
        <f>SUM(F22:F27)</f>
        <v>484</v>
      </c>
      <c r="G21" s="70">
        <f>SUM(G22:G27)</f>
        <v>429</v>
      </c>
      <c r="H21" s="66">
        <f t="shared" si="2"/>
        <v>1</v>
      </c>
      <c r="I21" s="67">
        <f>IF(SUM(I22:I27),SUM(I22:I27),"        -")</f>
        <v>1</v>
      </c>
      <c r="J21" s="68" t="str">
        <f>IF(SUM(J22:J27),SUM(J22:J27),"        -")</f>
        <v>        -</v>
      </c>
      <c r="K21" s="133">
        <f>IF(SUM(K22:K27),SUM(K22:K27),"        -")</f>
        <v>1</v>
      </c>
      <c r="L21" s="127"/>
      <c r="M21" s="12"/>
      <c r="N21" s="67">
        <f>SUM(N22:N27)</f>
        <v>-189</v>
      </c>
      <c r="O21" s="143">
        <f aca="true" t="shared" si="8" ref="O21:T21">IF(SUM(O22:O27),SUM(O22:O27),"        -")</f>
        <v>15</v>
      </c>
      <c r="P21" s="67">
        <f t="shared" si="8"/>
        <v>7</v>
      </c>
      <c r="Q21" s="70">
        <f t="shared" si="8"/>
        <v>8</v>
      </c>
      <c r="R21" s="139">
        <f t="shared" si="8"/>
        <v>3</v>
      </c>
      <c r="S21" s="69">
        <f t="shared" si="8"/>
        <v>2</v>
      </c>
      <c r="T21" s="70">
        <f t="shared" si="8"/>
        <v>1</v>
      </c>
      <c r="U21" s="153">
        <f>SUM(U22:U27)</f>
        <v>434</v>
      </c>
      <c r="V21" s="83">
        <f>SUM(V22:V27)</f>
        <v>181</v>
      </c>
      <c r="W21" s="84" t="s">
        <v>28</v>
      </c>
      <c r="X21" s="90"/>
      <c r="Y21" s="96"/>
    </row>
    <row r="22" spans="1:25" s="91" customFormat="1" ht="18" customHeight="1">
      <c r="A22" s="53" t="s">
        <v>29</v>
      </c>
      <c r="B22" s="108">
        <f t="shared" si="0"/>
        <v>440</v>
      </c>
      <c r="C22" s="22">
        <v>227</v>
      </c>
      <c r="D22" s="29">
        <v>213</v>
      </c>
      <c r="E22" s="108">
        <f t="shared" si="1"/>
        <v>394</v>
      </c>
      <c r="F22" s="22">
        <v>207</v>
      </c>
      <c r="G22" s="29">
        <v>187</v>
      </c>
      <c r="H22" s="48">
        <f t="shared" si="2"/>
        <v>1</v>
      </c>
      <c r="I22" s="22">
        <v>1</v>
      </c>
      <c r="J22" s="26" t="s">
        <v>111</v>
      </c>
      <c r="K22" s="134">
        <v>1</v>
      </c>
      <c r="L22" s="127"/>
      <c r="M22" s="12"/>
      <c r="N22" s="107">
        <f aca="true" t="shared" si="9" ref="N22:N27">B22-E22</f>
        <v>46</v>
      </c>
      <c r="O22" s="161">
        <f aca="true" t="shared" si="10" ref="O22:O27">IF(SUM(P22:Q22),SUM(P22:Q22),"        -")</f>
        <v>9</v>
      </c>
      <c r="P22" s="22">
        <v>5</v>
      </c>
      <c r="Q22" s="29">
        <v>4</v>
      </c>
      <c r="R22" s="108">
        <f aca="true" t="shared" si="11" ref="R22:R27">IF(SUM(S22:T22),SUM(S22:T22),"        -")</f>
        <v>2</v>
      </c>
      <c r="S22" s="17">
        <v>1</v>
      </c>
      <c r="T22" s="29">
        <v>1</v>
      </c>
      <c r="U22" s="154">
        <v>237</v>
      </c>
      <c r="V22" s="18">
        <v>107</v>
      </c>
      <c r="W22" s="44" t="s">
        <v>29</v>
      </c>
      <c r="X22" s="90"/>
      <c r="Y22" s="96"/>
    </row>
    <row r="23" spans="1:25" s="91" customFormat="1" ht="18" customHeight="1">
      <c r="A23" s="54" t="s">
        <v>30</v>
      </c>
      <c r="B23" s="110">
        <f t="shared" si="0"/>
        <v>128</v>
      </c>
      <c r="C23" s="23">
        <v>60</v>
      </c>
      <c r="D23" s="30">
        <v>68</v>
      </c>
      <c r="E23" s="110">
        <f t="shared" si="1"/>
        <v>231</v>
      </c>
      <c r="F23" s="23">
        <v>118</v>
      </c>
      <c r="G23" s="30">
        <v>113</v>
      </c>
      <c r="H23" s="49" t="str">
        <f t="shared" si="2"/>
        <v>        -</v>
      </c>
      <c r="I23" s="23" t="s">
        <v>111</v>
      </c>
      <c r="J23" s="27" t="s">
        <v>73</v>
      </c>
      <c r="K23" s="135" t="s">
        <v>111</v>
      </c>
      <c r="L23" s="72"/>
      <c r="M23" s="104"/>
      <c r="N23" s="109">
        <f t="shared" si="9"/>
        <v>-103</v>
      </c>
      <c r="O23" s="162">
        <f t="shared" si="10"/>
        <v>6</v>
      </c>
      <c r="P23" s="23">
        <v>2</v>
      </c>
      <c r="Q23" s="30">
        <v>4</v>
      </c>
      <c r="R23" s="110">
        <f t="shared" si="11"/>
        <v>1</v>
      </c>
      <c r="S23" s="19">
        <v>1</v>
      </c>
      <c r="T23" s="30" t="s">
        <v>111</v>
      </c>
      <c r="U23" s="155">
        <v>107</v>
      </c>
      <c r="V23" s="20">
        <v>27</v>
      </c>
      <c r="W23" s="45" t="s">
        <v>30</v>
      </c>
      <c r="X23" s="90"/>
      <c r="Y23" s="96"/>
    </row>
    <row r="24" spans="1:25" s="91" customFormat="1" ht="18" customHeight="1">
      <c r="A24" s="54" t="s">
        <v>31</v>
      </c>
      <c r="B24" s="110">
        <f t="shared" si="0"/>
        <v>100</v>
      </c>
      <c r="C24" s="23">
        <v>42</v>
      </c>
      <c r="D24" s="30">
        <v>58</v>
      </c>
      <c r="E24" s="110">
        <f t="shared" si="1"/>
        <v>143</v>
      </c>
      <c r="F24" s="23">
        <v>78</v>
      </c>
      <c r="G24" s="30">
        <v>65</v>
      </c>
      <c r="H24" s="49" t="str">
        <f t="shared" si="2"/>
        <v>        -</v>
      </c>
      <c r="I24" s="23" t="s">
        <v>73</v>
      </c>
      <c r="J24" s="27" t="s">
        <v>111</v>
      </c>
      <c r="K24" s="135" t="s">
        <v>73</v>
      </c>
      <c r="L24" s="72"/>
      <c r="M24" s="104"/>
      <c r="N24" s="109">
        <f t="shared" si="9"/>
        <v>-43</v>
      </c>
      <c r="O24" s="162" t="str">
        <f t="shared" si="10"/>
        <v>        -</v>
      </c>
      <c r="P24" s="23" t="s">
        <v>111</v>
      </c>
      <c r="Q24" s="30" t="s">
        <v>111</v>
      </c>
      <c r="R24" s="110" t="str">
        <f t="shared" si="11"/>
        <v>        -</v>
      </c>
      <c r="S24" s="19" t="s">
        <v>111</v>
      </c>
      <c r="T24" s="30" t="s">
        <v>111</v>
      </c>
      <c r="U24" s="155">
        <v>58</v>
      </c>
      <c r="V24" s="20">
        <v>29</v>
      </c>
      <c r="W24" s="45" t="s">
        <v>31</v>
      </c>
      <c r="X24" s="90"/>
      <c r="Y24" s="96"/>
    </row>
    <row r="25" spans="1:25" s="91" customFormat="1" ht="18" customHeight="1">
      <c r="A25" s="54" t="s">
        <v>32</v>
      </c>
      <c r="B25" s="110">
        <f t="shared" si="0"/>
        <v>35</v>
      </c>
      <c r="C25" s="23">
        <v>14</v>
      </c>
      <c r="D25" s="30">
        <v>21</v>
      </c>
      <c r="E25" s="110">
        <f t="shared" si="1"/>
        <v>73</v>
      </c>
      <c r="F25" s="23">
        <v>41</v>
      </c>
      <c r="G25" s="30">
        <v>32</v>
      </c>
      <c r="H25" s="49" t="str">
        <f t="shared" si="2"/>
        <v>        -</v>
      </c>
      <c r="I25" s="23" t="s">
        <v>73</v>
      </c>
      <c r="J25" s="27" t="s">
        <v>111</v>
      </c>
      <c r="K25" s="135" t="s">
        <v>73</v>
      </c>
      <c r="L25" s="72"/>
      <c r="M25" s="104"/>
      <c r="N25" s="109">
        <f t="shared" si="9"/>
        <v>-38</v>
      </c>
      <c r="O25" s="162" t="str">
        <f t="shared" si="10"/>
        <v>        -</v>
      </c>
      <c r="P25" s="23" t="s">
        <v>111</v>
      </c>
      <c r="Q25" s="30" t="s">
        <v>111</v>
      </c>
      <c r="R25" s="110" t="str">
        <f t="shared" si="11"/>
        <v>        -</v>
      </c>
      <c r="S25" s="19" t="s">
        <v>111</v>
      </c>
      <c r="T25" s="30" t="s">
        <v>111</v>
      </c>
      <c r="U25" s="155">
        <v>17</v>
      </c>
      <c r="V25" s="20">
        <v>8</v>
      </c>
      <c r="W25" s="45" t="s">
        <v>32</v>
      </c>
      <c r="X25" s="90"/>
      <c r="Y25" s="96"/>
    </row>
    <row r="26" spans="1:25" s="91" customFormat="1" ht="18" customHeight="1">
      <c r="A26" s="54" t="s">
        <v>33</v>
      </c>
      <c r="B26" s="110">
        <f t="shared" si="0"/>
        <v>19</v>
      </c>
      <c r="C26" s="23">
        <v>10</v>
      </c>
      <c r="D26" s="30">
        <v>9</v>
      </c>
      <c r="E26" s="110">
        <f t="shared" si="1"/>
        <v>62</v>
      </c>
      <c r="F26" s="23">
        <v>34</v>
      </c>
      <c r="G26" s="30">
        <v>28</v>
      </c>
      <c r="H26" s="49" t="str">
        <f t="shared" si="2"/>
        <v>        -</v>
      </c>
      <c r="I26" s="23" t="s">
        <v>73</v>
      </c>
      <c r="J26" s="27" t="s">
        <v>73</v>
      </c>
      <c r="K26" s="135" t="s">
        <v>73</v>
      </c>
      <c r="L26" s="72"/>
      <c r="M26" s="104"/>
      <c r="N26" s="109">
        <f t="shared" si="9"/>
        <v>-43</v>
      </c>
      <c r="O26" s="162" t="str">
        <f t="shared" si="10"/>
        <v>        -</v>
      </c>
      <c r="P26" s="23" t="s">
        <v>111</v>
      </c>
      <c r="Q26" s="30" t="s">
        <v>111</v>
      </c>
      <c r="R26" s="110" t="str">
        <f t="shared" si="11"/>
        <v>        -</v>
      </c>
      <c r="S26" s="19" t="s">
        <v>111</v>
      </c>
      <c r="T26" s="30" t="s">
        <v>111</v>
      </c>
      <c r="U26" s="155">
        <v>15</v>
      </c>
      <c r="V26" s="20">
        <v>8</v>
      </c>
      <c r="W26" s="45" t="s">
        <v>33</v>
      </c>
      <c r="X26" s="90"/>
      <c r="Y26" s="96"/>
    </row>
    <row r="27" spans="1:25" s="91" customFormat="1" ht="18" customHeight="1">
      <c r="A27" s="55" t="s">
        <v>34</v>
      </c>
      <c r="B27" s="106">
        <f t="shared" si="0"/>
        <v>2</v>
      </c>
      <c r="C27" s="21">
        <v>2</v>
      </c>
      <c r="D27" s="31" t="s">
        <v>111</v>
      </c>
      <c r="E27" s="106">
        <f t="shared" si="1"/>
        <v>10</v>
      </c>
      <c r="F27" s="21">
        <v>6</v>
      </c>
      <c r="G27" s="31">
        <v>4</v>
      </c>
      <c r="H27" s="46" t="str">
        <f t="shared" si="2"/>
        <v>        -</v>
      </c>
      <c r="I27" s="21" t="s">
        <v>73</v>
      </c>
      <c r="J27" s="25" t="s">
        <v>73</v>
      </c>
      <c r="K27" s="130" t="s">
        <v>73</v>
      </c>
      <c r="L27" s="72"/>
      <c r="M27" s="104"/>
      <c r="N27" s="95">
        <f t="shared" si="9"/>
        <v>-8</v>
      </c>
      <c r="O27" s="160" t="str">
        <f t="shared" si="10"/>
        <v>        -</v>
      </c>
      <c r="P27" s="21" t="s">
        <v>111</v>
      </c>
      <c r="Q27" s="31" t="s">
        <v>111</v>
      </c>
      <c r="R27" s="106" t="str">
        <f t="shared" si="11"/>
        <v>        -</v>
      </c>
      <c r="S27" s="10" t="s">
        <v>111</v>
      </c>
      <c r="T27" s="31" t="s">
        <v>111</v>
      </c>
      <c r="U27" s="150" t="s">
        <v>111</v>
      </c>
      <c r="V27" s="14">
        <v>2</v>
      </c>
      <c r="W27" s="42" t="s">
        <v>34</v>
      </c>
      <c r="X27" s="90"/>
      <c r="Y27" s="96"/>
    </row>
    <row r="28" spans="1:25" s="91" customFormat="1" ht="18" customHeight="1">
      <c r="A28" s="65" t="s">
        <v>35</v>
      </c>
      <c r="B28" s="139">
        <f t="shared" si="0"/>
        <v>729</v>
      </c>
      <c r="C28" s="67">
        <f>SUM(C29:C34)</f>
        <v>392</v>
      </c>
      <c r="D28" s="70">
        <f>SUM(D29:D34)</f>
        <v>337</v>
      </c>
      <c r="E28" s="139">
        <f t="shared" si="1"/>
        <v>883</v>
      </c>
      <c r="F28" s="67">
        <f>SUM(F29:F34)</f>
        <v>455</v>
      </c>
      <c r="G28" s="70">
        <f>SUM(G29:G34)</f>
        <v>428</v>
      </c>
      <c r="H28" s="66">
        <f t="shared" si="2"/>
        <v>1</v>
      </c>
      <c r="I28" s="67">
        <f>IF(SUM(I29:I34),SUM(I29:I34),"         -")</f>
        <v>1</v>
      </c>
      <c r="J28" s="68" t="s">
        <v>73</v>
      </c>
      <c r="K28" s="133" t="str">
        <f>IF(SUM(K29:K34),SUM(K29:K34),"        -")</f>
        <v>        -</v>
      </c>
      <c r="L28" s="127"/>
      <c r="M28" s="12"/>
      <c r="N28" s="67">
        <f>SUM(N29:N34)</f>
        <v>-154</v>
      </c>
      <c r="O28" s="143">
        <f aca="true" t="shared" si="12" ref="O28:T28">IF(SUM(O29:O34),SUM(O29:O34),"        -")</f>
        <v>25</v>
      </c>
      <c r="P28" s="67">
        <f t="shared" si="12"/>
        <v>9</v>
      </c>
      <c r="Q28" s="70">
        <f t="shared" si="12"/>
        <v>16</v>
      </c>
      <c r="R28" s="139">
        <f t="shared" si="12"/>
        <v>4</v>
      </c>
      <c r="S28" s="69">
        <f t="shared" si="12"/>
        <v>4</v>
      </c>
      <c r="T28" s="70" t="str">
        <f t="shared" si="12"/>
        <v>        -</v>
      </c>
      <c r="U28" s="153">
        <f>SUM(U29:U34)</f>
        <v>426</v>
      </c>
      <c r="V28" s="83">
        <f>SUM(V29:V34)</f>
        <v>183</v>
      </c>
      <c r="W28" s="84" t="s">
        <v>35</v>
      </c>
      <c r="X28" s="90"/>
      <c r="Y28" s="96"/>
    </row>
    <row r="29" spans="1:25" s="91" customFormat="1" ht="18" customHeight="1">
      <c r="A29" s="53" t="s">
        <v>36</v>
      </c>
      <c r="B29" s="108">
        <f t="shared" si="0"/>
        <v>297</v>
      </c>
      <c r="C29" s="22">
        <v>159</v>
      </c>
      <c r="D29" s="29">
        <v>138</v>
      </c>
      <c r="E29" s="108">
        <f t="shared" si="1"/>
        <v>321</v>
      </c>
      <c r="F29" s="22">
        <v>157</v>
      </c>
      <c r="G29" s="29">
        <v>164</v>
      </c>
      <c r="H29" s="48" t="str">
        <f t="shared" si="2"/>
        <v>        -</v>
      </c>
      <c r="I29" s="22" t="s">
        <v>111</v>
      </c>
      <c r="J29" s="26" t="s">
        <v>73</v>
      </c>
      <c r="K29" s="134" t="s">
        <v>73</v>
      </c>
      <c r="L29" s="72"/>
      <c r="M29" s="104"/>
      <c r="N29" s="107">
        <f aca="true" t="shared" si="13" ref="N29:N34">B29-E29</f>
        <v>-24</v>
      </c>
      <c r="O29" s="161">
        <f aca="true" t="shared" si="14" ref="O29:O34">IF(SUM(P29:Q29),SUM(P29:Q29),"        -")</f>
        <v>12</v>
      </c>
      <c r="P29" s="22">
        <v>4</v>
      </c>
      <c r="Q29" s="29">
        <v>8</v>
      </c>
      <c r="R29" s="108">
        <f aca="true" t="shared" si="15" ref="R29:R34">IF(SUM(S29:T29),SUM(S29:T29),"        -")</f>
        <v>2</v>
      </c>
      <c r="S29" s="17">
        <v>2</v>
      </c>
      <c r="T29" s="29" t="s">
        <v>111</v>
      </c>
      <c r="U29" s="154">
        <v>171</v>
      </c>
      <c r="V29" s="18">
        <v>78</v>
      </c>
      <c r="W29" s="44" t="s">
        <v>36</v>
      </c>
      <c r="X29" s="90"/>
      <c r="Y29" s="96"/>
    </row>
    <row r="30" spans="1:25" s="91" customFormat="1" ht="18" customHeight="1">
      <c r="A30" s="54" t="s">
        <v>37</v>
      </c>
      <c r="B30" s="110">
        <f t="shared" si="0"/>
        <v>126</v>
      </c>
      <c r="C30" s="23">
        <v>64</v>
      </c>
      <c r="D30" s="30">
        <v>62</v>
      </c>
      <c r="E30" s="110">
        <f t="shared" si="1"/>
        <v>153</v>
      </c>
      <c r="F30" s="23">
        <v>70</v>
      </c>
      <c r="G30" s="30">
        <v>83</v>
      </c>
      <c r="H30" s="49" t="str">
        <f t="shared" si="2"/>
        <v>        -</v>
      </c>
      <c r="I30" s="23" t="s">
        <v>73</v>
      </c>
      <c r="J30" s="27" t="s">
        <v>73</v>
      </c>
      <c r="K30" s="135" t="s">
        <v>73</v>
      </c>
      <c r="L30" s="72"/>
      <c r="M30" s="104"/>
      <c r="N30" s="109">
        <f t="shared" si="13"/>
        <v>-27</v>
      </c>
      <c r="O30" s="162">
        <f t="shared" si="14"/>
        <v>6</v>
      </c>
      <c r="P30" s="23">
        <v>4</v>
      </c>
      <c r="Q30" s="30">
        <v>2</v>
      </c>
      <c r="R30" s="110">
        <f t="shared" si="15"/>
        <v>1</v>
      </c>
      <c r="S30" s="19">
        <v>1</v>
      </c>
      <c r="T30" s="30" t="s">
        <v>111</v>
      </c>
      <c r="U30" s="155">
        <v>84</v>
      </c>
      <c r="V30" s="20">
        <v>45</v>
      </c>
      <c r="W30" s="45" t="s">
        <v>37</v>
      </c>
      <c r="X30" s="90"/>
      <c r="Y30" s="96"/>
    </row>
    <row r="31" spans="1:25" s="91" customFormat="1" ht="18" customHeight="1">
      <c r="A31" s="54" t="s">
        <v>38</v>
      </c>
      <c r="B31" s="110">
        <f t="shared" si="0"/>
        <v>61</v>
      </c>
      <c r="C31" s="23">
        <v>29</v>
      </c>
      <c r="D31" s="30">
        <v>32</v>
      </c>
      <c r="E31" s="110">
        <f t="shared" si="1"/>
        <v>85</v>
      </c>
      <c r="F31" s="23">
        <v>50</v>
      </c>
      <c r="G31" s="30">
        <v>35</v>
      </c>
      <c r="H31" s="49">
        <f t="shared" si="2"/>
        <v>1</v>
      </c>
      <c r="I31" s="23">
        <v>1</v>
      </c>
      <c r="J31" s="27" t="s">
        <v>73</v>
      </c>
      <c r="K31" s="135" t="s">
        <v>111</v>
      </c>
      <c r="L31" s="72"/>
      <c r="M31" s="104"/>
      <c r="N31" s="109">
        <f t="shared" si="13"/>
        <v>-24</v>
      </c>
      <c r="O31" s="162">
        <f t="shared" si="14"/>
        <v>3</v>
      </c>
      <c r="P31" s="23">
        <v>1</v>
      </c>
      <c r="Q31" s="30">
        <v>2</v>
      </c>
      <c r="R31" s="110">
        <f t="shared" si="15"/>
        <v>1</v>
      </c>
      <c r="S31" s="19">
        <v>1</v>
      </c>
      <c r="T31" s="30" t="s">
        <v>111</v>
      </c>
      <c r="U31" s="155">
        <v>42</v>
      </c>
      <c r="V31" s="20">
        <v>14</v>
      </c>
      <c r="W31" s="45" t="s">
        <v>38</v>
      </c>
      <c r="X31" s="90"/>
      <c r="Y31" s="96"/>
    </row>
    <row r="32" spans="1:25" s="91" customFormat="1" ht="18" customHeight="1">
      <c r="A32" s="54" t="s">
        <v>39</v>
      </c>
      <c r="B32" s="110">
        <f t="shared" si="0"/>
        <v>154</v>
      </c>
      <c r="C32" s="23">
        <v>83</v>
      </c>
      <c r="D32" s="30">
        <v>71</v>
      </c>
      <c r="E32" s="110">
        <f t="shared" si="1"/>
        <v>131</v>
      </c>
      <c r="F32" s="23">
        <v>71</v>
      </c>
      <c r="G32" s="30">
        <v>60</v>
      </c>
      <c r="H32" s="49" t="str">
        <f t="shared" si="2"/>
        <v>        -</v>
      </c>
      <c r="I32" s="23" t="s">
        <v>73</v>
      </c>
      <c r="J32" s="27" t="s">
        <v>73</v>
      </c>
      <c r="K32" s="135" t="s">
        <v>73</v>
      </c>
      <c r="L32" s="127"/>
      <c r="M32" s="12"/>
      <c r="N32" s="109">
        <f t="shared" si="13"/>
        <v>23</v>
      </c>
      <c r="O32" s="162">
        <f t="shared" si="14"/>
        <v>3</v>
      </c>
      <c r="P32" s="23" t="s">
        <v>111</v>
      </c>
      <c r="Q32" s="30">
        <v>3</v>
      </c>
      <c r="R32" s="110" t="str">
        <f t="shared" si="15"/>
        <v>        -</v>
      </c>
      <c r="S32" s="19" t="s">
        <v>111</v>
      </c>
      <c r="T32" s="30" t="s">
        <v>111</v>
      </c>
      <c r="U32" s="155">
        <v>77</v>
      </c>
      <c r="V32" s="20">
        <v>28</v>
      </c>
      <c r="W32" s="45" t="s">
        <v>39</v>
      </c>
      <c r="X32" s="90"/>
      <c r="Y32" s="96"/>
    </row>
    <row r="33" spans="1:25" s="91" customFormat="1" ht="18" customHeight="1">
      <c r="A33" s="54" t="s">
        <v>40</v>
      </c>
      <c r="B33" s="110">
        <f t="shared" si="0"/>
        <v>72</v>
      </c>
      <c r="C33" s="23">
        <v>46</v>
      </c>
      <c r="D33" s="30">
        <v>26</v>
      </c>
      <c r="E33" s="110">
        <f t="shared" si="1"/>
        <v>127</v>
      </c>
      <c r="F33" s="23">
        <v>66</v>
      </c>
      <c r="G33" s="30">
        <v>61</v>
      </c>
      <c r="H33" s="49" t="str">
        <f t="shared" si="2"/>
        <v>        -</v>
      </c>
      <c r="I33" s="23" t="s">
        <v>73</v>
      </c>
      <c r="J33" s="27" t="s">
        <v>73</v>
      </c>
      <c r="K33" s="135" t="s">
        <v>73</v>
      </c>
      <c r="L33" s="72"/>
      <c r="M33" s="104"/>
      <c r="N33" s="109">
        <f t="shared" si="13"/>
        <v>-55</v>
      </c>
      <c r="O33" s="162">
        <f t="shared" si="14"/>
        <v>1</v>
      </c>
      <c r="P33" s="23" t="s">
        <v>111</v>
      </c>
      <c r="Q33" s="30">
        <v>1</v>
      </c>
      <c r="R33" s="110" t="str">
        <f t="shared" si="15"/>
        <v>        -</v>
      </c>
      <c r="S33" s="19" t="s">
        <v>111</v>
      </c>
      <c r="T33" s="30" t="s">
        <v>111</v>
      </c>
      <c r="U33" s="155">
        <v>36</v>
      </c>
      <c r="V33" s="20">
        <v>14</v>
      </c>
      <c r="W33" s="45" t="s">
        <v>40</v>
      </c>
      <c r="X33" s="90"/>
      <c r="Y33" s="96"/>
    </row>
    <row r="34" spans="1:25" s="91" customFormat="1" ht="18" customHeight="1">
      <c r="A34" s="55" t="s">
        <v>41</v>
      </c>
      <c r="B34" s="106">
        <f t="shared" si="0"/>
        <v>19</v>
      </c>
      <c r="C34" s="21">
        <v>11</v>
      </c>
      <c r="D34" s="31">
        <v>8</v>
      </c>
      <c r="E34" s="106">
        <f t="shared" si="1"/>
        <v>66</v>
      </c>
      <c r="F34" s="21">
        <v>41</v>
      </c>
      <c r="G34" s="31">
        <v>25</v>
      </c>
      <c r="H34" s="46" t="str">
        <f t="shared" si="2"/>
        <v>        -</v>
      </c>
      <c r="I34" s="21" t="s">
        <v>73</v>
      </c>
      <c r="J34" s="25" t="s">
        <v>73</v>
      </c>
      <c r="K34" s="130" t="s">
        <v>73</v>
      </c>
      <c r="L34" s="72"/>
      <c r="M34" s="104"/>
      <c r="N34" s="95">
        <f t="shared" si="13"/>
        <v>-47</v>
      </c>
      <c r="O34" s="160" t="str">
        <f t="shared" si="14"/>
        <v>        -</v>
      </c>
      <c r="P34" s="21" t="s">
        <v>111</v>
      </c>
      <c r="Q34" s="31" t="s">
        <v>111</v>
      </c>
      <c r="R34" s="106" t="str">
        <f t="shared" si="15"/>
        <v>        -</v>
      </c>
      <c r="S34" s="10" t="s">
        <v>111</v>
      </c>
      <c r="T34" s="31" t="s">
        <v>111</v>
      </c>
      <c r="U34" s="150">
        <v>16</v>
      </c>
      <c r="V34" s="14">
        <v>4</v>
      </c>
      <c r="W34" s="42" t="s">
        <v>41</v>
      </c>
      <c r="X34" s="90"/>
      <c r="Y34" s="96"/>
    </row>
    <row r="35" spans="1:25" s="91" customFormat="1" ht="18" customHeight="1">
      <c r="A35" s="65" t="s">
        <v>42</v>
      </c>
      <c r="B35" s="139">
        <f t="shared" si="0"/>
        <v>613</v>
      </c>
      <c r="C35" s="67">
        <f>SUM(C36:C43)</f>
        <v>351</v>
      </c>
      <c r="D35" s="70">
        <f>SUM(D36:D43)</f>
        <v>262</v>
      </c>
      <c r="E35" s="139">
        <f t="shared" si="1"/>
        <v>791</v>
      </c>
      <c r="F35" s="67">
        <f>SUM(F36:F43)</f>
        <v>416</v>
      </c>
      <c r="G35" s="70">
        <f>SUM(G36:G43)</f>
        <v>375</v>
      </c>
      <c r="H35" s="66">
        <f t="shared" si="2"/>
        <v>3</v>
      </c>
      <c r="I35" s="67">
        <f>IF(SUM(I36:I43),SUM(I36:I43),"        -")</f>
        <v>3</v>
      </c>
      <c r="J35" s="68" t="str">
        <f>IF(SUM(J36:J43),SUM(J36:J43),"        -")</f>
        <v>        -</v>
      </c>
      <c r="K35" s="133">
        <f>IF(SUM(K36:K43),SUM(K36:K43),"        -")</f>
        <v>1</v>
      </c>
      <c r="L35" s="127"/>
      <c r="M35" s="12"/>
      <c r="N35" s="67">
        <f>SUM(N36:N43)</f>
        <v>-178</v>
      </c>
      <c r="O35" s="143">
        <f aca="true" t="shared" si="16" ref="O35:T35">IF(SUM(O36:O43),SUM(O36:O43),"        -")</f>
        <v>15</v>
      </c>
      <c r="P35" s="67">
        <f t="shared" si="16"/>
        <v>4</v>
      </c>
      <c r="Q35" s="70">
        <f t="shared" si="16"/>
        <v>11</v>
      </c>
      <c r="R35" s="139">
        <f t="shared" si="16"/>
        <v>3</v>
      </c>
      <c r="S35" s="69">
        <f t="shared" si="16"/>
        <v>2</v>
      </c>
      <c r="T35" s="70">
        <f t="shared" si="16"/>
        <v>1</v>
      </c>
      <c r="U35" s="153">
        <f>SUM(U36:U43)</f>
        <v>378</v>
      </c>
      <c r="V35" s="83">
        <f>SUM(V36:V43)</f>
        <v>156</v>
      </c>
      <c r="W35" s="84" t="s">
        <v>42</v>
      </c>
      <c r="X35" s="90"/>
      <c r="Y35" s="96"/>
    </row>
    <row r="36" spans="1:25" s="91" customFormat="1" ht="18" customHeight="1">
      <c r="A36" s="53" t="s">
        <v>43</v>
      </c>
      <c r="B36" s="108">
        <f t="shared" si="0"/>
        <v>274</v>
      </c>
      <c r="C36" s="22">
        <v>157</v>
      </c>
      <c r="D36" s="29">
        <v>117</v>
      </c>
      <c r="E36" s="108">
        <f t="shared" si="1"/>
        <v>287</v>
      </c>
      <c r="F36" s="22">
        <v>155</v>
      </c>
      <c r="G36" s="29">
        <v>132</v>
      </c>
      <c r="H36" s="48">
        <f t="shared" si="2"/>
        <v>3</v>
      </c>
      <c r="I36" s="22">
        <v>3</v>
      </c>
      <c r="J36" s="26" t="s">
        <v>73</v>
      </c>
      <c r="K36" s="134">
        <v>1</v>
      </c>
      <c r="L36" s="72"/>
      <c r="M36" s="104"/>
      <c r="N36" s="107">
        <f aca="true" t="shared" si="17" ref="N36:N43">B36-E36</f>
        <v>-13</v>
      </c>
      <c r="O36" s="161">
        <f aca="true" t="shared" si="18" ref="O36:O43">IF(SUM(P36:Q36),SUM(P36:Q36),"        -")</f>
        <v>7</v>
      </c>
      <c r="P36" s="22" t="s">
        <v>111</v>
      </c>
      <c r="Q36" s="29">
        <v>7</v>
      </c>
      <c r="R36" s="108">
        <f aca="true" t="shared" si="19" ref="R36:R43">IF(SUM(S36:T36),SUM(S36:T36),"        -")</f>
        <v>1</v>
      </c>
      <c r="S36" s="17" t="s">
        <v>111</v>
      </c>
      <c r="T36" s="29">
        <v>1</v>
      </c>
      <c r="U36" s="154">
        <v>170</v>
      </c>
      <c r="V36" s="18">
        <v>79</v>
      </c>
      <c r="W36" s="44" t="s">
        <v>43</v>
      </c>
      <c r="X36" s="90"/>
      <c r="Y36" s="96"/>
    </row>
    <row r="37" spans="1:25" s="91" customFormat="1" ht="18" customHeight="1">
      <c r="A37" s="54" t="s">
        <v>44</v>
      </c>
      <c r="B37" s="110">
        <f t="shared" si="0"/>
        <v>76</v>
      </c>
      <c r="C37" s="23">
        <v>50</v>
      </c>
      <c r="D37" s="30">
        <v>26</v>
      </c>
      <c r="E37" s="110">
        <f t="shared" si="1"/>
        <v>108</v>
      </c>
      <c r="F37" s="23">
        <v>63</v>
      </c>
      <c r="G37" s="30">
        <v>45</v>
      </c>
      <c r="H37" s="49" t="str">
        <f t="shared" si="2"/>
        <v>        -</v>
      </c>
      <c r="I37" s="23" t="s">
        <v>73</v>
      </c>
      <c r="J37" s="27" t="s">
        <v>73</v>
      </c>
      <c r="K37" s="135" t="s">
        <v>73</v>
      </c>
      <c r="L37" s="72"/>
      <c r="M37" s="104"/>
      <c r="N37" s="109">
        <f t="shared" si="17"/>
        <v>-32</v>
      </c>
      <c r="O37" s="162">
        <f t="shared" si="18"/>
        <v>1</v>
      </c>
      <c r="P37" s="23">
        <v>1</v>
      </c>
      <c r="Q37" s="30" t="s">
        <v>111</v>
      </c>
      <c r="R37" s="110" t="str">
        <f t="shared" si="19"/>
        <v>        -</v>
      </c>
      <c r="S37" s="19" t="s">
        <v>111</v>
      </c>
      <c r="T37" s="30" t="s">
        <v>111</v>
      </c>
      <c r="U37" s="155">
        <v>45</v>
      </c>
      <c r="V37" s="20">
        <v>14</v>
      </c>
      <c r="W37" s="45" t="s">
        <v>44</v>
      </c>
      <c r="X37" s="90"/>
      <c r="Y37" s="96"/>
    </row>
    <row r="38" spans="1:25" s="91" customFormat="1" ht="18" customHeight="1">
      <c r="A38" s="54" t="s">
        <v>45</v>
      </c>
      <c r="B38" s="110">
        <f t="shared" si="0"/>
        <v>55</v>
      </c>
      <c r="C38" s="23">
        <v>29</v>
      </c>
      <c r="D38" s="30">
        <v>26</v>
      </c>
      <c r="E38" s="110">
        <f t="shared" si="1"/>
        <v>59</v>
      </c>
      <c r="F38" s="23">
        <v>27</v>
      </c>
      <c r="G38" s="30">
        <v>32</v>
      </c>
      <c r="H38" s="49" t="str">
        <f t="shared" si="2"/>
        <v>        -</v>
      </c>
      <c r="I38" s="23" t="s">
        <v>73</v>
      </c>
      <c r="J38" s="27" t="s">
        <v>73</v>
      </c>
      <c r="K38" s="135" t="s">
        <v>73</v>
      </c>
      <c r="L38" s="72"/>
      <c r="M38" s="104"/>
      <c r="N38" s="109">
        <f t="shared" si="17"/>
        <v>-4</v>
      </c>
      <c r="O38" s="162">
        <f t="shared" si="18"/>
        <v>1</v>
      </c>
      <c r="P38" s="23" t="s">
        <v>111</v>
      </c>
      <c r="Q38" s="30">
        <v>1</v>
      </c>
      <c r="R38" s="110" t="str">
        <f t="shared" si="19"/>
        <v>        -</v>
      </c>
      <c r="S38" s="19" t="s">
        <v>111</v>
      </c>
      <c r="T38" s="30" t="s">
        <v>111</v>
      </c>
      <c r="U38" s="155">
        <v>29</v>
      </c>
      <c r="V38" s="20">
        <v>11</v>
      </c>
      <c r="W38" s="45" t="s">
        <v>45</v>
      </c>
      <c r="X38" s="90"/>
      <c r="Y38" s="96"/>
    </row>
    <row r="39" spans="1:25" s="91" customFormat="1" ht="18" customHeight="1">
      <c r="A39" s="54" t="s">
        <v>46</v>
      </c>
      <c r="B39" s="110">
        <f t="shared" si="0"/>
        <v>55</v>
      </c>
      <c r="C39" s="23">
        <v>32</v>
      </c>
      <c r="D39" s="30">
        <v>23</v>
      </c>
      <c r="E39" s="110">
        <f t="shared" si="1"/>
        <v>80</v>
      </c>
      <c r="F39" s="23">
        <v>40</v>
      </c>
      <c r="G39" s="30">
        <v>40</v>
      </c>
      <c r="H39" s="49" t="str">
        <f t="shared" si="2"/>
        <v>        -</v>
      </c>
      <c r="I39" s="23" t="s">
        <v>73</v>
      </c>
      <c r="J39" s="27" t="s">
        <v>73</v>
      </c>
      <c r="K39" s="135" t="s">
        <v>73</v>
      </c>
      <c r="L39" s="72"/>
      <c r="M39" s="104"/>
      <c r="N39" s="109">
        <f t="shared" si="17"/>
        <v>-25</v>
      </c>
      <c r="O39" s="162">
        <f t="shared" si="18"/>
        <v>1</v>
      </c>
      <c r="P39" s="23" t="s">
        <v>111</v>
      </c>
      <c r="Q39" s="30">
        <v>1</v>
      </c>
      <c r="R39" s="110" t="str">
        <f t="shared" si="19"/>
        <v>        -</v>
      </c>
      <c r="S39" s="19" t="s">
        <v>111</v>
      </c>
      <c r="T39" s="30" t="s">
        <v>111</v>
      </c>
      <c r="U39" s="155">
        <v>25</v>
      </c>
      <c r="V39" s="20">
        <v>16</v>
      </c>
      <c r="W39" s="45" t="s">
        <v>46</v>
      </c>
      <c r="X39" s="90"/>
      <c r="Y39" s="96"/>
    </row>
    <row r="40" spans="1:25" s="91" customFormat="1" ht="18" customHeight="1">
      <c r="A40" s="54" t="s">
        <v>47</v>
      </c>
      <c r="B40" s="110">
        <f t="shared" si="0"/>
        <v>48</v>
      </c>
      <c r="C40" s="23">
        <v>26</v>
      </c>
      <c r="D40" s="30">
        <v>22</v>
      </c>
      <c r="E40" s="110">
        <f t="shared" si="1"/>
        <v>82</v>
      </c>
      <c r="F40" s="23">
        <v>40</v>
      </c>
      <c r="G40" s="30">
        <v>42</v>
      </c>
      <c r="H40" s="49" t="str">
        <f t="shared" si="2"/>
        <v>        -</v>
      </c>
      <c r="I40" s="23" t="s">
        <v>73</v>
      </c>
      <c r="J40" s="27" t="s">
        <v>73</v>
      </c>
      <c r="K40" s="135" t="s">
        <v>73</v>
      </c>
      <c r="L40" s="72"/>
      <c r="M40" s="104"/>
      <c r="N40" s="109">
        <f t="shared" si="17"/>
        <v>-34</v>
      </c>
      <c r="O40" s="162">
        <f t="shared" si="18"/>
        <v>3</v>
      </c>
      <c r="P40" s="23">
        <v>2</v>
      </c>
      <c r="Q40" s="30">
        <v>1</v>
      </c>
      <c r="R40" s="110">
        <f t="shared" si="19"/>
        <v>2</v>
      </c>
      <c r="S40" s="19">
        <v>2</v>
      </c>
      <c r="T40" s="30" t="s">
        <v>111</v>
      </c>
      <c r="U40" s="155">
        <v>33</v>
      </c>
      <c r="V40" s="20">
        <v>10</v>
      </c>
      <c r="W40" s="45" t="s">
        <v>47</v>
      </c>
      <c r="X40" s="90"/>
      <c r="Y40" s="96"/>
    </row>
    <row r="41" spans="1:25" s="91" customFormat="1" ht="18" customHeight="1">
      <c r="A41" s="54" t="s">
        <v>48</v>
      </c>
      <c r="B41" s="110">
        <f aca="true" t="shared" si="20" ref="B41:B53">C41+D41</f>
        <v>11</v>
      </c>
      <c r="C41" s="23">
        <v>5</v>
      </c>
      <c r="D41" s="30">
        <v>6</v>
      </c>
      <c r="E41" s="110">
        <f aca="true" t="shared" si="21" ref="E41:E53">F41+G41</f>
        <v>39</v>
      </c>
      <c r="F41" s="23">
        <v>24</v>
      </c>
      <c r="G41" s="30">
        <v>15</v>
      </c>
      <c r="H41" s="49" t="str">
        <f aca="true" t="shared" si="22" ref="H41:H53">IF(SUM(I41:J41)&gt;0,SUM(I41:J41),"        -")</f>
        <v>        -</v>
      </c>
      <c r="I41" s="23" t="s">
        <v>73</v>
      </c>
      <c r="J41" s="27" t="s">
        <v>73</v>
      </c>
      <c r="K41" s="135" t="s">
        <v>73</v>
      </c>
      <c r="L41" s="72"/>
      <c r="M41" s="104"/>
      <c r="N41" s="109">
        <f t="shared" si="17"/>
        <v>-28</v>
      </c>
      <c r="O41" s="162" t="str">
        <f t="shared" si="18"/>
        <v>        -</v>
      </c>
      <c r="P41" s="23" t="s">
        <v>111</v>
      </c>
      <c r="Q41" s="30" t="s">
        <v>111</v>
      </c>
      <c r="R41" s="110" t="str">
        <f t="shared" si="19"/>
        <v>        -</v>
      </c>
      <c r="S41" s="19" t="s">
        <v>111</v>
      </c>
      <c r="T41" s="30" t="s">
        <v>111</v>
      </c>
      <c r="U41" s="155">
        <v>14</v>
      </c>
      <c r="V41" s="20">
        <v>2</v>
      </c>
      <c r="W41" s="45" t="s">
        <v>48</v>
      </c>
      <c r="X41" s="90"/>
      <c r="Y41" s="96"/>
    </row>
    <row r="42" spans="1:25" s="91" customFormat="1" ht="18" customHeight="1">
      <c r="A42" s="54" t="s">
        <v>49</v>
      </c>
      <c r="B42" s="110">
        <f t="shared" si="20"/>
        <v>14</v>
      </c>
      <c r="C42" s="23">
        <v>8</v>
      </c>
      <c r="D42" s="30">
        <v>6</v>
      </c>
      <c r="E42" s="110">
        <f t="shared" si="21"/>
        <v>26</v>
      </c>
      <c r="F42" s="23">
        <v>11</v>
      </c>
      <c r="G42" s="30">
        <v>15</v>
      </c>
      <c r="H42" s="49" t="str">
        <f t="shared" si="22"/>
        <v>        -</v>
      </c>
      <c r="I42" s="23" t="s">
        <v>73</v>
      </c>
      <c r="J42" s="27" t="s">
        <v>73</v>
      </c>
      <c r="K42" s="135" t="s">
        <v>73</v>
      </c>
      <c r="L42" s="72"/>
      <c r="M42" s="104"/>
      <c r="N42" s="109">
        <f t="shared" si="17"/>
        <v>-12</v>
      </c>
      <c r="O42" s="162" t="str">
        <f t="shared" si="18"/>
        <v>        -</v>
      </c>
      <c r="P42" s="23" t="s">
        <v>111</v>
      </c>
      <c r="Q42" s="30" t="s">
        <v>111</v>
      </c>
      <c r="R42" s="110" t="str">
        <f t="shared" si="19"/>
        <v>        -</v>
      </c>
      <c r="S42" s="19" t="s">
        <v>111</v>
      </c>
      <c r="T42" s="30" t="s">
        <v>111</v>
      </c>
      <c r="U42" s="155">
        <v>12</v>
      </c>
      <c r="V42" s="20">
        <v>2</v>
      </c>
      <c r="W42" s="45" t="s">
        <v>49</v>
      </c>
      <c r="X42" s="90"/>
      <c r="Y42" s="96"/>
    </row>
    <row r="43" spans="1:25" s="91" customFormat="1" ht="18" customHeight="1">
      <c r="A43" s="55" t="s">
        <v>50</v>
      </c>
      <c r="B43" s="106">
        <f t="shared" si="20"/>
        <v>80</v>
      </c>
      <c r="C43" s="21">
        <v>44</v>
      </c>
      <c r="D43" s="31">
        <v>36</v>
      </c>
      <c r="E43" s="106">
        <f t="shared" si="21"/>
        <v>110</v>
      </c>
      <c r="F43" s="21">
        <v>56</v>
      </c>
      <c r="G43" s="31">
        <v>54</v>
      </c>
      <c r="H43" s="46" t="str">
        <f t="shared" si="22"/>
        <v>        -</v>
      </c>
      <c r="I43" s="21" t="s">
        <v>73</v>
      </c>
      <c r="J43" s="25" t="s">
        <v>73</v>
      </c>
      <c r="K43" s="130" t="s">
        <v>73</v>
      </c>
      <c r="L43" s="72"/>
      <c r="M43" s="104"/>
      <c r="N43" s="95">
        <f t="shared" si="17"/>
        <v>-30</v>
      </c>
      <c r="O43" s="160">
        <f t="shared" si="18"/>
        <v>2</v>
      </c>
      <c r="P43" s="21">
        <v>1</v>
      </c>
      <c r="Q43" s="31">
        <v>1</v>
      </c>
      <c r="R43" s="106" t="str">
        <f t="shared" si="19"/>
        <v>        -</v>
      </c>
      <c r="S43" s="10" t="s">
        <v>111</v>
      </c>
      <c r="T43" s="31" t="s">
        <v>111</v>
      </c>
      <c r="U43" s="150">
        <v>50</v>
      </c>
      <c r="V43" s="14">
        <v>22</v>
      </c>
      <c r="W43" s="42" t="s">
        <v>50</v>
      </c>
      <c r="X43" s="90"/>
      <c r="Y43" s="96"/>
    </row>
    <row r="44" spans="1:25" s="91" customFormat="1" ht="18" customHeight="1">
      <c r="A44" s="65" t="s">
        <v>51</v>
      </c>
      <c r="B44" s="139">
        <f t="shared" si="20"/>
        <v>1253</v>
      </c>
      <c r="C44" s="67">
        <f>SUM(C45:C54)</f>
        <v>612</v>
      </c>
      <c r="D44" s="70">
        <f>SUM(D45:D54)</f>
        <v>641</v>
      </c>
      <c r="E44" s="139">
        <f t="shared" si="21"/>
        <v>1425</v>
      </c>
      <c r="F44" s="67">
        <f>SUM(F45:F54)</f>
        <v>739</v>
      </c>
      <c r="G44" s="70">
        <f>SUM(G45:G54)</f>
        <v>686</v>
      </c>
      <c r="H44" s="66">
        <f t="shared" si="22"/>
        <v>4</v>
      </c>
      <c r="I44" s="67">
        <f>IF(SUM(I45:I54),SUM(I45:I54),"        -")</f>
        <v>2</v>
      </c>
      <c r="J44" s="68">
        <f>IF(SUM(J45:J54),SUM(J45:J54),"        -")</f>
        <v>2</v>
      </c>
      <c r="K44" s="133">
        <f>IF(SUM(K45:K54),SUM(K45:K54),"        -")</f>
        <v>1</v>
      </c>
      <c r="L44" s="127"/>
      <c r="M44" s="12"/>
      <c r="N44" s="67">
        <f>SUM(N45:N54)</f>
        <v>-172</v>
      </c>
      <c r="O44" s="143">
        <f aca="true" t="shared" si="23" ref="O44:T44">IF(SUM(O45:O54),SUM(O45:O54),"        -")</f>
        <v>34</v>
      </c>
      <c r="P44" s="67">
        <f t="shared" si="23"/>
        <v>12</v>
      </c>
      <c r="Q44" s="70">
        <f t="shared" si="23"/>
        <v>22</v>
      </c>
      <c r="R44" s="139">
        <f t="shared" si="23"/>
        <v>4</v>
      </c>
      <c r="S44" s="69">
        <f t="shared" si="23"/>
        <v>3</v>
      </c>
      <c r="T44" s="70">
        <f t="shared" si="23"/>
        <v>1</v>
      </c>
      <c r="U44" s="153">
        <f>SUM(U45:U54)</f>
        <v>779</v>
      </c>
      <c r="V44" s="83">
        <f>SUM(V45:V54)</f>
        <v>363</v>
      </c>
      <c r="W44" s="84" t="s">
        <v>51</v>
      </c>
      <c r="X44" s="90"/>
      <c r="Y44" s="96"/>
    </row>
    <row r="45" spans="1:25" s="91" customFormat="1" ht="18" customHeight="1">
      <c r="A45" s="53" t="s">
        <v>52</v>
      </c>
      <c r="B45" s="108">
        <f t="shared" si="20"/>
        <v>671</v>
      </c>
      <c r="C45" s="22">
        <v>331</v>
      </c>
      <c r="D45" s="29">
        <v>340</v>
      </c>
      <c r="E45" s="108">
        <f t="shared" si="21"/>
        <v>620</v>
      </c>
      <c r="F45" s="22">
        <v>305</v>
      </c>
      <c r="G45" s="29">
        <v>315</v>
      </c>
      <c r="H45" s="48">
        <f t="shared" si="22"/>
        <v>2</v>
      </c>
      <c r="I45" s="22">
        <v>1</v>
      </c>
      <c r="J45" s="26">
        <v>1</v>
      </c>
      <c r="K45" s="134">
        <v>1</v>
      </c>
      <c r="L45" s="127"/>
      <c r="M45" s="12"/>
      <c r="N45" s="107">
        <f aca="true" t="shared" si="24" ref="N45:N54">B45-E45</f>
        <v>51</v>
      </c>
      <c r="O45" s="161">
        <f aca="true" t="shared" si="25" ref="O45:O51">IF(SUM(P45:Q45),SUM(P45:Q45),"        -")</f>
        <v>17</v>
      </c>
      <c r="P45" s="22">
        <v>5</v>
      </c>
      <c r="Q45" s="29">
        <v>12</v>
      </c>
      <c r="R45" s="108">
        <f aca="true" t="shared" si="26" ref="R45:R51">IF(SUM(S45:T45),SUM(S45:T45),"        -")</f>
        <v>2</v>
      </c>
      <c r="S45" s="17">
        <v>1</v>
      </c>
      <c r="T45" s="29">
        <v>1</v>
      </c>
      <c r="U45" s="154">
        <v>409</v>
      </c>
      <c r="V45" s="18">
        <v>198</v>
      </c>
      <c r="W45" s="44" t="s">
        <v>52</v>
      </c>
      <c r="X45" s="90"/>
      <c r="Y45" s="96"/>
    </row>
    <row r="46" spans="1:25" s="91" customFormat="1" ht="18" customHeight="1">
      <c r="A46" s="54" t="s">
        <v>53</v>
      </c>
      <c r="B46" s="110">
        <f t="shared" si="20"/>
        <v>31</v>
      </c>
      <c r="C46" s="23">
        <v>17</v>
      </c>
      <c r="D46" s="30">
        <v>14</v>
      </c>
      <c r="E46" s="110">
        <f t="shared" si="21"/>
        <v>70</v>
      </c>
      <c r="F46" s="23">
        <v>48</v>
      </c>
      <c r="G46" s="30">
        <v>22</v>
      </c>
      <c r="H46" s="49" t="str">
        <f t="shared" si="22"/>
        <v>        -</v>
      </c>
      <c r="I46" s="23" t="s">
        <v>73</v>
      </c>
      <c r="J46" s="27" t="s">
        <v>73</v>
      </c>
      <c r="K46" s="135" t="s">
        <v>73</v>
      </c>
      <c r="L46" s="72"/>
      <c r="M46" s="104"/>
      <c r="N46" s="109">
        <f t="shared" si="24"/>
        <v>-39</v>
      </c>
      <c r="O46" s="162" t="str">
        <f t="shared" si="25"/>
        <v>        -</v>
      </c>
      <c r="P46" s="23" t="s">
        <v>111</v>
      </c>
      <c r="Q46" s="30" t="s">
        <v>111</v>
      </c>
      <c r="R46" s="110" t="str">
        <f t="shared" si="26"/>
        <v>        -</v>
      </c>
      <c r="S46" s="19" t="s">
        <v>111</v>
      </c>
      <c r="T46" s="30" t="s">
        <v>111</v>
      </c>
      <c r="U46" s="155">
        <v>25</v>
      </c>
      <c r="V46" s="20">
        <v>3</v>
      </c>
      <c r="W46" s="45" t="s">
        <v>53</v>
      </c>
      <c r="X46" s="90"/>
      <c r="Y46" s="96"/>
    </row>
    <row r="47" spans="1:25" s="91" customFormat="1" ht="18" customHeight="1">
      <c r="A47" s="54" t="s">
        <v>54</v>
      </c>
      <c r="B47" s="110">
        <f t="shared" si="20"/>
        <v>71</v>
      </c>
      <c r="C47" s="23">
        <v>39</v>
      </c>
      <c r="D47" s="30">
        <v>32</v>
      </c>
      <c r="E47" s="110">
        <f t="shared" si="21"/>
        <v>65</v>
      </c>
      <c r="F47" s="23">
        <v>37</v>
      </c>
      <c r="G47" s="30">
        <v>28</v>
      </c>
      <c r="H47" s="49" t="str">
        <f t="shared" si="22"/>
        <v>        -</v>
      </c>
      <c r="I47" s="23" t="s">
        <v>73</v>
      </c>
      <c r="J47" s="27" t="s">
        <v>73</v>
      </c>
      <c r="K47" s="135" t="s">
        <v>73</v>
      </c>
      <c r="L47" s="72"/>
      <c r="M47" s="104"/>
      <c r="N47" s="109">
        <f t="shared" si="24"/>
        <v>6</v>
      </c>
      <c r="O47" s="162" t="str">
        <f t="shared" si="25"/>
        <v>        -</v>
      </c>
      <c r="P47" s="23" t="s">
        <v>111</v>
      </c>
      <c r="Q47" s="30" t="s">
        <v>111</v>
      </c>
      <c r="R47" s="110" t="str">
        <f t="shared" si="26"/>
        <v>        -</v>
      </c>
      <c r="S47" s="19" t="s">
        <v>111</v>
      </c>
      <c r="T47" s="30" t="s">
        <v>111</v>
      </c>
      <c r="U47" s="155">
        <v>29</v>
      </c>
      <c r="V47" s="20">
        <v>5</v>
      </c>
      <c r="W47" s="45" t="s">
        <v>54</v>
      </c>
      <c r="X47" s="90"/>
      <c r="Y47" s="96"/>
    </row>
    <row r="48" spans="1:25" s="91" customFormat="1" ht="18" customHeight="1">
      <c r="A48" s="54" t="s">
        <v>55</v>
      </c>
      <c r="B48" s="110">
        <f t="shared" si="20"/>
        <v>78</v>
      </c>
      <c r="C48" s="23">
        <v>39</v>
      </c>
      <c r="D48" s="30">
        <v>39</v>
      </c>
      <c r="E48" s="110">
        <f t="shared" si="21"/>
        <v>70</v>
      </c>
      <c r="F48" s="23">
        <v>39</v>
      </c>
      <c r="G48" s="30">
        <v>31</v>
      </c>
      <c r="H48" s="49" t="str">
        <f t="shared" si="22"/>
        <v>        -</v>
      </c>
      <c r="I48" s="23" t="s">
        <v>111</v>
      </c>
      <c r="J48" s="27" t="s">
        <v>73</v>
      </c>
      <c r="K48" s="135" t="s">
        <v>73</v>
      </c>
      <c r="L48" s="72"/>
      <c r="M48" s="104"/>
      <c r="N48" s="109">
        <f t="shared" si="24"/>
        <v>8</v>
      </c>
      <c r="O48" s="162">
        <f t="shared" si="25"/>
        <v>2</v>
      </c>
      <c r="P48" s="23">
        <v>1</v>
      </c>
      <c r="Q48" s="30">
        <v>1</v>
      </c>
      <c r="R48" s="110" t="str">
        <f t="shared" si="26"/>
        <v>        -</v>
      </c>
      <c r="S48" s="19" t="s">
        <v>111</v>
      </c>
      <c r="T48" s="30" t="s">
        <v>111</v>
      </c>
      <c r="U48" s="155">
        <v>50</v>
      </c>
      <c r="V48" s="20">
        <v>15</v>
      </c>
      <c r="W48" s="45" t="s">
        <v>55</v>
      </c>
      <c r="X48" s="90"/>
      <c r="Y48" s="96"/>
    </row>
    <row r="49" spans="1:25" s="91" customFormat="1" ht="18" customHeight="1">
      <c r="A49" s="54" t="s">
        <v>56</v>
      </c>
      <c r="B49" s="110">
        <f t="shared" si="20"/>
        <v>126</v>
      </c>
      <c r="C49" s="23">
        <v>57</v>
      </c>
      <c r="D49" s="30">
        <v>69</v>
      </c>
      <c r="E49" s="110">
        <f t="shared" si="21"/>
        <v>211</v>
      </c>
      <c r="F49" s="23">
        <v>101</v>
      </c>
      <c r="G49" s="30">
        <v>110</v>
      </c>
      <c r="H49" s="49" t="str">
        <f t="shared" si="22"/>
        <v>        -</v>
      </c>
      <c r="I49" s="23" t="s">
        <v>111</v>
      </c>
      <c r="J49" s="27" t="s">
        <v>111</v>
      </c>
      <c r="K49" s="135" t="s">
        <v>111</v>
      </c>
      <c r="L49" s="127"/>
      <c r="M49" s="12"/>
      <c r="N49" s="109">
        <f t="shared" si="24"/>
        <v>-85</v>
      </c>
      <c r="O49" s="162">
        <f t="shared" si="25"/>
        <v>9</v>
      </c>
      <c r="P49" s="23">
        <v>2</v>
      </c>
      <c r="Q49" s="30">
        <v>7</v>
      </c>
      <c r="R49" s="110" t="str">
        <f t="shared" si="26"/>
        <v>        -</v>
      </c>
      <c r="S49" s="19" t="s">
        <v>111</v>
      </c>
      <c r="T49" s="30" t="s">
        <v>111</v>
      </c>
      <c r="U49" s="155">
        <v>96</v>
      </c>
      <c r="V49" s="20">
        <v>50</v>
      </c>
      <c r="W49" s="45" t="s">
        <v>56</v>
      </c>
      <c r="X49" s="90"/>
      <c r="Y49" s="96"/>
    </row>
    <row r="50" spans="1:25" s="91" customFormat="1" ht="18" customHeight="1">
      <c r="A50" s="54" t="s">
        <v>57</v>
      </c>
      <c r="B50" s="110">
        <f t="shared" si="20"/>
        <v>27</v>
      </c>
      <c r="C50" s="23">
        <v>12</v>
      </c>
      <c r="D50" s="30">
        <v>15</v>
      </c>
      <c r="E50" s="110">
        <f t="shared" si="21"/>
        <v>52</v>
      </c>
      <c r="F50" s="23">
        <v>30</v>
      </c>
      <c r="G50" s="30">
        <v>22</v>
      </c>
      <c r="H50" s="49" t="str">
        <f t="shared" si="22"/>
        <v>        -</v>
      </c>
      <c r="I50" s="23" t="s">
        <v>73</v>
      </c>
      <c r="J50" s="27" t="s">
        <v>73</v>
      </c>
      <c r="K50" s="135" t="s">
        <v>73</v>
      </c>
      <c r="L50" s="72"/>
      <c r="M50" s="104"/>
      <c r="N50" s="109">
        <f t="shared" si="24"/>
        <v>-25</v>
      </c>
      <c r="O50" s="162">
        <f t="shared" si="25"/>
        <v>1</v>
      </c>
      <c r="P50" s="23">
        <v>1</v>
      </c>
      <c r="Q50" s="30" t="s">
        <v>111</v>
      </c>
      <c r="R50" s="110" t="str">
        <f t="shared" si="26"/>
        <v>        -</v>
      </c>
      <c r="S50" s="19" t="s">
        <v>111</v>
      </c>
      <c r="T50" s="30" t="s">
        <v>111</v>
      </c>
      <c r="U50" s="155">
        <v>16</v>
      </c>
      <c r="V50" s="20">
        <v>5</v>
      </c>
      <c r="W50" s="45" t="s">
        <v>57</v>
      </c>
      <c r="X50" s="90"/>
      <c r="Y50" s="96"/>
    </row>
    <row r="51" spans="1:25" s="91" customFormat="1" ht="18" customHeight="1">
      <c r="A51" s="54" t="s">
        <v>58</v>
      </c>
      <c r="B51" s="110">
        <f t="shared" si="20"/>
        <v>24</v>
      </c>
      <c r="C51" s="23">
        <v>7</v>
      </c>
      <c r="D51" s="30">
        <v>17</v>
      </c>
      <c r="E51" s="110">
        <f t="shared" si="21"/>
        <v>48</v>
      </c>
      <c r="F51" s="23">
        <v>27</v>
      </c>
      <c r="G51" s="30">
        <v>21</v>
      </c>
      <c r="H51" s="49" t="str">
        <f t="shared" si="22"/>
        <v>        -</v>
      </c>
      <c r="I51" s="23" t="s">
        <v>73</v>
      </c>
      <c r="J51" s="27" t="s">
        <v>73</v>
      </c>
      <c r="K51" s="135" t="s">
        <v>73</v>
      </c>
      <c r="L51" s="72"/>
      <c r="M51" s="104"/>
      <c r="N51" s="109">
        <f t="shared" si="24"/>
        <v>-24</v>
      </c>
      <c r="O51" s="162">
        <f t="shared" si="25"/>
        <v>2</v>
      </c>
      <c r="P51" s="23" t="s">
        <v>111</v>
      </c>
      <c r="Q51" s="30">
        <v>2</v>
      </c>
      <c r="R51" s="110" t="str">
        <f t="shared" si="26"/>
        <v>        -</v>
      </c>
      <c r="S51" s="19" t="s">
        <v>111</v>
      </c>
      <c r="T51" s="30" t="s">
        <v>111</v>
      </c>
      <c r="U51" s="155">
        <v>18</v>
      </c>
      <c r="V51" s="20">
        <v>7</v>
      </c>
      <c r="W51" s="45" t="s">
        <v>58</v>
      </c>
      <c r="X51" s="90"/>
      <c r="Y51" s="96"/>
    </row>
    <row r="52" spans="1:25" s="91" customFormat="1" ht="18" customHeight="1">
      <c r="A52" s="54" t="s">
        <v>59</v>
      </c>
      <c r="B52" s="110">
        <f t="shared" si="20"/>
        <v>169</v>
      </c>
      <c r="C52" s="23">
        <v>84</v>
      </c>
      <c r="D52" s="30">
        <v>85</v>
      </c>
      <c r="E52" s="110">
        <f t="shared" si="21"/>
        <v>119</v>
      </c>
      <c r="F52" s="23">
        <v>62</v>
      </c>
      <c r="G52" s="30">
        <v>57</v>
      </c>
      <c r="H52" s="49">
        <f t="shared" si="22"/>
        <v>1</v>
      </c>
      <c r="I52" s="23" t="s">
        <v>73</v>
      </c>
      <c r="J52" s="27">
        <v>1</v>
      </c>
      <c r="K52" s="135" t="s">
        <v>111</v>
      </c>
      <c r="L52" s="72"/>
      <c r="M52" s="104"/>
      <c r="N52" s="109">
        <f t="shared" si="24"/>
        <v>50</v>
      </c>
      <c r="O52" s="162">
        <f>IF(SUM(P52:Q52),SUM(P52:Q52),"        -")</f>
        <v>1</v>
      </c>
      <c r="P52" s="23">
        <v>1</v>
      </c>
      <c r="Q52" s="30" t="s">
        <v>111</v>
      </c>
      <c r="R52" s="110">
        <f>IF(SUM(S52:T52),SUM(S52:T52),"        -")</f>
        <v>1</v>
      </c>
      <c r="S52" s="19">
        <v>1</v>
      </c>
      <c r="T52" s="30" t="s">
        <v>111</v>
      </c>
      <c r="U52" s="155">
        <v>88</v>
      </c>
      <c r="V52" s="20">
        <v>60</v>
      </c>
      <c r="W52" s="45" t="s">
        <v>59</v>
      </c>
      <c r="X52" s="90"/>
      <c r="Y52" s="96"/>
    </row>
    <row r="53" spans="1:25" s="91" customFormat="1" ht="18" customHeight="1">
      <c r="A53" s="54" t="s">
        <v>60</v>
      </c>
      <c r="B53" s="110">
        <f t="shared" si="20"/>
        <v>25</v>
      </c>
      <c r="C53" s="23">
        <v>8</v>
      </c>
      <c r="D53" s="30">
        <v>17</v>
      </c>
      <c r="E53" s="110">
        <f t="shared" si="21"/>
        <v>66</v>
      </c>
      <c r="F53" s="23">
        <v>38</v>
      </c>
      <c r="G53" s="30">
        <v>28</v>
      </c>
      <c r="H53" s="49" t="str">
        <f t="shared" si="22"/>
        <v>        -</v>
      </c>
      <c r="I53" s="23" t="s">
        <v>73</v>
      </c>
      <c r="J53" s="27" t="s">
        <v>73</v>
      </c>
      <c r="K53" s="135" t="s">
        <v>74</v>
      </c>
      <c r="L53" s="72"/>
      <c r="M53" s="104"/>
      <c r="N53" s="109">
        <f t="shared" si="24"/>
        <v>-41</v>
      </c>
      <c r="O53" s="162">
        <f>IF(SUM(P53:Q53),SUM(P53:Q53),"        -")</f>
        <v>2</v>
      </c>
      <c r="P53" s="23">
        <v>2</v>
      </c>
      <c r="Q53" s="30" t="s">
        <v>111</v>
      </c>
      <c r="R53" s="110">
        <f>IF(SUM(S53:T53),SUM(S53:T53),"        -")</f>
        <v>1</v>
      </c>
      <c r="S53" s="19">
        <v>1</v>
      </c>
      <c r="T53" s="30" t="s">
        <v>111</v>
      </c>
      <c r="U53" s="155">
        <v>23</v>
      </c>
      <c r="V53" s="20">
        <v>13</v>
      </c>
      <c r="W53" s="45" t="s">
        <v>60</v>
      </c>
      <c r="X53" s="90"/>
      <c r="Y53" s="96"/>
    </row>
    <row r="54" spans="1:25" s="91" customFormat="1" ht="18" customHeight="1">
      <c r="A54" s="55" t="s">
        <v>61</v>
      </c>
      <c r="B54" s="106">
        <f aca="true" t="shared" si="27" ref="B54:B65">C54+D54</f>
        <v>31</v>
      </c>
      <c r="C54" s="21">
        <v>18</v>
      </c>
      <c r="D54" s="31">
        <v>13</v>
      </c>
      <c r="E54" s="106">
        <f aca="true" t="shared" si="28" ref="E54:E65">F54+G54</f>
        <v>104</v>
      </c>
      <c r="F54" s="21">
        <v>52</v>
      </c>
      <c r="G54" s="31">
        <v>52</v>
      </c>
      <c r="H54" s="46">
        <f aca="true" t="shared" si="29" ref="H54:H65">IF(SUM(I54:J54)&gt;0,SUM(I54:J54),"        -")</f>
        <v>1</v>
      </c>
      <c r="I54" s="21">
        <v>1</v>
      </c>
      <c r="J54" s="25" t="s">
        <v>74</v>
      </c>
      <c r="K54" s="130" t="s">
        <v>111</v>
      </c>
      <c r="L54" s="72"/>
      <c r="M54" s="104"/>
      <c r="N54" s="95">
        <f t="shared" si="24"/>
        <v>-73</v>
      </c>
      <c r="O54" s="160" t="str">
        <f>IF(SUM(P54:Q54),SUM(P54:Q54),"        -")</f>
        <v>        -</v>
      </c>
      <c r="P54" s="21" t="s">
        <v>111</v>
      </c>
      <c r="Q54" s="31" t="s">
        <v>111</v>
      </c>
      <c r="R54" s="106" t="str">
        <f>IF(SUM(S54:T54),SUM(S54:T54),"        -")</f>
        <v>        -</v>
      </c>
      <c r="S54" s="10" t="s">
        <v>111</v>
      </c>
      <c r="T54" s="31" t="s">
        <v>111</v>
      </c>
      <c r="U54" s="150">
        <v>25</v>
      </c>
      <c r="V54" s="14">
        <v>7</v>
      </c>
      <c r="W54" s="42" t="s">
        <v>61</v>
      </c>
      <c r="X54" s="90"/>
      <c r="Y54" s="96"/>
    </row>
    <row r="55" spans="1:25" s="91" customFormat="1" ht="18" customHeight="1">
      <c r="A55" s="65" t="s">
        <v>65</v>
      </c>
      <c r="B55" s="139">
        <f t="shared" si="27"/>
        <v>435</v>
      </c>
      <c r="C55" s="67">
        <f>SUM(C56:C61)</f>
        <v>226</v>
      </c>
      <c r="D55" s="70">
        <f>SUM(D56:D61)</f>
        <v>209</v>
      </c>
      <c r="E55" s="139">
        <f t="shared" si="28"/>
        <v>802</v>
      </c>
      <c r="F55" s="67">
        <f>SUM(F56:F61)</f>
        <v>424</v>
      </c>
      <c r="G55" s="70">
        <f>SUM(G56:G61)</f>
        <v>378</v>
      </c>
      <c r="H55" s="66">
        <f t="shared" si="29"/>
        <v>2</v>
      </c>
      <c r="I55" s="67" t="str">
        <f>IF(SUM(I56:I61),SUM(I56:I61),"        -")</f>
        <v>        -</v>
      </c>
      <c r="J55" s="68">
        <f>IF(SUM(J56:J61),SUM(J56:J61),"        -")</f>
        <v>2</v>
      </c>
      <c r="K55" s="133">
        <f>IF(SUM(K56:K61),SUM(K56:K61),"        -")</f>
        <v>2</v>
      </c>
      <c r="L55" s="72"/>
      <c r="M55" s="104"/>
      <c r="N55" s="67">
        <f>SUM(N56:N61)</f>
        <v>-367</v>
      </c>
      <c r="O55" s="143">
        <f aca="true" t="shared" si="30" ref="O55:T55">IF(SUM(O56:O61),SUM(O56:O61),"        -")</f>
        <v>16</v>
      </c>
      <c r="P55" s="67">
        <f t="shared" si="30"/>
        <v>9</v>
      </c>
      <c r="Q55" s="70">
        <f t="shared" si="30"/>
        <v>7</v>
      </c>
      <c r="R55" s="139">
        <f t="shared" si="30"/>
        <v>2</v>
      </c>
      <c r="S55" s="69">
        <f t="shared" si="30"/>
        <v>1</v>
      </c>
      <c r="T55" s="70">
        <f t="shared" si="30"/>
        <v>1</v>
      </c>
      <c r="U55" s="153">
        <f>SUM(U56:U61)</f>
        <v>249</v>
      </c>
      <c r="V55" s="83">
        <f>SUM(V56:V61)</f>
        <v>148</v>
      </c>
      <c r="W55" s="84" t="s">
        <v>65</v>
      </c>
      <c r="X55" s="90"/>
      <c r="Y55" s="96"/>
    </row>
    <row r="56" spans="1:25" s="91" customFormat="1" ht="18" customHeight="1">
      <c r="A56" s="57" t="s">
        <v>66</v>
      </c>
      <c r="B56" s="158">
        <f t="shared" si="27"/>
        <v>269</v>
      </c>
      <c r="C56" s="59">
        <v>135</v>
      </c>
      <c r="D56" s="61">
        <v>134</v>
      </c>
      <c r="E56" s="158">
        <f t="shared" si="28"/>
        <v>391</v>
      </c>
      <c r="F56" s="59">
        <v>205</v>
      </c>
      <c r="G56" s="61">
        <v>186</v>
      </c>
      <c r="H56" s="58">
        <f t="shared" si="29"/>
        <v>1</v>
      </c>
      <c r="I56" s="59" t="s">
        <v>111</v>
      </c>
      <c r="J56" s="60">
        <v>1</v>
      </c>
      <c r="K56" s="134">
        <v>1</v>
      </c>
      <c r="L56" s="72"/>
      <c r="M56" s="104"/>
      <c r="N56" s="111">
        <f aca="true" t="shared" si="31" ref="N56:N61">B56-E56</f>
        <v>-122</v>
      </c>
      <c r="O56" s="161">
        <f aca="true" t="shared" si="32" ref="O56:O61">IF(SUM(P56:Q56),SUM(P56:Q56),"        -")</f>
        <v>12</v>
      </c>
      <c r="P56" s="22">
        <v>8</v>
      </c>
      <c r="Q56" s="29">
        <v>4</v>
      </c>
      <c r="R56" s="108" t="str">
        <f aca="true" t="shared" si="33" ref="R56:R61">IF(SUM(S56:T56),SUM(S56:T56),"        -")</f>
        <v>        -</v>
      </c>
      <c r="S56" s="17" t="s">
        <v>111</v>
      </c>
      <c r="T56" s="29" t="s">
        <v>111</v>
      </c>
      <c r="U56" s="154">
        <v>146</v>
      </c>
      <c r="V56" s="18">
        <v>76</v>
      </c>
      <c r="W56" s="44" t="s">
        <v>66</v>
      </c>
      <c r="X56" s="90"/>
      <c r="Y56" s="96"/>
    </row>
    <row r="57" spans="1:25" s="91" customFormat="1" ht="18" customHeight="1">
      <c r="A57" s="54" t="s">
        <v>67</v>
      </c>
      <c r="B57" s="110">
        <f t="shared" si="27"/>
        <v>120</v>
      </c>
      <c r="C57" s="23">
        <v>67</v>
      </c>
      <c r="D57" s="30">
        <v>53</v>
      </c>
      <c r="E57" s="110">
        <f t="shared" si="28"/>
        <v>257</v>
      </c>
      <c r="F57" s="23">
        <v>140</v>
      </c>
      <c r="G57" s="30">
        <v>117</v>
      </c>
      <c r="H57" s="49">
        <f t="shared" si="29"/>
        <v>1</v>
      </c>
      <c r="I57" s="23" t="s">
        <v>111</v>
      </c>
      <c r="J57" s="27">
        <v>1</v>
      </c>
      <c r="K57" s="135">
        <v>1</v>
      </c>
      <c r="L57" s="72"/>
      <c r="M57" s="104"/>
      <c r="N57" s="109">
        <f t="shared" si="31"/>
        <v>-137</v>
      </c>
      <c r="O57" s="162">
        <f t="shared" si="32"/>
        <v>2</v>
      </c>
      <c r="P57" s="23" t="s">
        <v>111</v>
      </c>
      <c r="Q57" s="30">
        <v>2</v>
      </c>
      <c r="R57" s="110">
        <f t="shared" si="33"/>
        <v>1</v>
      </c>
      <c r="S57" s="19" t="s">
        <v>111</v>
      </c>
      <c r="T57" s="30">
        <v>1</v>
      </c>
      <c r="U57" s="155">
        <v>75</v>
      </c>
      <c r="V57" s="20">
        <v>57</v>
      </c>
      <c r="W57" s="45" t="s">
        <v>67</v>
      </c>
      <c r="X57" s="90"/>
      <c r="Y57" s="96"/>
    </row>
    <row r="58" spans="1:25" s="91" customFormat="1" ht="18" customHeight="1">
      <c r="A58" s="54" t="s">
        <v>68</v>
      </c>
      <c r="B58" s="110">
        <f t="shared" si="27"/>
        <v>18</v>
      </c>
      <c r="C58" s="23">
        <v>11</v>
      </c>
      <c r="D58" s="30">
        <v>7</v>
      </c>
      <c r="E58" s="110">
        <f t="shared" si="28"/>
        <v>63</v>
      </c>
      <c r="F58" s="23">
        <v>30</v>
      </c>
      <c r="G58" s="30">
        <v>33</v>
      </c>
      <c r="H58" s="49" t="str">
        <f t="shared" si="29"/>
        <v>        -</v>
      </c>
      <c r="I58" s="23" t="s">
        <v>74</v>
      </c>
      <c r="J58" s="27" t="s">
        <v>74</v>
      </c>
      <c r="K58" s="135" t="s">
        <v>74</v>
      </c>
      <c r="L58" s="72"/>
      <c r="M58" s="104"/>
      <c r="N58" s="109">
        <f t="shared" si="31"/>
        <v>-45</v>
      </c>
      <c r="O58" s="162">
        <f t="shared" si="32"/>
        <v>1</v>
      </c>
      <c r="P58" s="23" t="s">
        <v>111</v>
      </c>
      <c r="Q58" s="30">
        <v>1</v>
      </c>
      <c r="R58" s="110" t="str">
        <f t="shared" si="33"/>
        <v>        -</v>
      </c>
      <c r="S58" s="19" t="s">
        <v>111</v>
      </c>
      <c r="T58" s="30" t="s">
        <v>111</v>
      </c>
      <c r="U58" s="155">
        <v>9</v>
      </c>
      <c r="V58" s="20">
        <v>7</v>
      </c>
      <c r="W58" s="45" t="s">
        <v>68</v>
      </c>
      <c r="X58" s="90"/>
      <c r="Y58" s="96"/>
    </row>
    <row r="59" spans="1:25" s="91" customFormat="1" ht="18" customHeight="1">
      <c r="A59" s="54" t="s">
        <v>69</v>
      </c>
      <c r="B59" s="110">
        <f t="shared" si="27"/>
        <v>13</v>
      </c>
      <c r="C59" s="23">
        <v>5</v>
      </c>
      <c r="D59" s="30">
        <v>8</v>
      </c>
      <c r="E59" s="110">
        <f t="shared" si="28"/>
        <v>34</v>
      </c>
      <c r="F59" s="23">
        <v>17</v>
      </c>
      <c r="G59" s="30">
        <v>17</v>
      </c>
      <c r="H59" s="49" t="str">
        <f t="shared" si="29"/>
        <v>        -</v>
      </c>
      <c r="I59" s="23" t="s">
        <v>111</v>
      </c>
      <c r="J59" s="27" t="s">
        <v>74</v>
      </c>
      <c r="K59" s="135" t="s">
        <v>111</v>
      </c>
      <c r="L59" s="72"/>
      <c r="M59" s="104"/>
      <c r="N59" s="109">
        <f t="shared" si="31"/>
        <v>-21</v>
      </c>
      <c r="O59" s="162" t="str">
        <f t="shared" si="32"/>
        <v>        -</v>
      </c>
      <c r="P59" s="23" t="s">
        <v>111</v>
      </c>
      <c r="Q59" s="30" t="s">
        <v>111</v>
      </c>
      <c r="R59" s="110" t="str">
        <f t="shared" si="33"/>
        <v>        -</v>
      </c>
      <c r="S59" s="19" t="s">
        <v>111</v>
      </c>
      <c r="T59" s="30" t="s">
        <v>111</v>
      </c>
      <c r="U59" s="155">
        <v>10</v>
      </c>
      <c r="V59" s="20">
        <v>2</v>
      </c>
      <c r="W59" s="45" t="s">
        <v>69</v>
      </c>
      <c r="X59" s="90"/>
      <c r="Y59" s="96"/>
    </row>
    <row r="60" spans="1:25" s="91" customFormat="1" ht="18" customHeight="1">
      <c r="A60" s="54" t="s">
        <v>70</v>
      </c>
      <c r="B60" s="110">
        <f t="shared" si="27"/>
        <v>14</v>
      </c>
      <c r="C60" s="23">
        <v>8</v>
      </c>
      <c r="D60" s="30">
        <v>6</v>
      </c>
      <c r="E60" s="110">
        <f t="shared" si="28"/>
        <v>50</v>
      </c>
      <c r="F60" s="23">
        <v>28</v>
      </c>
      <c r="G60" s="30">
        <v>22</v>
      </c>
      <c r="H60" s="49" t="str">
        <f t="shared" si="29"/>
        <v>        -</v>
      </c>
      <c r="I60" s="23" t="s">
        <v>74</v>
      </c>
      <c r="J60" s="27" t="s">
        <v>74</v>
      </c>
      <c r="K60" s="135" t="s">
        <v>74</v>
      </c>
      <c r="L60" s="72"/>
      <c r="M60" s="104"/>
      <c r="N60" s="109">
        <f t="shared" si="31"/>
        <v>-36</v>
      </c>
      <c r="O60" s="162">
        <f t="shared" si="32"/>
        <v>1</v>
      </c>
      <c r="P60" s="23">
        <v>1</v>
      </c>
      <c r="Q60" s="30" t="s">
        <v>111</v>
      </c>
      <c r="R60" s="110">
        <f t="shared" si="33"/>
        <v>1</v>
      </c>
      <c r="S60" s="19">
        <v>1</v>
      </c>
      <c r="T60" s="30" t="s">
        <v>111</v>
      </c>
      <c r="U60" s="155">
        <v>8</v>
      </c>
      <c r="V60" s="20">
        <v>6</v>
      </c>
      <c r="W60" s="45" t="s">
        <v>70</v>
      </c>
      <c r="X60" s="90"/>
      <c r="Y60" s="96"/>
    </row>
    <row r="61" spans="1:25" s="91" customFormat="1" ht="18" customHeight="1">
      <c r="A61" s="55" t="s">
        <v>71</v>
      </c>
      <c r="B61" s="106">
        <f t="shared" si="27"/>
        <v>1</v>
      </c>
      <c r="C61" s="21" t="s">
        <v>111</v>
      </c>
      <c r="D61" s="31">
        <v>1</v>
      </c>
      <c r="E61" s="106">
        <f t="shared" si="28"/>
        <v>7</v>
      </c>
      <c r="F61" s="21">
        <v>4</v>
      </c>
      <c r="G61" s="31">
        <v>3</v>
      </c>
      <c r="H61" s="46" t="str">
        <f t="shared" si="29"/>
        <v>        -</v>
      </c>
      <c r="I61" s="21" t="s">
        <v>74</v>
      </c>
      <c r="J61" s="25" t="s">
        <v>74</v>
      </c>
      <c r="K61" s="130" t="s">
        <v>73</v>
      </c>
      <c r="L61" s="72"/>
      <c r="M61" s="104"/>
      <c r="N61" s="95">
        <f t="shared" si="31"/>
        <v>-6</v>
      </c>
      <c r="O61" s="160" t="str">
        <f t="shared" si="32"/>
        <v>        -</v>
      </c>
      <c r="P61" s="21" t="s">
        <v>111</v>
      </c>
      <c r="Q61" s="31" t="s">
        <v>111</v>
      </c>
      <c r="R61" s="106" t="str">
        <f t="shared" si="33"/>
        <v>        -</v>
      </c>
      <c r="S61" s="10" t="s">
        <v>111</v>
      </c>
      <c r="T61" s="31" t="s">
        <v>111</v>
      </c>
      <c r="U61" s="150">
        <v>1</v>
      </c>
      <c r="V61" s="14" t="s">
        <v>111</v>
      </c>
      <c r="W61" s="42" t="s">
        <v>71</v>
      </c>
      <c r="X61" s="90"/>
      <c r="Y61" s="96"/>
    </row>
    <row r="62" spans="1:25" s="91" customFormat="1" ht="18" customHeight="1">
      <c r="A62" s="71" t="s">
        <v>72</v>
      </c>
      <c r="B62" s="139">
        <f t="shared" si="27"/>
        <v>124</v>
      </c>
      <c r="C62" s="67">
        <f>SUM(C63:C65)</f>
        <v>67</v>
      </c>
      <c r="D62" s="70">
        <f>SUM(D63:D65)</f>
        <v>57</v>
      </c>
      <c r="E62" s="139">
        <f t="shared" si="28"/>
        <v>333</v>
      </c>
      <c r="F62" s="67">
        <f>SUM(F63:F65)</f>
        <v>176</v>
      </c>
      <c r="G62" s="70">
        <f>SUM(G63:G65)</f>
        <v>157</v>
      </c>
      <c r="H62" s="66" t="str">
        <f t="shared" si="29"/>
        <v>        -</v>
      </c>
      <c r="I62" s="67" t="str">
        <f>IF(SUM(I63:I65),SUM(I63:I65),"        -")</f>
        <v>        -</v>
      </c>
      <c r="J62" s="68" t="str">
        <f>IF(SUM(J63:J65),SUM(J63:J65),"        -")</f>
        <v>        -</v>
      </c>
      <c r="K62" s="133" t="str">
        <f>IF(SUM(K63:K65),SUM(K63:K65),"        -")</f>
        <v>        -</v>
      </c>
      <c r="L62" s="72"/>
      <c r="M62" s="104"/>
      <c r="N62" s="67">
        <f>SUM(N63:N65)</f>
        <v>-209</v>
      </c>
      <c r="O62" s="143">
        <f aca="true" t="shared" si="34" ref="O62:T62">IF(SUM(O63:O65),SUM(O63:O65),"        -")</f>
        <v>2</v>
      </c>
      <c r="P62" s="67" t="str">
        <f t="shared" si="34"/>
        <v>        -</v>
      </c>
      <c r="Q62" s="70">
        <f t="shared" si="34"/>
        <v>2</v>
      </c>
      <c r="R62" s="139" t="str">
        <f t="shared" si="34"/>
        <v>        -</v>
      </c>
      <c r="S62" s="69" t="str">
        <f t="shared" si="34"/>
        <v>        -</v>
      </c>
      <c r="T62" s="70" t="str">
        <f t="shared" si="34"/>
        <v>        -</v>
      </c>
      <c r="U62" s="153">
        <f>SUM(U63:U65)</f>
        <v>75</v>
      </c>
      <c r="V62" s="83">
        <f>SUM(V63:V65)</f>
        <v>40</v>
      </c>
      <c r="W62" s="85" t="s">
        <v>72</v>
      </c>
      <c r="X62" s="90"/>
      <c r="Y62" s="96"/>
    </row>
    <row r="63" spans="1:25" s="91" customFormat="1" ht="18" customHeight="1">
      <c r="A63" s="53" t="s">
        <v>62</v>
      </c>
      <c r="B63" s="108">
        <f t="shared" si="27"/>
        <v>92</v>
      </c>
      <c r="C63" s="22">
        <v>49</v>
      </c>
      <c r="D63" s="29">
        <v>43</v>
      </c>
      <c r="E63" s="108">
        <f t="shared" si="28"/>
        <v>179</v>
      </c>
      <c r="F63" s="22">
        <v>97</v>
      </c>
      <c r="G63" s="29">
        <v>82</v>
      </c>
      <c r="H63" s="48" t="str">
        <f t="shared" si="29"/>
        <v>        -</v>
      </c>
      <c r="I63" s="22" t="s">
        <v>73</v>
      </c>
      <c r="J63" s="26" t="s">
        <v>73</v>
      </c>
      <c r="K63" s="134" t="s">
        <v>73</v>
      </c>
      <c r="L63" s="127"/>
      <c r="M63" s="12"/>
      <c r="N63" s="107">
        <f>B63-E63</f>
        <v>-87</v>
      </c>
      <c r="O63" s="161">
        <f>IF(SUM(P63:Q63),SUM(P63:Q63),"        -")</f>
        <v>1</v>
      </c>
      <c r="P63" s="22" t="s">
        <v>111</v>
      </c>
      <c r="Q63" s="29">
        <v>1</v>
      </c>
      <c r="R63" s="108" t="str">
        <f>IF(SUM(S63:T63),SUM(S63:T63),"        -")</f>
        <v>        -</v>
      </c>
      <c r="S63" s="17" t="s">
        <v>111</v>
      </c>
      <c r="T63" s="29" t="s">
        <v>111</v>
      </c>
      <c r="U63" s="154">
        <v>60</v>
      </c>
      <c r="V63" s="18">
        <v>32</v>
      </c>
      <c r="W63" s="44" t="s">
        <v>62</v>
      </c>
      <c r="X63" s="90"/>
      <c r="Y63" s="96"/>
    </row>
    <row r="64" spans="1:25" s="91" customFormat="1" ht="18" customHeight="1">
      <c r="A64" s="54" t="s">
        <v>63</v>
      </c>
      <c r="B64" s="110">
        <f t="shared" si="27"/>
        <v>21</v>
      </c>
      <c r="C64" s="23">
        <v>13</v>
      </c>
      <c r="D64" s="30">
        <v>8</v>
      </c>
      <c r="E64" s="110">
        <f t="shared" si="28"/>
        <v>70</v>
      </c>
      <c r="F64" s="23">
        <v>33</v>
      </c>
      <c r="G64" s="30">
        <v>37</v>
      </c>
      <c r="H64" s="49" t="str">
        <f t="shared" si="29"/>
        <v>        -</v>
      </c>
      <c r="I64" s="23" t="s">
        <v>73</v>
      </c>
      <c r="J64" s="27" t="s">
        <v>73</v>
      </c>
      <c r="K64" s="135" t="s">
        <v>73</v>
      </c>
      <c r="L64" s="127"/>
      <c r="M64" s="12"/>
      <c r="N64" s="109">
        <f>B64-E64</f>
        <v>-49</v>
      </c>
      <c r="O64" s="162">
        <f>IF(SUM(P64:Q64),SUM(P64:Q64),"        -")</f>
        <v>1</v>
      </c>
      <c r="P64" s="23" t="s">
        <v>111</v>
      </c>
      <c r="Q64" s="30">
        <v>1</v>
      </c>
      <c r="R64" s="110" t="str">
        <f>IF(SUM(S64:T64),SUM(S64:T64),"        -")</f>
        <v>        -</v>
      </c>
      <c r="S64" s="19" t="s">
        <v>111</v>
      </c>
      <c r="T64" s="30" t="s">
        <v>111</v>
      </c>
      <c r="U64" s="155">
        <v>11</v>
      </c>
      <c r="V64" s="20">
        <v>4</v>
      </c>
      <c r="W64" s="45" t="s">
        <v>63</v>
      </c>
      <c r="X64" s="90"/>
      <c r="Y64" s="96"/>
    </row>
    <row r="65" spans="1:25" s="91" customFormat="1" ht="18" customHeight="1" thickBot="1">
      <c r="A65" s="56" t="s">
        <v>64</v>
      </c>
      <c r="B65" s="159">
        <f t="shared" si="27"/>
        <v>11</v>
      </c>
      <c r="C65" s="24">
        <v>5</v>
      </c>
      <c r="D65" s="32">
        <v>6</v>
      </c>
      <c r="E65" s="159">
        <f t="shared" si="28"/>
        <v>84</v>
      </c>
      <c r="F65" s="24">
        <v>46</v>
      </c>
      <c r="G65" s="32">
        <v>38</v>
      </c>
      <c r="H65" s="50" t="str">
        <f t="shared" si="29"/>
        <v>        -</v>
      </c>
      <c r="I65" s="24" t="s">
        <v>77</v>
      </c>
      <c r="J65" s="28" t="s">
        <v>77</v>
      </c>
      <c r="K65" s="136" t="s">
        <v>77</v>
      </c>
      <c r="L65" s="72"/>
      <c r="M65" s="104"/>
      <c r="N65" s="112">
        <f>B65-E65</f>
        <v>-73</v>
      </c>
      <c r="O65" s="163" t="str">
        <f>IF(SUM(P65:Q65),SUM(P65:Q65),"        -")</f>
        <v>        -</v>
      </c>
      <c r="P65" s="24" t="s">
        <v>111</v>
      </c>
      <c r="Q65" s="32" t="s">
        <v>111</v>
      </c>
      <c r="R65" s="159" t="str">
        <f>IF(SUM(S65:T65),SUM(S65:T65),"        -")</f>
        <v>        -</v>
      </c>
      <c r="S65" s="15" t="s">
        <v>111</v>
      </c>
      <c r="T65" s="32" t="s">
        <v>111</v>
      </c>
      <c r="U65" s="156">
        <v>4</v>
      </c>
      <c r="V65" s="16">
        <v>4</v>
      </c>
      <c r="W65" s="43" t="s">
        <v>64</v>
      </c>
      <c r="X65" s="90"/>
      <c r="Y65" s="96"/>
    </row>
    <row r="66" spans="1:25" s="117" customFormat="1" ht="9.75" customHeight="1">
      <c r="A66" s="2"/>
      <c r="B66" s="113"/>
      <c r="C66" s="113"/>
      <c r="D66" s="113"/>
      <c r="E66" s="113"/>
      <c r="F66" s="113"/>
      <c r="G66" s="113"/>
      <c r="H66" s="113"/>
      <c r="I66" s="113"/>
      <c r="J66" s="114"/>
      <c r="K66" s="113"/>
      <c r="L66" s="115"/>
      <c r="M66" s="115"/>
      <c r="N66" s="113"/>
      <c r="O66" s="113"/>
      <c r="P66" s="113"/>
      <c r="Q66" s="113"/>
      <c r="R66" s="113"/>
      <c r="S66" s="113"/>
      <c r="T66" s="113"/>
      <c r="U66" s="113"/>
      <c r="V66" s="114"/>
      <c r="W66" s="2"/>
      <c r="X66" s="116"/>
      <c r="Y66" s="116"/>
    </row>
    <row r="67" spans="1:25" ht="22.5" customHeight="1">
      <c r="A67" s="2"/>
      <c r="B67" s="113"/>
      <c r="C67" s="113"/>
      <c r="D67" s="113"/>
      <c r="E67" s="113"/>
      <c r="F67" s="113"/>
      <c r="G67" s="113"/>
      <c r="H67" s="113"/>
      <c r="I67" s="113"/>
      <c r="J67" s="118"/>
      <c r="L67" s="119"/>
      <c r="M67" s="119"/>
      <c r="N67" s="113"/>
      <c r="V67" s="120"/>
      <c r="W67" s="2"/>
      <c r="X67" s="121"/>
      <c r="Y67" s="121"/>
    </row>
    <row r="68" spans="13:25" ht="22.5" customHeight="1">
      <c r="M68" s="120"/>
      <c r="V68" s="120"/>
      <c r="X68" s="121"/>
      <c r="Y68" s="121"/>
    </row>
    <row r="69" spans="22:25" ht="22.5" customHeight="1">
      <c r="V69" s="120"/>
      <c r="X69" s="121"/>
      <c r="Y69" s="121"/>
    </row>
    <row r="70" spans="22:25" ht="22.5" customHeight="1">
      <c r="V70" s="120"/>
      <c r="X70" s="121"/>
      <c r="Y70" s="121"/>
    </row>
    <row r="71" spans="22:25" ht="22.5" customHeight="1">
      <c r="V71" s="120"/>
      <c r="X71" s="121"/>
      <c r="Y71" s="121"/>
    </row>
    <row r="72" spans="22:25" ht="22.5" customHeight="1">
      <c r="V72" s="120"/>
      <c r="X72" s="121"/>
      <c r="Y72" s="121"/>
    </row>
    <row r="73" spans="22:25" ht="22.5" customHeight="1">
      <c r="V73" s="120"/>
      <c r="X73" s="121"/>
      <c r="Y73" s="121"/>
    </row>
    <row r="74" spans="24:25" ht="22.5" customHeight="1">
      <c r="X74" s="121"/>
      <c r="Y74" s="121"/>
    </row>
    <row r="75" spans="24:25" ht="17.25">
      <c r="X75" s="121"/>
      <c r="Y75" s="121"/>
    </row>
  </sheetData>
  <sheetProtection sheet="1" objects="1" scenarios="1"/>
  <mergeCells count="18">
    <mergeCell ref="N2:N4"/>
    <mergeCell ref="B3:B4"/>
    <mergeCell ref="C3:C4"/>
    <mergeCell ref="D3:D4"/>
    <mergeCell ref="E3:E4"/>
    <mergeCell ref="B2:D2"/>
    <mergeCell ref="E2:G2"/>
    <mergeCell ref="H3:J3"/>
    <mergeCell ref="K3:K4"/>
    <mergeCell ref="H2:K2"/>
    <mergeCell ref="F3:F4"/>
    <mergeCell ref="G3:G4"/>
    <mergeCell ref="R2:T2"/>
    <mergeCell ref="O3:O4"/>
    <mergeCell ref="P3:P4"/>
    <mergeCell ref="Q3:Q4"/>
    <mergeCell ref="R3:R4"/>
    <mergeCell ref="O2:Q2"/>
  </mergeCells>
  <printOptions horizontalCentered="1"/>
  <pageMargins left="0.3937007874015748" right="0.3937007874015748" top="0.1968503937007874" bottom="0" header="0.5118110236220472" footer="0.31496062992125984"/>
  <pageSetup firstPageNumber="24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2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5"/>
  <sheetViews>
    <sheetView showGridLines="0" zoomScale="85" zoomScaleNormal="85" zoomScaleSheetLayoutView="2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6" sqref="O6"/>
    </sheetView>
  </sheetViews>
  <sheetFormatPr defaultColWidth="10.66015625" defaultRowHeight="18"/>
  <cols>
    <col min="1" max="1" width="12.16015625" style="1" customWidth="1"/>
    <col min="2" max="9" width="10.66015625" style="193" customWidth="1"/>
    <col min="10" max="10" width="1.16796875" style="194" customWidth="1"/>
    <col min="11" max="11" width="7.91015625" style="194" customWidth="1"/>
    <col min="12" max="15" width="10.66015625" style="193" customWidth="1"/>
    <col min="16" max="16" width="10.66015625" style="201" customWidth="1"/>
    <col min="17" max="17" width="12.16015625" style="122" customWidth="1"/>
    <col min="18" max="18" width="0.8359375" style="1" customWidth="1"/>
    <col min="19" max="19" width="12.08203125" style="253" bestFit="1" customWidth="1"/>
    <col min="20" max="20" width="10.91015625" style="1" bestFit="1" customWidth="1"/>
    <col min="21" max="16384" width="10.66015625" style="1" customWidth="1"/>
  </cols>
  <sheetData>
    <row r="1" spans="1:19" s="126" customFormat="1" ht="27.75" customHeight="1" thickBot="1">
      <c r="A1" s="124" t="s">
        <v>81</v>
      </c>
      <c r="B1" s="164"/>
      <c r="C1" s="165"/>
      <c r="D1" s="166"/>
      <c r="E1" s="164"/>
      <c r="F1" s="165"/>
      <c r="G1" s="164"/>
      <c r="H1" s="167" t="s">
        <v>110</v>
      </c>
      <c r="I1" s="168" t="str">
        <f>'実数'!J1</f>
        <v>平成１４年</v>
      </c>
      <c r="J1" s="169"/>
      <c r="K1" s="169"/>
      <c r="L1" s="170"/>
      <c r="M1" s="165"/>
      <c r="N1" s="166"/>
      <c r="O1" s="165"/>
      <c r="P1" s="195" t="s">
        <v>1</v>
      </c>
      <c r="Q1" s="33" t="str">
        <f>I1</f>
        <v>平成１４年</v>
      </c>
      <c r="R1" s="125"/>
      <c r="S1" s="238"/>
    </row>
    <row r="2" spans="1:19" s="91" customFormat="1" ht="18" customHeight="1">
      <c r="A2" s="89"/>
      <c r="B2" s="287" t="s">
        <v>101</v>
      </c>
      <c r="C2" s="287" t="s">
        <v>102</v>
      </c>
      <c r="D2" s="297" t="s">
        <v>95</v>
      </c>
      <c r="E2" s="299" t="s">
        <v>94</v>
      </c>
      <c r="F2" s="287" t="s">
        <v>98</v>
      </c>
      <c r="G2" s="301" t="s">
        <v>100</v>
      </c>
      <c r="H2" s="282" t="s">
        <v>103</v>
      </c>
      <c r="I2" s="254" t="s">
        <v>104</v>
      </c>
      <c r="J2" s="171"/>
      <c r="K2" s="171"/>
      <c r="L2" s="284" t="s">
        <v>105</v>
      </c>
      <c r="M2" s="286" t="s">
        <v>106</v>
      </c>
      <c r="N2" s="277" t="s">
        <v>107</v>
      </c>
      <c r="O2" s="287" t="s">
        <v>108</v>
      </c>
      <c r="P2" s="290" t="s">
        <v>109</v>
      </c>
      <c r="Q2" s="89"/>
      <c r="R2" s="90"/>
      <c r="S2" s="239"/>
    </row>
    <row r="3" spans="1:19" s="91" customFormat="1" ht="18" customHeight="1">
      <c r="A3" s="92"/>
      <c r="B3" s="288"/>
      <c r="C3" s="293"/>
      <c r="D3" s="298"/>
      <c r="E3" s="300"/>
      <c r="F3" s="293"/>
      <c r="G3" s="285"/>
      <c r="H3" s="283"/>
      <c r="I3" s="278"/>
      <c r="J3" s="202"/>
      <c r="K3" s="202"/>
      <c r="L3" s="285"/>
      <c r="M3" s="283"/>
      <c r="N3" s="278"/>
      <c r="O3" s="288"/>
      <c r="P3" s="291"/>
      <c r="Q3" s="92"/>
      <c r="R3" s="90"/>
      <c r="S3" s="240" t="s">
        <v>82</v>
      </c>
    </row>
    <row r="4" spans="1:19" s="91" customFormat="1" ht="18" customHeight="1" thickBot="1">
      <c r="A4" s="93"/>
      <c r="B4" s="289"/>
      <c r="C4" s="294"/>
      <c r="D4" s="295" t="s">
        <v>96</v>
      </c>
      <c r="E4" s="296"/>
      <c r="F4" s="294"/>
      <c r="G4" s="279" t="s">
        <v>99</v>
      </c>
      <c r="H4" s="280"/>
      <c r="I4" s="281"/>
      <c r="J4" s="171"/>
      <c r="K4" s="171"/>
      <c r="L4" s="279" t="s">
        <v>99</v>
      </c>
      <c r="M4" s="280"/>
      <c r="N4" s="281"/>
      <c r="O4" s="289"/>
      <c r="P4" s="292"/>
      <c r="Q4" s="93"/>
      <c r="R4" s="90"/>
      <c r="S4" s="241" t="s">
        <v>97</v>
      </c>
    </row>
    <row r="5" spans="1:19" s="91" customFormat="1" ht="18" customHeight="1">
      <c r="A5" s="51" t="s">
        <v>9</v>
      </c>
      <c r="B5" s="203">
        <f>IF('実数'!B5/'率'!$S5*1000,'実数'!B5/'率'!$S5*1000,"-")</f>
        <v>9.15699796838296</v>
      </c>
      <c r="C5" s="203">
        <f>IF('実数'!E5/'率'!$S5*1000,'実数'!E5/'率'!$S5*1000,"-")</f>
        <v>7.796163735635833</v>
      </c>
      <c r="D5" s="204">
        <f>IF('実数'!H5/'実数'!$B5*1000,'実数'!H5/'実数'!$B5*1000,"-")</f>
        <v>3.0307100978892496</v>
      </c>
      <c r="E5" s="205">
        <f>IF('実数'!K5/'実数'!$B5*1000,'実数'!K5/'実数'!$B5*1000,"-")</f>
        <v>1.6787204631431158</v>
      </c>
      <c r="F5" s="203">
        <f>IF('実数'!N5/'率'!$S5*1000,'実数'!N5/'率'!$S5*1000,"-")</f>
        <v>1.3608342327471272</v>
      </c>
      <c r="G5" s="206">
        <f>IF('実数'!O5/('実数'!$B5+'実数'!$O5)*1000,'実数'!O5/('実数'!$B5+'実数'!$O5)*1000,"-")</f>
        <v>31.052213030710437</v>
      </c>
      <c r="H5" s="207">
        <f>IF('実数'!P5/('実数'!$B5+'実数'!$O5)*1000,'実数'!P5/('実数'!$B5+'実数'!$O5)*1000,"-")</f>
        <v>12.731424137557491</v>
      </c>
      <c r="I5" s="208">
        <f>IF('実数'!Q5/('実数'!$B5+'実数'!$O5)*1000,'実数'!Q5/('実数'!$B5+'実数'!$O5)*1000,"-")</f>
        <v>18.320788893152944</v>
      </c>
      <c r="J5" s="209"/>
      <c r="K5" s="209"/>
      <c r="L5" s="210">
        <f>IF('実数'!R5/('実数'!$B5+'実数'!$S5)*1000,'実数'!R5/('実数'!$B5+'実数'!$S5)*1000,"-")</f>
        <v>5.465070321898079</v>
      </c>
      <c r="M5" s="204">
        <f>IF('実数'!S5/('実数'!$B5+'実数'!$S5)*1000,'実数'!S5/('実数'!$B5+'実数'!$S5)*1000,"-")</f>
        <v>4.2793752923247395</v>
      </c>
      <c r="N5" s="208">
        <f>IF('実数'!T5/'実数'!B5*1000,'実数'!T5/'実数'!B5*1000,"-")</f>
        <v>1.1907908706033252</v>
      </c>
      <c r="O5" s="203">
        <f>IF('実数'!U5/'率'!$S5*1000,'実数'!U5/'率'!$S5*1000,"-")</f>
        <v>6.0101818932131295</v>
      </c>
      <c r="P5" s="211">
        <f>IF('実数'!V5/'率'!$S5*1000,'実数'!V5/'率'!$S5*1000,"-")</f>
        <v>2.300139673671513</v>
      </c>
      <c r="Q5" s="41" t="s">
        <v>9</v>
      </c>
      <c r="R5" s="90"/>
      <c r="S5" s="242">
        <v>126008000</v>
      </c>
    </row>
    <row r="6" spans="1:19" s="102" customFormat="1" ht="18" customHeight="1" thickBot="1">
      <c r="A6" s="62" t="s">
        <v>13</v>
      </c>
      <c r="B6" s="172">
        <f>IF('実数'!B6/'率'!$S6*1000,'実数'!B6/'率'!$S6*1000,"-")</f>
        <v>8.46875</v>
      </c>
      <c r="C6" s="172">
        <f>IF('実数'!E6/'率'!$S6*1000,'実数'!E6/'率'!$S6*1000,"-")</f>
        <v>9.627840909090908</v>
      </c>
      <c r="D6" s="173">
        <f>IF('実数'!H6/'実数'!$B6*1000,'実数'!H6/'実数'!$B6*1000,"-")</f>
        <v>2.5718439002571842</v>
      </c>
      <c r="E6" s="174">
        <f>IF('実数'!K6/'実数'!$B6*1000,'実数'!K6/'実数'!$B6*1000,"-")</f>
        <v>1.3418316001341832</v>
      </c>
      <c r="F6" s="172">
        <f>IF('実数'!N6/'率'!$S6*1000,'実数'!N6/'率'!$S6*1000,"-")</f>
        <v>-1.1590909090909092</v>
      </c>
      <c r="G6" s="175">
        <f>IF('実数'!O6/('実数'!$B6+'実数'!$O6)*1000,'実数'!O6/('実数'!$B6+'実数'!$O6)*1000,"-")</f>
        <v>28.56832500543124</v>
      </c>
      <c r="H6" s="174">
        <f>IF('実数'!P6/('実数'!$B6+'実数'!$O6)*1000,'実数'!P6/('実数'!$B6+'実数'!$O6)*1000,"-")</f>
        <v>10.753856180751683</v>
      </c>
      <c r="I6" s="176">
        <f>IF('実数'!Q6/('実数'!$B6+'実数'!$O6)*1000,'実数'!Q6/('実数'!$B6+'実数'!$O6)*1000,"-")</f>
        <v>17.814468824679558</v>
      </c>
      <c r="J6" s="177"/>
      <c r="K6" s="177"/>
      <c r="L6" s="178">
        <f>IF('実数'!R6/('実数'!$B6+'実数'!$S6)*1000,'実数'!R6/('実数'!$B6+'実数'!$S6)*1000,"-")</f>
        <v>4.901414726523337</v>
      </c>
      <c r="M6" s="173">
        <f>IF('実数'!S6/('実数'!$B6+'実数'!$S6)*1000,'実数'!S6/('実数'!$B6+'実数'!$S6)*1000,"-")</f>
        <v>3.7874568341316697</v>
      </c>
      <c r="N6" s="176">
        <f>IF('実数'!T6/'実数'!B6*1000,'実数'!T6/'実数'!B6*1000,"-")</f>
        <v>1.1181930001118194</v>
      </c>
      <c r="O6" s="172">
        <f>IF('実数'!U6/'率'!$S6*1000,'実数'!U6/'率'!$S6*1000,"-")</f>
        <v>5.21969696969697</v>
      </c>
      <c r="P6" s="196">
        <f>IF('実数'!V6/'率'!$S6*1000,'実数'!V6/'率'!$S6*1000,"-")</f>
        <v>2.5426136363636362</v>
      </c>
      <c r="Q6" s="79" t="s">
        <v>13</v>
      </c>
      <c r="R6" s="100"/>
      <c r="S6" s="243">
        <v>1056000</v>
      </c>
    </row>
    <row r="7" spans="1:20" s="91" customFormat="1" ht="18" customHeight="1">
      <c r="A7" s="73" t="s">
        <v>14</v>
      </c>
      <c r="B7" s="179">
        <f>IF('実数'!B7/'率'!$S7*1000,'実数'!B7/'率'!$S7*1000,"-")</f>
        <v>8.809366763216005</v>
      </c>
      <c r="C7" s="179">
        <f>IF('実数'!E7/'率'!$S7*1000,'実数'!E7/'率'!$S7*1000,"-")</f>
        <v>8.655548284663256</v>
      </c>
      <c r="D7" s="180">
        <f>IF('実数'!H7/'実数'!$B7*1000,'実数'!H7/'実数'!$B7*1000,"-")</f>
        <v>2.3675643681562595</v>
      </c>
      <c r="E7" s="181">
        <f>IF('実数'!K7/'実数'!$B7*1000,'実数'!K7/'実数'!$B7*1000,"-")</f>
        <v>1.479727730097662</v>
      </c>
      <c r="F7" s="179">
        <f>IF('実数'!N7/'率'!$S7*1000,'実数'!N7/'率'!$S7*1000,"-")</f>
        <v>0.1538184785527506</v>
      </c>
      <c r="G7" s="182">
        <f>IF('実数'!O7/('実数'!$B7+'実数'!$O7)*1000,'実数'!O7/('実数'!$B7+'実数'!$O7)*1000,"-")</f>
        <v>29.30192473427176</v>
      </c>
      <c r="H7" s="181">
        <f>IF('実数'!P7/('実数'!$B7+'実数'!$O7)*1000,'実数'!P7/('実数'!$B7+'実数'!$O7)*1000,"-")</f>
        <v>11.77822464808963</v>
      </c>
      <c r="I7" s="183">
        <f>IF('実数'!Q7/('実数'!$B7+'実数'!$O7)*1000,'実数'!Q7/('実数'!$B7+'実数'!$O7)*1000,"-")</f>
        <v>17.52370008618213</v>
      </c>
      <c r="J7" s="177"/>
      <c r="K7" s="177"/>
      <c r="L7" s="184">
        <f>IF('実数'!R7/('実数'!$B7+'実数'!$S7)*1000,'実数'!R7/('実数'!$B7+'実数'!$S7)*1000,"-")</f>
        <v>5.598114319387153</v>
      </c>
      <c r="M7" s="180">
        <f>IF('実数'!S7/('実数'!$B7+'実数'!$S7)*1000,'実数'!S7/('実数'!$B7+'実数'!$S7)*1000,"-")</f>
        <v>4.41956393635828</v>
      </c>
      <c r="N7" s="183">
        <f>IF('実数'!T7/'実数'!B7*1000,'実数'!T7/'実数'!B7*1000,"-")</f>
        <v>1.1837821840781297</v>
      </c>
      <c r="O7" s="179">
        <f>IF('実数'!U7/'率'!$S7*1000,'実数'!U7/'率'!$S7*1000,"-")</f>
        <v>5.8294596278635655</v>
      </c>
      <c r="P7" s="197">
        <f>IF('実数'!V7/'率'!$S7*1000,'実数'!V7/'率'!$S7*1000,"-")</f>
        <v>2.9381936496432193</v>
      </c>
      <c r="Q7" s="82" t="s">
        <v>14</v>
      </c>
      <c r="R7" s="90"/>
      <c r="S7" s="244">
        <f>SUM(S8:S8)</f>
        <v>383569</v>
      </c>
      <c r="T7" s="91">
        <f>SUM(S7,S9,S14,S21,S28,S35,S44,S55,S62)</f>
        <v>1061646</v>
      </c>
    </row>
    <row r="8" spans="1:19" s="91" customFormat="1" ht="18" customHeight="1">
      <c r="A8" s="52" t="s">
        <v>15</v>
      </c>
      <c r="B8" s="212">
        <f>IF('実数'!B8/'率'!$S8*1000,'実数'!B8/'率'!$S8*1000,"-")</f>
        <v>8.809366763216005</v>
      </c>
      <c r="C8" s="212">
        <f>IF('実数'!E8/'率'!$S8*1000,'実数'!E8/'率'!$S8*1000,"-")</f>
        <v>8.655548284663256</v>
      </c>
      <c r="D8" s="213">
        <f>IF('実数'!H8/'実数'!$B8*1000,'実数'!H8/'実数'!$B8*1000,"-")</f>
        <v>2.3675643681562595</v>
      </c>
      <c r="E8" s="207">
        <f>IF('実数'!K8/'実数'!$B8*1000,'実数'!K8/'実数'!$B8*1000,"-")</f>
        <v>1.479727730097662</v>
      </c>
      <c r="F8" s="212">
        <f>IF('実数'!N8/'率'!$S8*1000,'実数'!N8/'率'!$S8*1000,"-")</f>
        <v>0.1538184785527506</v>
      </c>
      <c r="G8" s="206">
        <f>IF('実数'!O8/('実数'!$B8+'実数'!$O8)*1000,'実数'!O8/('実数'!$B8+'実数'!$O8)*1000,"-")</f>
        <v>29.30192473427176</v>
      </c>
      <c r="H8" s="207">
        <f>IF('実数'!P8/('実数'!$B8+'実数'!$O8)*1000,'実数'!P8/('実数'!$B8+'実数'!$O8)*1000,"-")</f>
        <v>11.77822464808963</v>
      </c>
      <c r="I8" s="208">
        <f>IF('実数'!Q8/('実数'!$B8+'実数'!$O8)*1000,'実数'!Q8/('実数'!$B8+'実数'!$O8)*1000,"-")</f>
        <v>17.52370008618213</v>
      </c>
      <c r="J8" s="209"/>
      <c r="K8" s="209"/>
      <c r="L8" s="210">
        <f>IF('実数'!R8/('実数'!$B8+'実数'!$S8)*1000,'実数'!R8/('実数'!$B8+'実数'!$S8)*1000,"-")</f>
        <v>5.598114319387153</v>
      </c>
      <c r="M8" s="204">
        <f>IF('実数'!S8/('実数'!$B8+'実数'!$S8)*1000,'実数'!S8/('実数'!$B8+'実数'!$S8)*1000,"-")</f>
        <v>4.41956393635828</v>
      </c>
      <c r="N8" s="208">
        <f>IF('実数'!T8/'実数'!B8*1000,'実数'!T8/'実数'!B8*1000,"-")</f>
        <v>1.1837821840781297</v>
      </c>
      <c r="O8" s="203">
        <f>IF('実数'!U8/'率'!$S8*1000,'実数'!U8/'率'!$S8*1000,"-")</f>
        <v>5.8294596278635655</v>
      </c>
      <c r="P8" s="214">
        <f>IF('実数'!V8/'率'!$S8*1000,'実数'!V8/'率'!$S8*1000,"-")</f>
        <v>2.9381936496432193</v>
      </c>
      <c r="Q8" s="78" t="s">
        <v>15</v>
      </c>
      <c r="R8" s="90"/>
      <c r="S8" s="245">
        <v>383569</v>
      </c>
    </row>
    <row r="9" spans="1:19" s="91" customFormat="1" ht="18" customHeight="1">
      <c r="A9" s="65" t="s">
        <v>16</v>
      </c>
      <c r="B9" s="185">
        <f>IF('実数'!B9/'率'!$S9*1000,'実数'!B9/'率'!$S9*1000,"-")</f>
        <v>7.657096462617411</v>
      </c>
      <c r="C9" s="185">
        <f>IF('実数'!E9/'率'!$S9*1000,'実数'!E9/'率'!$S9*1000,"-")</f>
        <v>11.142685163150748</v>
      </c>
      <c r="D9" s="186">
        <f>IF('実数'!H9/'実数'!$B9*1000,'実数'!H9/'実数'!$B9*1000,"-")</f>
        <v>3.656307129798903</v>
      </c>
      <c r="E9" s="187">
        <f>IF('実数'!K9/'実数'!$B9*1000,'実数'!K9/'実数'!$B9*1000,"-")</f>
        <v>3.656307129798903</v>
      </c>
      <c r="F9" s="185">
        <f>IF('実数'!N9/'率'!$S9*1000,'実数'!N9/'率'!$S9*1000,"-")</f>
        <v>-3.485588700533337</v>
      </c>
      <c r="G9" s="188">
        <f>IF('実数'!O9/('実数'!$B9+'実数'!$O9)*1000,'実数'!O9/('実数'!$B9+'実数'!$O9)*1000,"-")</f>
        <v>28.41918294849023</v>
      </c>
      <c r="H9" s="187">
        <f>IF('実数'!P9/('実数'!$B9+'実数'!$O9)*1000,'実数'!P9/('実数'!$B9+'実数'!$O9)*1000,"-")</f>
        <v>8.880994671403197</v>
      </c>
      <c r="I9" s="189">
        <f>IF('実数'!Q9/('実数'!$B9+'実数'!$O9)*1000,'実数'!Q9/('実数'!$B9+'実数'!$O9)*1000,"-")</f>
        <v>19.538188277087034</v>
      </c>
      <c r="J9" s="177"/>
      <c r="K9" s="177"/>
      <c r="L9" s="190">
        <f>IF('実数'!R9/('実数'!$B9+'実数'!$S9)*1000,'実数'!R9/('実数'!$B9+'実数'!$S9)*1000,"-")</f>
        <v>9.09090909090909</v>
      </c>
      <c r="M9" s="186">
        <f>IF('実数'!S9/('実数'!$B9+'実数'!$S9)*1000,'実数'!S9/('実数'!$B9+'実数'!$S9)*1000,"-")</f>
        <v>5.454545454545455</v>
      </c>
      <c r="N9" s="189">
        <f>IF('実数'!T9/'実数'!B9*1000,'実数'!T9/'実数'!B9*1000,"-")</f>
        <v>3.656307129798903</v>
      </c>
      <c r="O9" s="185">
        <f>IF('実数'!U9/'率'!$S9*1000,'実数'!U9/'率'!$S9*1000,"-")</f>
        <v>4.05952097652477</v>
      </c>
      <c r="P9" s="198">
        <f>IF('実数'!V9/'率'!$S9*1000,'実数'!V9/'率'!$S9*1000,"-")</f>
        <v>1.9737670954827333</v>
      </c>
      <c r="Q9" s="84" t="s">
        <v>16</v>
      </c>
      <c r="R9" s="90"/>
      <c r="S9" s="246">
        <f>SUM(S10:S13)</f>
        <v>71437</v>
      </c>
    </row>
    <row r="10" spans="1:19" s="91" customFormat="1" ht="18" customHeight="1">
      <c r="A10" s="53" t="s">
        <v>17</v>
      </c>
      <c r="B10" s="215">
        <f>IF('実数'!B10/'率'!$S10*1000,'実数'!B10/'率'!$S10*1000,"-")</f>
        <v>8.365120792344241</v>
      </c>
      <c r="C10" s="215">
        <f>IF('実数'!E10/'率'!$S10*1000,'実数'!E10/'率'!$S10*1000,"-")</f>
        <v>10.484284726404782</v>
      </c>
      <c r="D10" s="216">
        <f>IF('実数'!H10/'実数'!$B10*1000,'実数'!H10/'実数'!$B10*1000,"-")</f>
        <v>5.333333333333333</v>
      </c>
      <c r="E10" s="217">
        <f>IF('実数'!K10/'実数'!$B10*1000,'実数'!K10/'実数'!$B10*1000,"-")</f>
        <v>5.333333333333333</v>
      </c>
      <c r="F10" s="215">
        <f>IF('実数'!N10/'率'!$S10*1000,'実数'!N10/'率'!$S10*1000,"-")</f>
        <v>-2.119163934060541</v>
      </c>
      <c r="G10" s="218">
        <f>IF('実数'!O10/('実数'!$B10+'実数'!$O10)*1000,'実数'!O10/('実数'!$B10+'実数'!$O10)*1000,"-")</f>
        <v>23.4375</v>
      </c>
      <c r="H10" s="217">
        <f>IF('実数'!P10/('実数'!$B10+'実数'!$O10)*1000,'実数'!P10/('実数'!$B10+'実数'!$O10)*1000,"-")</f>
        <v>10.416666666666666</v>
      </c>
      <c r="I10" s="219">
        <f>IF('実数'!Q10/('実数'!$B10+'実数'!$O10)*1000,'実数'!Q10/('実数'!$B10+'実数'!$O10)*1000,"-")</f>
        <v>13.020833333333334</v>
      </c>
      <c r="J10" s="209"/>
      <c r="K10" s="209"/>
      <c r="L10" s="220">
        <f>IF('実数'!R10/('実数'!$B10+'実数'!$S10)*1000,'実数'!R10/('実数'!$B10+'実数'!$S10)*1000,"-")</f>
        <v>13.227513227513226</v>
      </c>
      <c r="M10" s="216">
        <f>IF('実数'!S10/('実数'!$B10+'実数'!$S10)*1000,'実数'!S10/('実数'!$B10+'実数'!$S10)*1000,"-")</f>
        <v>7.936507936507936</v>
      </c>
      <c r="N10" s="219">
        <f>IF('実数'!T10/'実数'!B10*1000,'実数'!T10/'実数'!B10*1000,"-")</f>
        <v>5.333333333333333</v>
      </c>
      <c r="O10" s="215">
        <f>IF('実数'!U10/'率'!$S10*1000,'実数'!U10/'率'!$S10*1000,"-")</f>
        <v>4.394476789578175</v>
      </c>
      <c r="P10" s="221">
        <f>IF('実数'!V10/'率'!$S10*1000,'実数'!V10/'率'!$S10*1000,"-")</f>
        <v>2.3645408106359724</v>
      </c>
      <c r="Q10" s="44" t="s">
        <v>17</v>
      </c>
      <c r="R10" s="90"/>
      <c r="S10" s="247">
        <v>44829</v>
      </c>
    </row>
    <row r="11" spans="1:19" s="91" customFormat="1" ht="18" customHeight="1">
      <c r="A11" s="54" t="s">
        <v>18</v>
      </c>
      <c r="B11" s="222">
        <f>IF('実数'!B11/'率'!$S11*1000,'実数'!B11/'率'!$S11*1000,"-")</f>
        <v>7.6654575319964415</v>
      </c>
      <c r="C11" s="222">
        <f>IF('実数'!E11/'率'!$S11*1000,'実数'!E11/'率'!$S11*1000,"-")</f>
        <v>11.224419957566216</v>
      </c>
      <c r="D11" s="223" t="str">
        <f>IF('実数'!H11/'実数'!$B11*1000,'実数'!H11/'実数'!$B11*1000,"-")</f>
        <v>-</v>
      </c>
      <c r="E11" s="224" t="str">
        <f>IF('実数'!K11/'実数'!$B11*1000,'実数'!K11/'実数'!$B11*1000,"-")</f>
        <v>-</v>
      </c>
      <c r="F11" s="222">
        <f>IF('実数'!N11/'率'!$S11*1000,'実数'!N11/'率'!$S11*1000,"-")</f>
        <v>-3.558962425569776</v>
      </c>
      <c r="G11" s="225">
        <f>IF('実数'!O11/('実数'!$B11+'実数'!$O11)*1000,'実数'!O11/('実数'!$B11+'実数'!$O11)*1000,"-")</f>
        <v>34.48275862068965</v>
      </c>
      <c r="H11" s="224">
        <f>IF('実数'!P11/('実数'!$B11+'実数'!$O11)*1000,'実数'!P11/('実数'!$B11+'実数'!$O11)*1000,"-")</f>
        <v>8.620689655172413</v>
      </c>
      <c r="I11" s="226">
        <f>IF('実数'!Q11/('実数'!$B11+'実数'!$O11)*1000,'実数'!Q11/('実数'!$B11+'実数'!$O11)*1000,"-")</f>
        <v>25.862068965517242</v>
      </c>
      <c r="J11" s="209"/>
      <c r="K11" s="209"/>
      <c r="L11" s="227" t="str">
        <f>IF('実数'!R11/('実数'!$B11+'実数'!$S11)*1000,'実数'!R11/('実数'!$B11+'実数'!$S11)*1000,"-")</f>
        <v>-</v>
      </c>
      <c r="M11" s="223" t="str">
        <f>IF('実数'!S11/('実数'!$B11+'実数'!$S11)*1000,'実数'!S11/('実数'!$B11+'実数'!$S11)*1000,"-")</f>
        <v>-</v>
      </c>
      <c r="N11" s="226" t="str">
        <f>IF('実数'!T11/'実数'!B11*1000,'実数'!T11/'実数'!B11*1000,"-")</f>
        <v>-</v>
      </c>
      <c r="O11" s="222">
        <f>IF('実数'!U11/'率'!$S11*1000,'実数'!U11/'率'!$S11*1000,"-")</f>
        <v>3.6274040106768872</v>
      </c>
      <c r="P11" s="228">
        <f>IF('実数'!V11/'率'!$S11*1000,'実数'!V11/'率'!$S11*1000,"-")</f>
        <v>1.574156457463555</v>
      </c>
      <c r="Q11" s="45" t="s">
        <v>18</v>
      </c>
      <c r="R11" s="90"/>
      <c r="S11" s="248">
        <v>14611</v>
      </c>
    </row>
    <row r="12" spans="1:19" s="91" customFormat="1" ht="18" customHeight="1">
      <c r="A12" s="54" t="s">
        <v>19</v>
      </c>
      <c r="B12" s="222">
        <f>IF('実数'!B12/'率'!$S12*1000,'実数'!B12/'率'!$S12*1000,"-")</f>
        <v>5.325077399380804</v>
      </c>
      <c r="C12" s="222">
        <f>IF('実数'!E12/'率'!$S12*1000,'実数'!E12/'率'!$S12*1000,"-")</f>
        <v>11.640866873065017</v>
      </c>
      <c r="D12" s="223" t="str">
        <f>IF('実数'!H12/'実数'!$B12*1000,'実数'!H12/'実数'!$B12*1000,"-")</f>
        <v>-</v>
      </c>
      <c r="E12" s="224" t="str">
        <f>IF('実数'!K12/'実数'!$B12*1000,'実数'!K12/'実数'!$B12*1000,"-")</f>
        <v>-</v>
      </c>
      <c r="F12" s="222">
        <f>IF('実数'!N12/'率'!$S12*1000,'実数'!N12/'率'!$S12*1000,"-")</f>
        <v>-6.315789473684211</v>
      </c>
      <c r="G12" s="225">
        <f>IF('実数'!O12/('実数'!$B12+'実数'!$O12)*1000,'実数'!O12/('実数'!$B12+'実数'!$O12)*1000,"-")</f>
        <v>65.21739130434783</v>
      </c>
      <c r="H12" s="224" t="str">
        <f>IF('実数'!P12/('実数'!$B12+'実数'!$O12)*1000,'実数'!P12/('実数'!$B12+'実数'!$O12)*1000,"-")</f>
        <v>-</v>
      </c>
      <c r="I12" s="226">
        <f>IF('実数'!Q12/('実数'!$B12+'実数'!$O12)*1000,'実数'!Q12/('実数'!$B12+'実数'!$O12)*1000,"-")</f>
        <v>65.21739130434783</v>
      </c>
      <c r="J12" s="209"/>
      <c r="K12" s="209"/>
      <c r="L12" s="227" t="str">
        <f>IF('実数'!R12/('実数'!$B12+'実数'!$S12)*1000,'実数'!R12/('実数'!$B12+'実数'!$S12)*1000,"-")</f>
        <v>-</v>
      </c>
      <c r="M12" s="223" t="str">
        <f>IF('実数'!S12/('実数'!$B12+'実数'!$S12)*1000,'実数'!S12/('実数'!$B12+'実数'!$S12)*1000,"-")</f>
        <v>-</v>
      </c>
      <c r="N12" s="226" t="str">
        <f>IF('実数'!T12/'実数'!B12*1000,'実数'!T12/'実数'!B12*1000,"-")</f>
        <v>-</v>
      </c>
      <c r="O12" s="222">
        <f>IF('実数'!U12/'率'!$S12*1000,'実数'!U12/'率'!$S12*1000,"-")</f>
        <v>3.343653250773994</v>
      </c>
      <c r="P12" s="228">
        <f>IF('実数'!V12/'率'!$S12*1000,'実数'!V12/'率'!$S12*1000,"-")</f>
        <v>0.8668730650154799</v>
      </c>
      <c r="Q12" s="45" t="s">
        <v>19</v>
      </c>
      <c r="R12" s="90"/>
      <c r="S12" s="248">
        <v>8075</v>
      </c>
    </row>
    <row r="13" spans="1:19" s="91" customFormat="1" ht="18" customHeight="1">
      <c r="A13" s="55" t="s">
        <v>20</v>
      </c>
      <c r="B13" s="203">
        <f>IF('実数'!B13/'率'!$S13*1000,'実数'!B13/'率'!$S13*1000,"-")</f>
        <v>4.334523202447731</v>
      </c>
      <c r="C13" s="203">
        <f>IF('実数'!E13/'率'!$S13*1000,'実数'!E13/'率'!$S13*1000,"-")</f>
        <v>17.338092809790925</v>
      </c>
      <c r="D13" s="204" t="str">
        <f>IF('実数'!H13/'実数'!$B13*1000,'実数'!H13/'実数'!$B13*1000,"-")</f>
        <v>-</v>
      </c>
      <c r="E13" s="207" t="str">
        <f>IF('実数'!K13/'実数'!$B13*1000,'実数'!K13/'実数'!$B13*1000,"-")</f>
        <v>-</v>
      </c>
      <c r="F13" s="203">
        <f>IF('実数'!N13/'率'!$S13*1000,'実数'!N13/'率'!$S13*1000,"-")</f>
        <v>-13.003569607343193</v>
      </c>
      <c r="G13" s="206" t="str">
        <f>IF('実数'!O13/('実数'!$B13+'実数'!$O13)*1000,'実数'!O13/('実数'!$B13+'実数'!$O13)*1000,"-")</f>
        <v>-</v>
      </c>
      <c r="H13" s="207" t="str">
        <f>IF('実数'!P13/('実数'!$B13+'実数'!$O13)*1000,'実数'!P13/('実数'!$B13+'実数'!$O13)*1000,"-")</f>
        <v>-</v>
      </c>
      <c r="I13" s="208" t="str">
        <f>IF('実数'!Q13/('実数'!$B13+'実数'!$O13)*1000,'実数'!Q13/('実数'!$B13+'実数'!$O13)*1000,"-")</f>
        <v>-</v>
      </c>
      <c r="J13" s="209"/>
      <c r="K13" s="209"/>
      <c r="L13" s="210" t="str">
        <f>IF('実数'!R13/('実数'!$B13+'実数'!$S13)*1000,'実数'!R13/('実数'!$B13+'実数'!$S13)*1000,"-")</f>
        <v>-</v>
      </c>
      <c r="M13" s="204" t="str">
        <f>IF('実数'!S13/('実数'!$B13+'実数'!$S13)*1000,'実数'!S13/('実数'!$B13+'実数'!$S13)*1000,"-")</f>
        <v>-</v>
      </c>
      <c r="N13" s="208" t="str">
        <f>IF('実数'!T13/'実数'!B13*1000,'実数'!T13/'実数'!B13*1000,"-")</f>
        <v>-</v>
      </c>
      <c r="O13" s="203">
        <f>IF('実数'!U13/'率'!$S13*1000,'実数'!U13/'率'!$S13*1000,"-")</f>
        <v>3.3146353901070884</v>
      </c>
      <c r="P13" s="214">
        <f>IF('実数'!V13/'率'!$S13*1000,'実数'!V13/'率'!$S13*1000,"-")</f>
        <v>1.2748597654258031</v>
      </c>
      <c r="Q13" s="42" t="s">
        <v>20</v>
      </c>
      <c r="R13" s="90"/>
      <c r="S13" s="245">
        <v>3922</v>
      </c>
    </row>
    <row r="14" spans="1:19" s="91" customFormat="1" ht="18" customHeight="1">
      <c r="A14" s="65" t="s">
        <v>21</v>
      </c>
      <c r="B14" s="185">
        <f>IF('実数'!B14/'率'!$S14*1000,'実数'!B14/'率'!$S14*1000,"-")</f>
        <v>9.55440727443546</v>
      </c>
      <c r="C14" s="185">
        <f>IF('実数'!E14/'率'!$S14*1000,'実数'!E14/'率'!$S14*1000,"-")</f>
        <v>7.58312921517968</v>
      </c>
      <c r="D14" s="186">
        <f>IF('実数'!H14/'実数'!$B14*1000,'実数'!H14/'実数'!$B14*1000,"-")</f>
        <v>1.7559262510974538</v>
      </c>
      <c r="E14" s="187" t="str">
        <f>IF('実数'!K14/'実数'!$B14*1000,'実数'!K14/'実数'!$B14*1000,"-")</f>
        <v>-</v>
      </c>
      <c r="F14" s="185">
        <f>IF('実数'!N14/'率'!$S14*1000,'実数'!N14/'率'!$S14*1000,"-")</f>
        <v>1.9712780592557795</v>
      </c>
      <c r="G14" s="188">
        <f>IF('実数'!O14/('実数'!$B14+'実数'!$O14)*1000,'実数'!O14/('実数'!$B14+'実数'!$O14)*1000,"-")</f>
        <v>32.285471537807986</v>
      </c>
      <c r="H14" s="187">
        <f>IF('実数'!P14/('実数'!$B14+'実数'!$O14)*1000,'実数'!P14/('実数'!$B14+'実数'!$O14)*1000,"-")</f>
        <v>10.195412064570943</v>
      </c>
      <c r="I14" s="189">
        <f>IF('実数'!Q14/('実数'!$B14+'実数'!$O14)*1000,'実数'!Q14/('実数'!$B14+'実数'!$O14)*1000,"-")</f>
        <v>22.09005947323704</v>
      </c>
      <c r="J14" s="177"/>
      <c r="K14" s="177"/>
      <c r="L14" s="190">
        <f>IF('実数'!R14/('実数'!$B14+'実数'!$S14)*1000,'実数'!R14/('実数'!$B14+'実数'!$S14)*1000,"-")</f>
        <v>3.499562554680665</v>
      </c>
      <c r="M14" s="186">
        <f>IF('実数'!S14/('実数'!$B14+'実数'!$S14)*1000,'実数'!S14/('実数'!$B14+'実数'!$S14)*1000,"-")</f>
        <v>3.499562554680665</v>
      </c>
      <c r="N14" s="189" t="str">
        <f>IF('実数'!T14/'実数'!B14*1000,'実数'!T14/'実数'!B14*1000,"-")</f>
        <v>-</v>
      </c>
      <c r="O14" s="185">
        <f>IF('実数'!U14/'率'!$S14*1000,'実数'!U14/'率'!$S14*1000,"-")</f>
        <v>5.410529141361608</v>
      </c>
      <c r="P14" s="198">
        <f>IF('実数'!V14/'率'!$S14*1000,'実数'!V14/'率'!$S14*1000,"-")</f>
        <v>2.902392376606382</v>
      </c>
      <c r="Q14" s="84" t="s">
        <v>21</v>
      </c>
      <c r="R14" s="90"/>
      <c r="S14" s="246">
        <f>SUM(S15:S20)</f>
        <v>119212</v>
      </c>
    </row>
    <row r="15" spans="1:19" s="91" customFormat="1" ht="18" customHeight="1">
      <c r="A15" s="53" t="s">
        <v>22</v>
      </c>
      <c r="B15" s="215">
        <f>IF('実数'!B15/'率'!$S15*1000,'実数'!B15/'率'!$S15*1000,"-")</f>
        <v>7.871411562375975</v>
      </c>
      <c r="C15" s="215">
        <f>IF('実数'!E15/'率'!$S15*1000,'実数'!E15/'率'!$S15*1000,"-")</f>
        <v>8.46672840322794</v>
      </c>
      <c r="D15" s="216" t="str">
        <f>IF('実数'!H15/'実数'!$B15*1000,'実数'!H15/'実数'!$B15*1000,"-")</f>
        <v>-</v>
      </c>
      <c r="E15" s="217" t="str">
        <f>IF('実数'!K15/'実数'!$B15*1000,'実数'!K15/'実数'!$B15*1000,"-")</f>
        <v>-</v>
      </c>
      <c r="F15" s="215">
        <f>IF('実数'!N15/'率'!$S15*1000,'実数'!N15/'率'!$S15*1000,"-")</f>
        <v>-0.5953168408519646</v>
      </c>
      <c r="G15" s="218">
        <f>IF('実数'!O15/('実数'!$B15+'実数'!$O15)*1000,'実数'!O15/('実数'!$B15+'実数'!$O15)*1000,"-")</f>
        <v>24.59016393442623</v>
      </c>
      <c r="H15" s="217">
        <f>IF('実数'!P15/('実数'!$B15+'実数'!$O15)*1000,'実数'!P15/('実数'!$B15+'実数'!$O15)*1000,"-")</f>
        <v>8.196721311475411</v>
      </c>
      <c r="I15" s="219">
        <f>IF('実数'!Q15/('実数'!$B15+'実数'!$O15)*1000,'実数'!Q15/('実数'!$B15+'実数'!$O15)*1000,"-")</f>
        <v>16.393442622950822</v>
      </c>
      <c r="J15" s="209"/>
      <c r="K15" s="209"/>
      <c r="L15" s="220" t="str">
        <f>IF('実数'!R15/('実数'!$B15+'実数'!$S15)*1000,'実数'!R15/('実数'!$B15+'実数'!$S15)*1000,"-")</f>
        <v>-</v>
      </c>
      <c r="M15" s="216" t="str">
        <f>IF('実数'!S15/('実数'!$B15+'実数'!$S15)*1000,'実数'!S15/('実数'!$B15+'実数'!$S15)*1000,"-")</f>
        <v>-</v>
      </c>
      <c r="N15" s="219" t="str">
        <f>IF('実数'!T15/'実数'!B15*1000,'実数'!T15/'実数'!B15*1000,"-")</f>
        <v>-</v>
      </c>
      <c r="O15" s="215">
        <f>IF('実数'!U15/'率'!$S15*1000,'実数'!U15/'率'!$S15*1000,"-")</f>
        <v>4.365656832914406</v>
      </c>
      <c r="P15" s="221">
        <f>IF('実数'!V15/'率'!$S15*1000,'実数'!V15/'率'!$S15*1000,"-")</f>
        <v>2.71199894165895</v>
      </c>
      <c r="Q15" s="44" t="s">
        <v>22</v>
      </c>
      <c r="R15" s="90"/>
      <c r="S15" s="247">
        <v>15118</v>
      </c>
    </row>
    <row r="16" spans="1:19" s="91" customFormat="1" ht="18" customHeight="1">
      <c r="A16" s="54" t="s">
        <v>23</v>
      </c>
      <c r="B16" s="222">
        <f>IF('実数'!B16/'率'!$S16*1000,'実数'!B16/'率'!$S16*1000,"-")</f>
        <v>6.362479549172878</v>
      </c>
      <c r="C16" s="222">
        <f>IF('実数'!E16/'率'!$S16*1000,'実数'!E16/'率'!$S16*1000,"-")</f>
        <v>10.907107798582077</v>
      </c>
      <c r="D16" s="223" t="str">
        <f>IF('実数'!H16/'実数'!$B16*1000,'実数'!H16/'実数'!$B16*1000,"-")</f>
        <v>-</v>
      </c>
      <c r="E16" s="224" t="str">
        <f>IF('実数'!K16/'実数'!$B16*1000,'実数'!K16/'実数'!$B16*1000,"-")</f>
        <v>-</v>
      </c>
      <c r="F16" s="222">
        <f>IF('実数'!N16/'率'!$S16*1000,'実数'!N16/'率'!$S16*1000,"-")</f>
        <v>-4.5446282494091985</v>
      </c>
      <c r="G16" s="225">
        <f>IF('実数'!O16/('実数'!$B16+'実数'!$O16)*1000,'実数'!O16/('実数'!$B16+'実数'!$O16)*1000,"-")</f>
        <v>18.69158878504673</v>
      </c>
      <c r="H16" s="224">
        <f>IF('実数'!P16/('実数'!$B16+'実数'!$O16)*1000,'実数'!P16/('実数'!$B16+'実数'!$O16)*1000,"-")</f>
        <v>9.345794392523365</v>
      </c>
      <c r="I16" s="226">
        <f>IF('実数'!Q16/('実数'!$B16+'実数'!$O16)*1000,'実数'!Q16/('実数'!$B16+'実数'!$O16)*1000,"-")</f>
        <v>9.345794392523365</v>
      </c>
      <c r="J16" s="209"/>
      <c r="K16" s="209"/>
      <c r="L16" s="227">
        <f>IF('実数'!R16/('実数'!$B16+'実数'!$S16)*1000,'実数'!R16/('実数'!$B16+'実数'!$S16)*1000,"-")</f>
        <v>9.433962264150942</v>
      </c>
      <c r="M16" s="223">
        <f>IF('実数'!S16/('実数'!$B16+'実数'!$S16)*1000,'実数'!S16/('実数'!$B16+'実数'!$S16)*1000,"-")</f>
        <v>9.433962264150942</v>
      </c>
      <c r="N16" s="226" t="str">
        <f>IF('実数'!T16/'実数'!B16*1000,'実数'!T16/'実数'!B16*1000,"-")</f>
        <v>-</v>
      </c>
      <c r="O16" s="222">
        <f>IF('実数'!U16/'率'!$S16*1000,'実数'!U16/'率'!$S16*1000,"-")</f>
        <v>3.878082772829183</v>
      </c>
      <c r="P16" s="228">
        <f>IF('実数'!V16/'率'!$S16*1000,'実数'!V16/'率'!$S16*1000,"-")</f>
        <v>1.7572562564382233</v>
      </c>
      <c r="Q16" s="45" t="s">
        <v>23</v>
      </c>
      <c r="R16" s="90"/>
      <c r="S16" s="248">
        <v>16503</v>
      </c>
    </row>
    <row r="17" spans="1:19" s="91" customFormat="1" ht="18" customHeight="1">
      <c r="A17" s="54" t="s">
        <v>24</v>
      </c>
      <c r="B17" s="222">
        <f>IF('実数'!B17/'率'!$S17*1000,'実数'!B17/'率'!$S17*1000,"-")</f>
        <v>7.000903342366756</v>
      </c>
      <c r="C17" s="222">
        <f>IF('実数'!E17/'率'!$S17*1000,'実数'!E17/'率'!$S17*1000,"-")</f>
        <v>11.065943992773262</v>
      </c>
      <c r="D17" s="223">
        <f>IF('実数'!H17/'実数'!$B17*1000,'実数'!H17/'実数'!$B17*1000,"-")</f>
        <v>16.129032258064516</v>
      </c>
      <c r="E17" s="224" t="str">
        <f>IF('実数'!K17/'実数'!$B17*1000,'実数'!K17/'実数'!$B17*1000,"-")</f>
        <v>-</v>
      </c>
      <c r="F17" s="222">
        <f>IF('実数'!N17/'率'!$S17*1000,'実数'!N17/'率'!$S17*1000,"-")</f>
        <v>-4.065040650406504</v>
      </c>
      <c r="G17" s="225">
        <f>IF('実数'!O17/('実数'!$B17+'実数'!$O17)*1000,'実数'!O17/('実数'!$B17+'実数'!$O17)*1000,"-")</f>
        <v>31.25</v>
      </c>
      <c r="H17" s="224" t="str">
        <f>IF('実数'!P17/('実数'!$B17+'実数'!$O17)*1000,'実数'!P17/('実数'!$B17+'実数'!$O17)*1000,"-")</f>
        <v>-</v>
      </c>
      <c r="I17" s="226">
        <f>IF('実数'!Q17/('実数'!$B17+'実数'!$O17)*1000,'実数'!Q17/('実数'!$B17+'実数'!$O17)*1000,"-")</f>
        <v>31.25</v>
      </c>
      <c r="J17" s="209"/>
      <c r="K17" s="209"/>
      <c r="L17" s="227" t="str">
        <f>IF('実数'!R17/('実数'!$B17+'実数'!$S17)*1000,'実数'!R17/('実数'!$B17+'実数'!$S17)*1000,"-")</f>
        <v>-</v>
      </c>
      <c r="M17" s="223" t="str">
        <f>IF('実数'!S17/('実数'!$B17+'実数'!$S17)*1000,'実数'!S17/('実数'!$B17+'実数'!$S17)*1000,"-")</f>
        <v>-</v>
      </c>
      <c r="N17" s="226" t="str">
        <f>IF('実数'!T17/'実数'!B17*1000,'実数'!T17/'実数'!B17*1000,"-")</f>
        <v>-</v>
      </c>
      <c r="O17" s="222">
        <f>IF('実数'!U17/'率'!$S17*1000,'実数'!U17/'率'!$S17*1000,"-")</f>
        <v>4.403794037940379</v>
      </c>
      <c r="P17" s="228">
        <f>IF('実数'!V17/'率'!$S17*1000,'実数'!V17/'率'!$S17*1000,"-")</f>
        <v>2.2583559168925023</v>
      </c>
      <c r="Q17" s="45" t="s">
        <v>24</v>
      </c>
      <c r="R17" s="90"/>
      <c r="S17" s="248">
        <v>8856</v>
      </c>
    </row>
    <row r="18" spans="1:19" s="91" customFormat="1" ht="18" customHeight="1">
      <c r="A18" s="54" t="s">
        <v>25</v>
      </c>
      <c r="B18" s="222">
        <f>IF('実数'!B18/'率'!$S18*1000,'実数'!B18/'率'!$S18*1000,"-")</f>
        <v>6.780078895463511</v>
      </c>
      <c r="C18" s="222">
        <f>IF('実数'!E18/'率'!$S18*1000,'実数'!E18/'率'!$S18*1000,"-")</f>
        <v>11.58777120315582</v>
      </c>
      <c r="D18" s="223" t="str">
        <f>IF('実数'!H18/'実数'!$B18*1000,'実数'!H18/'実数'!$B18*1000,"-")</f>
        <v>-</v>
      </c>
      <c r="E18" s="224" t="str">
        <f>IF('実数'!K18/'実数'!$B18*1000,'実数'!K18/'実数'!$B18*1000,"-")</f>
        <v>-</v>
      </c>
      <c r="F18" s="222">
        <f>IF('実数'!N18/'率'!$S18*1000,'実数'!N18/'率'!$S18*1000,"-")</f>
        <v>-4.807692307692308</v>
      </c>
      <c r="G18" s="225">
        <f>IF('実数'!O18/('実数'!$B18+'実数'!$O18)*1000,'実数'!O18/('実数'!$B18+'実数'!$O18)*1000,"-")</f>
        <v>51.724137931034484</v>
      </c>
      <c r="H18" s="224">
        <f>IF('実数'!P18/('実数'!$B18+'実数'!$O18)*1000,'実数'!P18/('実数'!$B18+'実数'!$O18)*1000,"-")</f>
        <v>51.724137931034484</v>
      </c>
      <c r="I18" s="226" t="str">
        <f>IF('実数'!Q18/('実数'!$B18+'実数'!$O18)*1000,'実数'!Q18/('実数'!$B18+'実数'!$O18)*1000,"-")</f>
        <v>-</v>
      </c>
      <c r="J18" s="209"/>
      <c r="K18" s="209"/>
      <c r="L18" s="227">
        <f>IF('実数'!R18/('実数'!$B18+'実数'!$S18)*1000,'実数'!R18/('実数'!$B18+'実数'!$S18)*1000,"-")</f>
        <v>17.857142857142858</v>
      </c>
      <c r="M18" s="223">
        <f>IF('実数'!S18/('実数'!$B18+'実数'!$S18)*1000,'実数'!S18/('実数'!$B18+'実数'!$S18)*1000,"-")</f>
        <v>17.857142857142858</v>
      </c>
      <c r="N18" s="226" t="str">
        <f>IF('実数'!T18/'実数'!B18*1000,'実数'!T18/'実数'!B18*1000,"-")</f>
        <v>-</v>
      </c>
      <c r="O18" s="222">
        <f>IF('実数'!U18/'率'!$S18*1000,'実数'!U18/'率'!$S18*1000,"-")</f>
        <v>4.314595660749507</v>
      </c>
      <c r="P18" s="228">
        <f>IF('実数'!V18/'率'!$S18*1000,'実数'!V18/'率'!$S18*1000,"-")</f>
        <v>2.9585798816568047</v>
      </c>
      <c r="Q18" s="45" t="s">
        <v>25</v>
      </c>
      <c r="R18" s="90"/>
      <c r="S18" s="248">
        <v>8112</v>
      </c>
    </row>
    <row r="19" spans="1:19" s="91" customFormat="1" ht="18" customHeight="1">
      <c r="A19" s="54" t="s">
        <v>26</v>
      </c>
      <c r="B19" s="222">
        <f>IF('実数'!B19/'率'!$S19*1000,'実数'!B19/'率'!$S19*1000,"-")</f>
        <v>8.528380555292333</v>
      </c>
      <c r="C19" s="222">
        <f>IF('実数'!E19/'率'!$S19*1000,'実数'!E19/'率'!$S19*1000,"-")</f>
        <v>7.1543636880507915</v>
      </c>
      <c r="D19" s="223" t="str">
        <f>IF('実数'!H19/'実数'!$B19*1000,'実数'!H19/'実数'!$B19*1000,"-")</f>
        <v>-</v>
      </c>
      <c r="E19" s="224" t="str">
        <f>IF('実数'!K19/'実数'!$B19*1000,'実数'!K19/'実数'!$B19*1000,"-")</f>
        <v>-</v>
      </c>
      <c r="F19" s="222">
        <f>IF('実数'!N19/'率'!$S19*1000,'実数'!N19/'率'!$S19*1000,"-")</f>
        <v>1.3740168672415427</v>
      </c>
      <c r="G19" s="225">
        <f>IF('実数'!O19/('実数'!$B19+'実数'!$O19)*1000,'実数'!O19/('実数'!$B19+'実数'!$O19)*1000,"-")</f>
        <v>47.61904761904761</v>
      </c>
      <c r="H19" s="224">
        <f>IF('実数'!P19/('実数'!$B19+'実数'!$O19)*1000,'実数'!P19/('実数'!$B19+'実数'!$O19)*1000,"-")</f>
        <v>5.291005291005291</v>
      </c>
      <c r="I19" s="226">
        <f>IF('実数'!Q19/('実数'!$B19+'実数'!$O19)*1000,'実数'!Q19/('実数'!$B19+'実数'!$O19)*1000,"-")</f>
        <v>42.32804232804233</v>
      </c>
      <c r="J19" s="209"/>
      <c r="K19" s="209"/>
      <c r="L19" s="227" t="str">
        <f>IF('実数'!R19/('実数'!$B19+'実数'!$S19)*1000,'実数'!R19/('実数'!$B19+'実数'!$S19)*1000,"-")</f>
        <v>-</v>
      </c>
      <c r="M19" s="223" t="str">
        <f>IF('実数'!S19/('実数'!$B19+'実数'!$S19)*1000,'実数'!S19/('実数'!$B19+'実数'!$S19)*1000,"-")</f>
        <v>-</v>
      </c>
      <c r="N19" s="226" t="str">
        <f>IF('実数'!T19/'実数'!B19*1000,'実数'!T19/'実数'!B19*1000,"-")</f>
        <v>-</v>
      </c>
      <c r="O19" s="222">
        <f>IF('実数'!U19/'率'!$S19*1000,'実数'!U19/'率'!$S19*1000,"-")</f>
        <v>4.927508765280015</v>
      </c>
      <c r="P19" s="228">
        <f>IF('実数'!V19/'率'!$S19*1000,'実数'!V19/'率'!$S19*1000,"-")</f>
        <v>3.2218326542215485</v>
      </c>
      <c r="Q19" s="45" t="s">
        <v>26</v>
      </c>
      <c r="R19" s="90"/>
      <c r="S19" s="248">
        <v>21106</v>
      </c>
    </row>
    <row r="20" spans="1:19" s="91" customFormat="1" ht="18" customHeight="1">
      <c r="A20" s="55" t="s">
        <v>27</v>
      </c>
      <c r="B20" s="203">
        <f>IF('実数'!B20/'率'!$S20*1000,'実数'!B20/'率'!$S20*1000,"-")</f>
        <v>12.480562231152938</v>
      </c>
      <c r="C20" s="203">
        <f>IF('実数'!E20/'率'!$S20*1000,'実数'!E20/'率'!$S20*1000,"-")</f>
        <v>5.109356382656461</v>
      </c>
      <c r="D20" s="204">
        <f>IF('実数'!H20/'実数'!$B20*1000,'実数'!H20/'実数'!$B20*1000,"-")</f>
        <v>1.6181229773462784</v>
      </c>
      <c r="E20" s="207" t="str">
        <f>IF('実数'!K20/'実数'!$B20*1000,'実数'!K20/'実数'!$B20*1000,"-")</f>
        <v>-</v>
      </c>
      <c r="F20" s="203">
        <f>IF('実数'!N20/'率'!$S20*1000,'実数'!N20/'率'!$S20*1000,"-")</f>
        <v>7.3712058484964755</v>
      </c>
      <c r="G20" s="206">
        <f>IF('実数'!O20/('実数'!$B20+'実数'!$O20)*1000,'実数'!O20/('実数'!$B20+'実数'!$O20)*1000,"-")</f>
        <v>29.82731554160126</v>
      </c>
      <c r="H20" s="207">
        <f>IF('実数'!P20/('実数'!$B20+'実数'!$O20)*1000,'実数'!P20/('実数'!$B20+'実数'!$O20)*1000,"-")</f>
        <v>9.419152276295133</v>
      </c>
      <c r="I20" s="208">
        <f>IF('実数'!Q20/('実数'!$B20+'実数'!$O20)*1000,'実数'!Q20/('実数'!$B20+'実数'!$O20)*1000,"-")</f>
        <v>20.408163265306122</v>
      </c>
      <c r="J20" s="209"/>
      <c r="K20" s="209"/>
      <c r="L20" s="210">
        <f>IF('実数'!R20/('実数'!$B20+'実数'!$S20)*1000,'実数'!R20/('実数'!$B20+'実数'!$S20)*1000,"-")</f>
        <v>3.225806451612903</v>
      </c>
      <c r="M20" s="204">
        <f>IF('実数'!S20/('実数'!$B20+'実数'!$S20)*1000,'実数'!S20/('実数'!$B20+'実数'!$S20)*1000,"-")</f>
        <v>3.225806451612903</v>
      </c>
      <c r="N20" s="208" t="str">
        <f>IF('実数'!T20/'実数'!B20*1000,'実数'!T20/'実数'!B20*1000,"-")</f>
        <v>-</v>
      </c>
      <c r="O20" s="203">
        <f>IF('実数'!U20/'率'!$S20*1000,'実数'!U20/'率'!$S20*1000,"-")</f>
        <v>6.805743482036473</v>
      </c>
      <c r="P20" s="214">
        <f>IF('実数'!V20/'率'!$S20*1000,'実数'!V20/'率'!$S20*1000,"-")</f>
        <v>3.311993860694307</v>
      </c>
      <c r="Q20" s="42" t="s">
        <v>27</v>
      </c>
      <c r="R20" s="90"/>
      <c r="S20" s="245">
        <v>49517</v>
      </c>
    </row>
    <row r="21" spans="1:19" s="91" customFormat="1" ht="18" customHeight="1">
      <c r="A21" s="65" t="s">
        <v>28</v>
      </c>
      <c r="B21" s="185">
        <f>IF('実数'!B21/'率'!$S21*1000,'実数'!B21/'率'!$S21*1000,"-")</f>
        <v>7.115059554227761</v>
      </c>
      <c r="C21" s="185">
        <f>IF('実数'!E21/'率'!$S21*1000,'実数'!E21/'率'!$S21*1000,"-")</f>
        <v>8.972443885372853</v>
      </c>
      <c r="D21" s="186">
        <f>IF('実数'!H21/'実数'!$B21*1000,'実数'!H21/'実数'!$B21*1000,"-")</f>
        <v>1.3812154696132597</v>
      </c>
      <c r="E21" s="187">
        <f>IF('実数'!K21/'実数'!$B21*1000,'実数'!K21/'実数'!$B21*1000,"-")</f>
        <v>1.3812154696132597</v>
      </c>
      <c r="F21" s="185">
        <f>IF('実数'!N21/'率'!$S21*1000,'実数'!N21/'率'!$S21*1000,"-")</f>
        <v>-1.8573843311450922</v>
      </c>
      <c r="G21" s="188">
        <f>IF('実数'!O21/('実数'!$B21+'実数'!$O21)*1000,'実数'!O21/('実数'!$B21+'実数'!$O21)*1000,"-")</f>
        <v>20.29769959404601</v>
      </c>
      <c r="H21" s="187">
        <f>IF('実数'!P21/('実数'!$B21+'実数'!$O21)*1000,'実数'!P21/('実数'!$B21+'実数'!$O21)*1000,"-")</f>
        <v>9.472259810554805</v>
      </c>
      <c r="I21" s="189">
        <f>IF('実数'!Q21/('実数'!$B21+'実数'!$O21)*1000,'実数'!Q21/('実数'!$B21+'実数'!$O21)*1000,"-")</f>
        <v>10.825439783491206</v>
      </c>
      <c r="J21" s="177"/>
      <c r="K21" s="177"/>
      <c r="L21" s="190">
        <f>IF('実数'!R21/('実数'!$B21+'実数'!$S21)*1000,'実数'!R21/('実数'!$B21+'実数'!$S21)*1000,"-")</f>
        <v>4.132231404958678</v>
      </c>
      <c r="M21" s="186">
        <f>IF('実数'!S21/('実数'!$B21+'実数'!$S21)*1000,'実数'!S21/('実数'!$B21+'実数'!$S21)*1000,"-")</f>
        <v>2.7548209366391188</v>
      </c>
      <c r="N21" s="189">
        <f>IF('実数'!T21/'実数'!B21*1000,'実数'!T21/'実数'!B21*1000,"-")</f>
        <v>1.3812154696132597</v>
      </c>
      <c r="O21" s="185">
        <f>IF('実数'!U21/'率'!$S21*1000,'実数'!U21/'率'!$S21*1000,"-")</f>
        <v>4.265104760407249</v>
      </c>
      <c r="P21" s="198">
        <f>IF('実数'!V21/'率'!$S21*1000,'実数'!V21/'率'!$S21*1000,"-")</f>
        <v>1.7787648885569403</v>
      </c>
      <c r="Q21" s="84" t="s">
        <v>28</v>
      </c>
      <c r="R21" s="90"/>
      <c r="S21" s="246">
        <f>SUM(S22:S27)</f>
        <v>101756</v>
      </c>
    </row>
    <row r="22" spans="1:19" s="91" customFormat="1" ht="18" customHeight="1">
      <c r="A22" s="53" t="s">
        <v>29</v>
      </c>
      <c r="B22" s="215">
        <f>IF('実数'!B22/'率'!$S22*1000,'実数'!B22/'率'!$S22*1000,"-")</f>
        <v>7.992298330699508</v>
      </c>
      <c r="C22" s="215">
        <f>IF('実数'!E22/'率'!$S22*1000,'実数'!E22/'率'!$S22*1000,"-")</f>
        <v>7.15673986885365</v>
      </c>
      <c r="D22" s="216">
        <f>IF('実数'!H22/'実数'!$B22*1000,'実数'!H22/'実数'!$B22*1000,"-")</f>
        <v>2.2727272727272725</v>
      </c>
      <c r="E22" s="217">
        <f>IF('実数'!K22/'実数'!$B22*1000,'実数'!K22/'実数'!$B22*1000,"-")</f>
        <v>2.2727272727272725</v>
      </c>
      <c r="F22" s="215">
        <f>IF('実数'!N22/'率'!$S22*1000,'実数'!N22/'率'!$S22*1000,"-")</f>
        <v>0.8355584618458576</v>
      </c>
      <c r="G22" s="218">
        <f>IF('実数'!O22/('実数'!$B22+'実数'!$O22)*1000,'実数'!O22/('実数'!$B22+'実数'!$O22)*1000,"-")</f>
        <v>20.0445434298441</v>
      </c>
      <c r="H22" s="217">
        <f>IF('実数'!P22/('実数'!$B22+'実数'!$O22)*1000,'実数'!P22/('実数'!$B22+'実数'!$O22)*1000,"-")</f>
        <v>11.135857461024498</v>
      </c>
      <c r="I22" s="219">
        <f>IF('実数'!Q22/('実数'!$B22+'実数'!$O22)*1000,'実数'!Q22/('実数'!$B22+'実数'!$O22)*1000,"-")</f>
        <v>8.908685968819599</v>
      </c>
      <c r="J22" s="209"/>
      <c r="K22" s="209"/>
      <c r="L22" s="220">
        <f>IF('実数'!R22/('実数'!$B22+'実数'!$S22)*1000,'実数'!R22/('実数'!$B22+'実数'!$S22)*1000,"-")</f>
        <v>4.535147392290249</v>
      </c>
      <c r="M22" s="216">
        <f>IF('実数'!S22/('実数'!$B22+'実数'!$S22)*1000,'実数'!S22/('実数'!$B22+'実数'!$S22)*1000,"-")</f>
        <v>2.2675736961451247</v>
      </c>
      <c r="N22" s="219">
        <f>IF('実数'!T22/'実数'!B22*1000,'実数'!T22/'実数'!B22*1000,"-")</f>
        <v>2.2727272727272725</v>
      </c>
      <c r="O22" s="215">
        <f>IF('実数'!U22/'率'!$S22*1000,'実数'!U22/'率'!$S22*1000,"-")</f>
        <v>4.304942509944962</v>
      </c>
      <c r="P22" s="221">
        <f>IF('実数'!V22/'率'!$S22*1000,'実数'!V22/'率'!$S22*1000,"-")</f>
        <v>1.9435816395110166</v>
      </c>
      <c r="Q22" s="44" t="s">
        <v>29</v>
      </c>
      <c r="R22" s="90"/>
      <c r="S22" s="247">
        <v>55053</v>
      </c>
    </row>
    <row r="23" spans="1:19" s="91" customFormat="1" ht="18" customHeight="1">
      <c r="A23" s="54" t="s">
        <v>30</v>
      </c>
      <c r="B23" s="222">
        <f>IF('実数'!B23/'率'!$S23*1000,'実数'!B23/'率'!$S23*1000,"-")</f>
        <v>6.401600400100024</v>
      </c>
      <c r="C23" s="222">
        <f>IF('実数'!E23/'率'!$S23*1000,'実数'!E23/'率'!$S23*1000,"-")</f>
        <v>11.552888222055513</v>
      </c>
      <c r="D23" s="223" t="str">
        <f>IF('実数'!H23/'実数'!$B23*1000,'実数'!H23/'実数'!$B23*1000,"-")</f>
        <v>-</v>
      </c>
      <c r="E23" s="224" t="str">
        <f>IF('実数'!K23/'実数'!$B23*1000,'実数'!K23/'実数'!$B23*1000,"-")</f>
        <v>-</v>
      </c>
      <c r="F23" s="222">
        <f>IF('実数'!N23/'率'!$S23*1000,'実数'!N23/'率'!$S23*1000,"-")</f>
        <v>-5.151287821955489</v>
      </c>
      <c r="G23" s="225">
        <f>IF('実数'!O23/('実数'!$B23+'実数'!$O23)*1000,'実数'!O23/('実数'!$B23+'実数'!$O23)*1000,"-")</f>
        <v>44.776119402985074</v>
      </c>
      <c r="H23" s="224">
        <f>IF('実数'!P23/('実数'!$B23+'実数'!$O23)*1000,'実数'!P23/('実数'!$B23+'実数'!$O23)*1000,"-")</f>
        <v>14.925373134328359</v>
      </c>
      <c r="I23" s="226">
        <f>IF('実数'!Q23/('実数'!$B23+'実数'!$O23)*1000,'実数'!Q23/('実数'!$B23+'実数'!$O23)*1000,"-")</f>
        <v>29.850746268656717</v>
      </c>
      <c r="J23" s="209"/>
      <c r="K23" s="209"/>
      <c r="L23" s="227">
        <f>IF('実数'!R23/('実数'!$B23+'実数'!$S23)*1000,'実数'!R23/('実数'!$B23+'実数'!$S23)*1000,"-")</f>
        <v>7.751937984496124</v>
      </c>
      <c r="M23" s="223">
        <f>IF('実数'!S23/('実数'!$B23+'実数'!$S23)*1000,'実数'!S23/('実数'!$B23+'実数'!$S23)*1000,"-")</f>
        <v>7.751937984496124</v>
      </c>
      <c r="N23" s="226" t="str">
        <f>IF('実数'!T23/'実数'!B23*1000,'実数'!T23/'実数'!B23*1000,"-")</f>
        <v>-</v>
      </c>
      <c r="O23" s="222">
        <f>IF('実数'!U23/'率'!$S23*1000,'実数'!U23/'率'!$S23*1000,"-")</f>
        <v>5.351337834458614</v>
      </c>
      <c r="P23" s="228">
        <f>IF('実数'!V23/'率'!$S23*1000,'実数'!V23/'率'!$S23*1000,"-")</f>
        <v>1.350337584396099</v>
      </c>
      <c r="Q23" s="45" t="s">
        <v>30</v>
      </c>
      <c r="R23" s="90"/>
      <c r="S23" s="248">
        <v>19995</v>
      </c>
    </row>
    <row r="24" spans="1:19" s="91" customFormat="1" ht="18" customHeight="1">
      <c r="A24" s="54" t="s">
        <v>31</v>
      </c>
      <c r="B24" s="222">
        <f>IF('実数'!B24/'率'!$S24*1000,'実数'!B24/'率'!$S24*1000,"-")</f>
        <v>6.635259770420012</v>
      </c>
      <c r="C24" s="222">
        <f>IF('実数'!E24/'率'!$S24*1000,'実数'!E24/'率'!$S24*1000,"-")</f>
        <v>9.488421471700617</v>
      </c>
      <c r="D24" s="223" t="str">
        <f>IF('実数'!H24/'実数'!$B24*1000,'実数'!H24/'実数'!$B24*1000,"-")</f>
        <v>-</v>
      </c>
      <c r="E24" s="224" t="str">
        <f>IF('実数'!K24/'実数'!$B24*1000,'実数'!K24/'実数'!$B24*1000,"-")</f>
        <v>-</v>
      </c>
      <c r="F24" s="222">
        <f>IF('実数'!N24/'率'!$S24*1000,'実数'!N24/'率'!$S24*1000,"-")</f>
        <v>-2.853161701280605</v>
      </c>
      <c r="G24" s="225" t="str">
        <f>IF('実数'!O24/('実数'!$B24+'実数'!$O24)*1000,'実数'!O24/('実数'!$B24+'実数'!$O24)*1000,"-")</f>
        <v>-</v>
      </c>
      <c r="H24" s="224" t="str">
        <f>IF('実数'!P24/('実数'!$B24+'実数'!$O24)*1000,'実数'!P24/('実数'!$B24+'実数'!$O24)*1000,"-")</f>
        <v>-</v>
      </c>
      <c r="I24" s="226" t="str">
        <f>IF('実数'!Q24/('実数'!$B24+'実数'!$O24)*1000,'実数'!Q24/('実数'!$B24+'実数'!$O24)*1000,"-")</f>
        <v>-</v>
      </c>
      <c r="J24" s="209"/>
      <c r="K24" s="209"/>
      <c r="L24" s="227" t="str">
        <f>IF('実数'!R24/('実数'!$B24+'実数'!$S24)*1000,'実数'!R24/('実数'!$B24+'実数'!$S24)*1000,"-")</f>
        <v>-</v>
      </c>
      <c r="M24" s="223" t="str">
        <f>IF('実数'!S24/('実数'!$B24+'実数'!$S24)*1000,'実数'!S24/('実数'!$B24+'実数'!$S24)*1000,"-")</f>
        <v>-</v>
      </c>
      <c r="N24" s="226" t="str">
        <f>IF('実数'!T24/'実数'!B24*1000,'実数'!T24/'実数'!B24*1000,"-")</f>
        <v>-</v>
      </c>
      <c r="O24" s="222">
        <f>IF('実数'!U24/'率'!$S24*1000,'実数'!U24/'率'!$S24*1000,"-")</f>
        <v>3.848450666843607</v>
      </c>
      <c r="P24" s="228">
        <f>IF('実数'!V24/'率'!$S24*1000,'実数'!V24/'率'!$S24*1000,"-")</f>
        <v>1.9242253334218036</v>
      </c>
      <c r="Q24" s="45" t="s">
        <v>31</v>
      </c>
      <c r="R24" s="90"/>
      <c r="S24" s="248">
        <v>15071</v>
      </c>
    </row>
    <row r="25" spans="1:19" s="91" customFormat="1" ht="18" customHeight="1">
      <c r="A25" s="54" t="s">
        <v>32</v>
      </c>
      <c r="B25" s="222">
        <f>IF('実数'!B25/'率'!$S25*1000,'実数'!B25/'率'!$S25*1000,"-")</f>
        <v>5.933209018477708</v>
      </c>
      <c r="C25" s="222">
        <f>IF('実数'!E25/'率'!$S25*1000,'実数'!E25/'率'!$S25*1000,"-")</f>
        <v>12.374978809967791</v>
      </c>
      <c r="D25" s="223" t="str">
        <f>IF('実数'!H25/'実数'!$B25*1000,'実数'!H25/'実数'!$B25*1000,"-")</f>
        <v>-</v>
      </c>
      <c r="E25" s="224" t="str">
        <f>IF('実数'!K25/'実数'!$B25*1000,'実数'!K25/'実数'!$B25*1000,"-")</f>
        <v>-</v>
      </c>
      <c r="F25" s="222">
        <f>IF('実数'!N25/'率'!$S25*1000,'実数'!N25/'率'!$S25*1000,"-")</f>
        <v>-6.441769791490082</v>
      </c>
      <c r="G25" s="225" t="str">
        <f>IF('実数'!O25/('実数'!$B25+'実数'!$O25)*1000,'実数'!O25/('実数'!$B25+'実数'!$O25)*1000,"-")</f>
        <v>-</v>
      </c>
      <c r="H25" s="224" t="str">
        <f>IF('実数'!P25/('実数'!$B25+'実数'!$O25)*1000,'実数'!P25/('実数'!$B25+'実数'!$O25)*1000,"-")</f>
        <v>-</v>
      </c>
      <c r="I25" s="226" t="str">
        <f>IF('実数'!Q25/('実数'!$B25+'実数'!$O25)*1000,'実数'!Q25/('実数'!$B25+'実数'!$O25)*1000,"-")</f>
        <v>-</v>
      </c>
      <c r="J25" s="209"/>
      <c r="K25" s="209"/>
      <c r="L25" s="227" t="str">
        <f>IF('実数'!R25/('実数'!$B25+'実数'!$S25)*1000,'実数'!R25/('実数'!$B25+'実数'!$S25)*1000,"-")</f>
        <v>-</v>
      </c>
      <c r="M25" s="223" t="str">
        <f>IF('実数'!S25/('実数'!$B25+'実数'!$S25)*1000,'実数'!S25/('実数'!$B25+'実数'!$S25)*1000,"-")</f>
        <v>-</v>
      </c>
      <c r="N25" s="226" t="str">
        <f>IF('実数'!T25/'実数'!B25*1000,'実数'!T25/'実数'!B25*1000,"-")</f>
        <v>-</v>
      </c>
      <c r="O25" s="222">
        <f>IF('実数'!U25/'率'!$S25*1000,'実数'!U25/'率'!$S25*1000,"-")</f>
        <v>2.881844380403458</v>
      </c>
      <c r="P25" s="228">
        <f>IF('実数'!V25/'率'!$S25*1000,'実数'!V25/'率'!$S25*1000,"-")</f>
        <v>1.3561620613663332</v>
      </c>
      <c r="Q25" s="45" t="s">
        <v>32</v>
      </c>
      <c r="R25" s="90"/>
      <c r="S25" s="248">
        <v>5899</v>
      </c>
    </row>
    <row r="26" spans="1:19" s="91" customFormat="1" ht="18" customHeight="1">
      <c r="A26" s="54" t="s">
        <v>33</v>
      </c>
      <c r="B26" s="222">
        <f>IF('実数'!B26/'率'!$S26*1000,'実数'!B26/'率'!$S26*1000,"-")</f>
        <v>3.6914707596658247</v>
      </c>
      <c r="C26" s="222">
        <f>IF('実数'!E26/'率'!$S26*1000,'実数'!E26/'率'!$S26*1000,"-")</f>
        <v>12.045851952593743</v>
      </c>
      <c r="D26" s="223" t="str">
        <f>IF('実数'!H26/'実数'!$B26*1000,'実数'!H26/'実数'!$B26*1000,"-")</f>
        <v>-</v>
      </c>
      <c r="E26" s="224" t="str">
        <f>IF('実数'!K26/'実数'!$B26*1000,'実数'!K26/'実数'!$B26*1000,"-")</f>
        <v>-</v>
      </c>
      <c r="F26" s="222">
        <f>IF('実数'!N26/'率'!$S26*1000,'実数'!N26/'率'!$S26*1000,"-")</f>
        <v>-8.354381192927919</v>
      </c>
      <c r="G26" s="225" t="str">
        <f>IF('実数'!O26/('実数'!$B26+'実数'!$O26)*1000,'実数'!O26/('実数'!$B26+'実数'!$O26)*1000,"-")</f>
        <v>-</v>
      </c>
      <c r="H26" s="224" t="str">
        <f>IF('実数'!P26/('実数'!$B26+'実数'!$O26)*1000,'実数'!P26/('実数'!$B26+'実数'!$O26)*1000,"-")</f>
        <v>-</v>
      </c>
      <c r="I26" s="226" t="str">
        <f>IF('実数'!Q26/('実数'!$B26+'実数'!$O26)*1000,'実数'!Q26/('実数'!$B26+'実数'!$O26)*1000,"-")</f>
        <v>-</v>
      </c>
      <c r="J26" s="209"/>
      <c r="K26" s="209"/>
      <c r="L26" s="227" t="str">
        <f>IF('実数'!R26/('実数'!$B26+'実数'!$S26)*1000,'実数'!R26/('実数'!$B26+'実数'!$S26)*1000,"-")</f>
        <v>-</v>
      </c>
      <c r="M26" s="223" t="str">
        <f>IF('実数'!S26/('実数'!$B26+'実数'!$S26)*1000,'実数'!S26/('実数'!$B26+'実数'!$S26)*1000,"-")</f>
        <v>-</v>
      </c>
      <c r="N26" s="226" t="str">
        <f>IF('実数'!T26/'実数'!B26*1000,'実数'!T26/'実数'!B26*1000,"-")</f>
        <v>-</v>
      </c>
      <c r="O26" s="222">
        <f>IF('実数'!U26/'率'!$S26*1000,'実数'!U26/'率'!$S26*1000,"-")</f>
        <v>2.914319020788809</v>
      </c>
      <c r="P26" s="228">
        <f>IF('実数'!V26/'率'!$S26*1000,'実数'!V26/'率'!$S26*1000,"-")</f>
        <v>1.5543034777540317</v>
      </c>
      <c r="Q26" s="45" t="s">
        <v>33</v>
      </c>
      <c r="R26" s="90"/>
      <c r="S26" s="248">
        <v>5147</v>
      </c>
    </row>
    <row r="27" spans="1:19" s="91" customFormat="1" ht="18" customHeight="1">
      <c r="A27" s="55" t="s">
        <v>34</v>
      </c>
      <c r="B27" s="203">
        <f>IF('実数'!B27/'率'!$S27*1000,'実数'!B27/'率'!$S27*1000,"-")</f>
        <v>3.3840947546531304</v>
      </c>
      <c r="C27" s="203">
        <f>IF('実数'!E27/'率'!$S27*1000,'実数'!E27/'率'!$S27*1000,"-")</f>
        <v>16.920473773265652</v>
      </c>
      <c r="D27" s="204" t="str">
        <f>IF('実数'!H27/'実数'!$B27*1000,'実数'!H27/'実数'!$B27*1000,"-")</f>
        <v>-</v>
      </c>
      <c r="E27" s="207" t="str">
        <f>IF('実数'!K27/'実数'!$B27*1000,'実数'!K27/'実数'!$B27*1000,"-")</f>
        <v>-</v>
      </c>
      <c r="F27" s="203">
        <f>IF('実数'!N27/'率'!$S27*1000,'実数'!N27/'率'!$S27*1000,"-")</f>
        <v>-13.536379018612521</v>
      </c>
      <c r="G27" s="206" t="str">
        <f>IF('実数'!O27/('実数'!$B27+'実数'!$O27)*1000,'実数'!O27/('実数'!$B27+'実数'!$O27)*1000,"-")</f>
        <v>-</v>
      </c>
      <c r="H27" s="207" t="str">
        <f>IF('実数'!P27/('実数'!$B27+'実数'!$O27)*1000,'実数'!P27/('実数'!$B27+'実数'!$O27)*1000,"-")</f>
        <v>-</v>
      </c>
      <c r="I27" s="208" t="str">
        <f>IF('実数'!Q27/('実数'!$B27+'実数'!$O27)*1000,'実数'!Q27/('実数'!$B27+'実数'!$O27)*1000,"-")</f>
        <v>-</v>
      </c>
      <c r="J27" s="209"/>
      <c r="K27" s="209"/>
      <c r="L27" s="210" t="str">
        <f>IF('実数'!R27/('実数'!$B27+'実数'!$S27)*1000,'実数'!R27/('実数'!$B27+'実数'!$S27)*1000,"-")</f>
        <v>-</v>
      </c>
      <c r="M27" s="204" t="str">
        <f>IF('実数'!S27/('実数'!$B27+'実数'!$S27)*1000,'実数'!S27/('実数'!$B27+'実数'!$S27)*1000,"-")</f>
        <v>-</v>
      </c>
      <c r="N27" s="208" t="str">
        <f>IF('実数'!T27/'実数'!B27*1000,'実数'!T27/'実数'!B27*1000,"-")</f>
        <v>-</v>
      </c>
      <c r="O27" s="203" t="str">
        <f>IF('実数'!U27/'率'!$S27*1000,'実数'!U27/'率'!$S27*1000,"-")</f>
        <v>-</v>
      </c>
      <c r="P27" s="214">
        <f>IF('実数'!V27/'率'!$S27*1000,'実数'!V27/'率'!$S27*1000,"-")</f>
        <v>3.3840947546531304</v>
      </c>
      <c r="Q27" s="42" t="s">
        <v>34</v>
      </c>
      <c r="R27" s="90"/>
      <c r="S27" s="245">
        <v>591</v>
      </c>
    </row>
    <row r="28" spans="1:19" s="91" customFormat="1" ht="18" customHeight="1">
      <c r="A28" s="65" t="s">
        <v>35</v>
      </c>
      <c r="B28" s="185">
        <f>IF('実数'!B28/'率'!$S28*1000,'実数'!B28/'率'!$S28*1000,"-")</f>
        <v>8.466407293420822</v>
      </c>
      <c r="C28" s="185">
        <f>IF('実数'!E28/'率'!$S28*1000,'実数'!E28/'率'!$S28*1000,"-")</f>
        <v>10.25492131699669</v>
      </c>
      <c r="D28" s="186">
        <f>IF('実数'!H28/'実数'!$B28*1000,'実数'!H28/'実数'!$B28*1000,"-")</f>
        <v>1.371742112482853</v>
      </c>
      <c r="E28" s="187" t="str">
        <f>IF('実数'!K28/'実数'!$B28*1000,'実数'!K28/'実数'!$B28*1000,"-")</f>
        <v>-</v>
      </c>
      <c r="F28" s="185">
        <f>IF('実数'!N28/'率'!$S28*1000,'実数'!N28/'率'!$S28*1000,"-")</f>
        <v>-1.7885140235758668</v>
      </c>
      <c r="G28" s="188">
        <f>IF('実数'!O28/('実数'!$B28+'実数'!$O28)*1000,'実数'!O28/('実数'!$B28+'実数'!$O28)*1000,"-")</f>
        <v>33.15649867374005</v>
      </c>
      <c r="H28" s="187">
        <f>IF('実数'!P28/('実数'!$B28+'実数'!$O28)*1000,'実数'!P28/('実数'!$B28+'実数'!$O28)*1000,"-")</f>
        <v>11.936339522546419</v>
      </c>
      <c r="I28" s="189">
        <f>IF('実数'!Q28/('実数'!$B28+'実数'!$O28)*1000,'実数'!Q28/('実数'!$B28+'実数'!$O28)*1000,"-")</f>
        <v>21.220159151193634</v>
      </c>
      <c r="J28" s="177"/>
      <c r="K28" s="177"/>
      <c r="L28" s="190">
        <f>IF('実数'!R28/('実数'!$B28+'実数'!$S28)*1000,'実数'!R28/('実数'!$B28+'実数'!$S28)*1000,"-")</f>
        <v>5.457025920873124</v>
      </c>
      <c r="M28" s="186">
        <f>IF('実数'!S28/('実数'!$B28+'実数'!$S28)*1000,'実数'!S28/('実数'!$B28+'実数'!$S28)*1000,"-")</f>
        <v>5.457025920873124</v>
      </c>
      <c r="N28" s="189" t="str">
        <f>IF('実数'!T28/'実数'!B28*1000,'実数'!T28/'実数'!B28*1000,"-")</f>
        <v>-</v>
      </c>
      <c r="O28" s="185">
        <f>IF('実数'!U28/'率'!$S28*1000,'実数'!U28/'率'!$S28*1000,"-")</f>
        <v>4.947447883398176</v>
      </c>
      <c r="P28" s="198">
        <f>IF('実数'!V28/'率'!$S28*1000,'実数'!V28/'率'!$S28*1000,"-")</f>
        <v>2.125312118924569</v>
      </c>
      <c r="Q28" s="84" t="s">
        <v>35</v>
      </c>
      <c r="R28" s="90"/>
      <c r="S28" s="246">
        <f>SUM(S29:S34)</f>
        <v>86105</v>
      </c>
    </row>
    <row r="29" spans="1:19" s="91" customFormat="1" ht="18" customHeight="1">
      <c r="A29" s="53" t="s">
        <v>36</v>
      </c>
      <c r="B29" s="215">
        <f>IF('実数'!B29/'率'!$S29*1000,'実数'!B29/'率'!$S29*1000,"-")</f>
        <v>8.93233082706767</v>
      </c>
      <c r="C29" s="215">
        <f>IF('実数'!E29/'率'!$S29*1000,'実数'!E29/'率'!$S29*1000,"-")</f>
        <v>9.654135338345865</v>
      </c>
      <c r="D29" s="216" t="str">
        <f>IF('実数'!H29/'実数'!$B29*1000,'実数'!H29/'実数'!$B29*1000,"-")</f>
        <v>-</v>
      </c>
      <c r="E29" s="217" t="str">
        <f>IF('実数'!K29/'実数'!$B29*1000,'実数'!K29/'実数'!$B29*1000,"-")</f>
        <v>-</v>
      </c>
      <c r="F29" s="215">
        <f>IF('実数'!N29/'率'!$S29*1000,'実数'!N29/'率'!$S29*1000,"-")</f>
        <v>-0.7218045112781954</v>
      </c>
      <c r="G29" s="218">
        <f>IF('実数'!O29/('実数'!$B29+'実数'!$O29)*1000,'実数'!O29/('実数'!$B29+'実数'!$O29)*1000,"-")</f>
        <v>38.83495145631068</v>
      </c>
      <c r="H29" s="217">
        <f>IF('実数'!P29/('実数'!$B29+'実数'!$O29)*1000,'実数'!P29/('実数'!$B29+'実数'!$O29)*1000,"-")</f>
        <v>12.944983818770227</v>
      </c>
      <c r="I29" s="219">
        <f>IF('実数'!Q29/('実数'!$B29+'実数'!$O29)*1000,'実数'!Q29/('実数'!$B29+'実数'!$O29)*1000,"-")</f>
        <v>25.889967637540455</v>
      </c>
      <c r="J29" s="209"/>
      <c r="K29" s="209"/>
      <c r="L29" s="220">
        <f>IF('実数'!R29/('実数'!$B29+'実数'!$S29)*1000,'実数'!R29/('実数'!$B29+'実数'!$S29)*1000,"-")</f>
        <v>6.688963210702341</v>
      </c>
      <c r="M29" s="216">
        <f>IF('実数'!S29/('実数'!$B29+'実数'!$S29)*1000,'実数'!S29/('実数'!$B29+'実数'!$S29)*1000,"-")</f>
        <v>6.688963210702341</v>
      </c>
      <c r="N29" s="219" t="str">
        <f>IF('実数'!T29/'実数'!B29*1000,'実数'!T29/'実数'!B29*1000,"-")</f>
        <v>-</v>
      </c>
      <c r="O29" s="215">
        <f>IF('実数'!U29/'率'!$S29*1000,'実数'!U29/'率'!$S29*1000,"-")</f>
        <v>5.142857142857142</v>
      </c>
      <c r="P29" s="221">
        <f>IF('実数'!V29/'率'!$S29*1000,'実数'!V29/'率'!$S29*1000,"-")</f>
        <v>2.345864661654135</v>
      </c>
      <c r="Q29" s="44" t="s">
        <v>36</v>
      </c>
      <c r="R29" s="90"/>
      <c r="S29" s="247">
        <v>33250</v>
      </c>
    </row>
    <row r="30" spans="1:19" s="91" customFormat="1" ht="18" customHeight="1">
      <c r="A30" s="54" t="s">
        <v>37</v>
      </c>
      <c r="B30" s="222">
        <f>IF('実数'!B30/'率'!$S30*1000,'実数'!B30/'率'!$S30*1000,"-")</f>
        <v>8.339400357402873</v>
      </c>
      <c r="C30" s="222">
        <f>IF('実数'!E30/'率'!$S30*1000,'実数'!E30/'率'!$S30*1000,"-")</f>
        <v>10.126414719703488</v>
      </c>
      <c r="D30" s="223" t="str">
        <f>IF('実数'!H30/'実数'!$B30*1000,'実数'!H30/'実数'!$B30*1000,"-")</f>
        <v>-</v>
      </c>
      <c r="E30" s="224" t="str">
        <f>IF('実数'!K30/'実数'!$B30*1000,'実数'!K30/'実数'!$B30*1000,"-")</f>
        <v>-</v>
      </c>
      <c r="F30" s="222">
        <f>IF('実数'!N30/'率'!$S30*1000,'実数'!N30/'率'!$S30*1000,"-")</f>
        <v>-1.7870143623006154</v>
      </c>
      <c r="G30" s="225">
        <f>IF('実数'!O30/('実数'!$B30+'実数'!$O30)*1000,'実数'!O30/('実数'!$B30+'実数'!$O30)*1000,"-")</f>
        <v>45.45454545454545</v>
      </c>
      <c r="H30" s="224">
        <f>IF('実数'!P30/('実数'!$B30+'実数'!$O30)*1000,'実数'!P30/('実数'!$B30+'実数'!$O30)*1000,"-")</f>
        <v>30.303030303030305</v>
      </c>
      <c r="I30" s="226">
        <f>IF('実数'!Q30/('実数'!$B30+'実数'!$O30)*1000,'実数'!Q30/('実数'!$B30+'実数'!$O30)*1000,"-")</f>
        <v>15.151515151515152</v>
      </c>
      <c r="J30" s="209"/>
      <c r="K30" s="209"/>
      <c r="L30" s="227">
        <f>IF('実数'!R30/('実数'!$B30+'実数'!$S30)*1000,'実数'!R30/('実数'!$B30+'実数'!$S30)*1000,"-")</f>
        <v>7.874015748031496</v>
      </c>
      <c r="M30" s="223">
        <f>IF('実数'!S30/('実数'!$B30+'実数'!$S30)*1000,'実数'!S30/('実数'!$B30+'実数'!$S30)*1000,"-")</f>
        <v>7.874015748031496</v>
      </c>
      <c r="N30" s="226" t="str">
        <f>IF('実数'!T30/'実数'!B30*1000,'実数'!T30/'実数'!B30*1000,"-")</f>
        <v>-</v>
      </c>
      <c r="O30" s="222">
        <f>IF('実数'!U30/'率'!$S30*1000,'実数'!U30/'率'!$S30*1000,"-")</f>
        <v>5.559600238268581</v>
      </c>
      <c r="P30" s="228">
        <f>IF('実数'!V30/'率'!$S30*1000,'実数'!V30/'率'!$S30*1000,"-")</f>
        <v>2.9783572705010255</v>
      </c>
      <c r="Q30" s="45" t="s">
        <v>37</v>
      </c>
      <c r="R30" s="90"/>
      <c r="S30" s="248">
        <v>15109</v>
      </c>
    </row>
    <row r="31" spans="1:19" s="91" customFormat="1" ht="18" customHeight="1">
      <c r="A31" s="54" t="s">
        <v>38</v>
      </c>
      <c r="B31" s="222">
        <f>IF('実数'!B31/'率'!$S31*1000,'実数'!B31/'率'!$S31*1000,"-")</f>
        <v>7.378734728438369</v>
      </c>
      <c r="C31" s="222">
        <f>IF('実数'!E31/'率'!$S31*1000,'実数'!E31/'率'!$S31*1000,"-")</f>
        <v>10.281843474053465</v>
      </c>
      <c r="D31" s="223">
        <f>IF('実数'!H31/'実数'!$B31*1000,'実数'!H31/'実数'!$B31*1000,"-")</f>
        <v>16.393442622950822</v>
      </c>
      <c r="E31" s="224" t="str">
        <f>IF('実数'!K31/'実数'!$B31*1000,'実数'!K31/'実数'!$B31*1000,"-")</f>
        <v>-</v>
      </c>
      <c r="F31" s="222">
        <f>IF('実数'!N31/'率'!$S31*1000,'実数'!N31/'率'!$S31*1000,"-")</f>
        <v>-2.9031087456150964</v>
      </c>
      <c r="G31" s="225">
        <f>IF('実数'!O31/('実数'!$B31+'実数'!$O31)*1000,'実数'!O31/('実数'!$B31+'実数'!$O31)*1000,"-")</f>
        <v>46.875</v>
      </c>
      <c r="H31" s="224">
        <f>IF('実数'!P31/('実数'!$B31+'実数'!$O31)*1000,'実数'!P31/('実数'!$B31+'実数'!$O31)*1000,"-")</f>
        <v>15.625</v>
      </c>
      <c r="I31" s="226">
        <f>IF('実数'!Q31/('実数'!$B31+'実数'!$O31)*1000,'実数'!Q31/('実数'!$B31+'実数'!$O31)*1000,"-")</f>
        <v>31.25</v>
      </c>
      <c r="J31" s="209"/>
      <c r="K31" s="209"/>
      <c r="L31" s="227">
        <f>IF('実数'!R31/('実数'!$B31+'実数'!$S31)*1000,'実数'!R31/('実数'!$B31+'実数'!$S31)*1000,"-")</f>
        <v>16.129032258064516</v>
      </c>
      <c r="M31" s="223">
        <f>IF('実数'!S31/('実数'!$B31+'実数'!$S31)*1000,'実数'!S31/('実数'!$B31+'実数'!$S31)*1000,"-")</f>
        <v>16.129032258064516</v>
      </c>
      <c r="N31" s="226" t="str">
        <f>IF('実数'!T31/'実数'!B31*1000,'実数'!T31/'実数'!B31*1000,"-")</f>
        <v>-</v>
      </c>
      <c r="O31" s="222">
        <f>IF('実数'!U31/'率'!$S31*1000,'実数'!U31/'率'!$S31*1000,"-")</f>
        <v>5.080440304826418</v>
      </c>
      <c r="P31" s="228">
        <f>IF('実数'!V31/'率'!$S31*1000,'実数'!V31/'率'!$S31*1000,"-")</f>
        <v>1.6934801016088061</v>
      </c>
      <c r="Q31" s="45" t="s">
        <v>38</v>
      </c>
      <c r="R31" s="90"/>
      <c r="S31" s="248">
        <v>8267</v>
      </c>
    </row>
    <row r="32" spans="1:19" s="91" customFormat="1" ht="18" customHeight="1">
      <c r="A32" s="54" t="s">
        <v>39</v>
      </c>
      <c r="B32" s="222">
        <f>IF('実数'!B32/'率'!$S32*1000,'実数'!B32/'率'!$S32*1000,"-")</f>
        <v>10.33141017040118</v>
      </c>
      <c r="C32" s="222">
        <f>IF('実数'!E32/'率'!$S32*1000,'実数'!E32/'率'!$S32*1000,"-")</f>
        <v>8.788407352743862</v>
      </c>
      <c r="D32" s="223" t="str">
        <f>IF('実数'!H32/'実数'!$B32*1000,'実数'!H32/'実数'!$B32*1000,"-")</f>
        <v>-</v>
      </c>
      <c r="E32" s="224" t="str">
        <f>IF('実数'!K32/'実数'!$B32*1000,'実数'!K32/'実数'!$B32*1000,"-")</f>
        <v>-</v>
      </c>
      <c r="F32" s="222">
        <f>IF('実数'!N32/'率'!$S32*1000,'実数'!N32/'率'!$S32*1000,"-")</f>
        <v>1.5430028176573192</v>
      </c>
      <c r="G32" s="225">
        <f>IF('実数'!O32/('実数'!$B32+'実数'!$O32)*1000,'実数'!O32/('実数'!$B32+'実数'!$O32)*1000,"-")</f>
        <v>19.108280254777068</v>
      </c>
      <c r="H32" s="224" t="str">
        <f>IF('実数'!P32/('実数'!$B32+'実数'!$O32)*1000,'実数'!P32/('実数'!$B32+'実数'!$O32)*1000,"-")</f>
        <v>-</v>
      </c>
      <c r="I32" s="226">
        <f>IF('実数'!Q32/('実数'!$B32+'実数'!$O32)*1000,'実数'!Q32/('実数'!$B32+'実数'!$O32)*1000,"-")</f>
        <v>19.108280254777068</v>
      </c>
      <c r="J32" s="209"/>
      <c r="K32" s="209"/>
      <c r="L32" s="227" t="str">
        <f>IF('実数'!R32/('実数'!$B32+'実数'!$S32)*1000,'実数'!R32/('実数'!$B32+'実数'!$S32)*1000,"-")</f>
        <v>-</v>
      </c>
      <c r="M32" s="223" t="str">
        <f>IF('実数'!S32/('実数'!$B32+'実数'!$S32)*1000,'実数'!S32/('実数'!$B32+'実数'!$S32)*1000,"-")</f>
        <v>-</v>
      </c>
      <c r="N32" s="226" t="str">
        <f>IF('実数'!T32/'実数'!B32*1000,'実数'!T32/'実数'!B32*1000,"-")</f>
        <v>-</v>
      </c>
      <c r="O32" s="222">
        <f>IF('実数'!U32/'率'!$S32*1000,'実数'!U32/'率'!$S32*1000,"-")</f>
        <v>5.16570508520059</v>
      </c>
      <c r="P32" s="228">
        <f>IF('実数'!V32/'率'!$S32*1000,'実数'!V32/'率'!$S32*1000,"-")</f>
        <v>1.8784382128002146</v>
      </c>
      <c r="Q32" s="45" t="s">
        <v>39</v>
      </c>
      <c r="R32" s="90"/>
      <c r="S32" s="248">
        <v>14906</v>
      </c>
    </row>
    <row r="33" spans="1:19" s="91" customFormat="1" ht="18" customHeight="1">
      <c r="A33" s="54" t="s">
        <v>40</v>
      </c>
      <c r="B33" s="222">
        <f>IF('実数'!B33/'率'!$S33*1000,'実数'!B33/'率'!$S33*1000,"-")</f>
        <v>7.549543881723813</v>
      </c>
      <c r="C33" s="222">
        <f>IF('実数'!E33/'率'!$S33*1000,'実数'!E33/'率'!$S33*1000,"-")</f>
        <v>13.316556569151723</v>
      </c>
      <c r="D33" s="223" t="str">
        <f>IF('実数'!H33/'実数'!$B33*1000,'実数'!H33/'実数'!$B33*1000,"-")</f>
        <v>-</v>
      </c>
      <c r="E33" s="224" t="str">
        <f>IF('実数'!K33/'実数'!$B33*1000,'実数'!K33/'実数'!$B33*1000,"-")</f>
        <v>-</v>
      </c>
      <c r="F33" s="222">
        <f>IF('実数'!N33/'率'!$S33*1000,'実数'!N33/'率'!$S33*1000,"-")</f>
        <v>-5.767012687427912</v>
      </c>
      <c r="G33" s="225">
        <f>IF('実数'!O33/('実数'!$B33+'実数'!$O33)*1000,'実数'!O33/('実数'!$B33+'実数'!$O33)*1000,"-")</f>
        <v>13.698630136986301</v>
      </c>
      <c r="H33" s="224" t="str">
        <f>IF('実数'!P33/('実数'!$B33+'実数'!$O33)*1000,'実数'!P33/('実数'!$B33+'実数'!$O33)*1000,"-")</f>
        <v>-</v>
      </c>
      <c r="I33" s="226">
        <f>IF('実数'!Q33/('実数'!$B33+'実数'!$O33)*1000,'実数'!Q33/('実数'!$B33+'実数'!$O33)*1000,"-")</f>
        <v>13.698630136986301</v>
      </c>
      <c r="J33" s="209"/>
      <c r="K33" s="209"/>
      <c r="L33" s="227" t="str">
        <f>IF('実数'!R33/('実数'!$B33+'実数'!$S33)*1000,'実数'!R33/('実数'!$B33+'実数'!$S33)*1000,"-")</f>
        <v>-</v>
      </c>
      <c r="M33" s="223" t="str">
        <f>IF('実数'!S33/('実数'!$B33+'実数'!$S33)*1000,'実数'!S33/('実数'!$B33+'実数'!$S33)*1000,"-")</f>
        <v>-</v>
      </c>
      <c r="N33" s="226" t="str">
        <f>IF('実数'!T33/'実数'!B33*1000,'実数'!T33/'実数'!B33*1000,"-")</f>
        <v>-</v>
      </c>
      <c r="O33" s="222">
        <f>IF('実数'!U33/'率'!$S33*1000,'実数'!U33/'率'!$S33*1000,"-")</f>
        <v>3.7747719408619065</v>
      </c>
      <c r="P33" s="228">
        <f>IF('実数'!V33/'率'!$S33*1000,'実数'!V33/'率'!$S33*1000,"-")</f>
        <v>1.4679668658907412</v>
      </c>
      <c r="Q33" s="45" t="s">
        <v>40</v>
      </c>
      <c r="R33" s="90"/>
      <c r="S33" s="248">
        <v>9537</v>
      </c>
    </row>
    <row r="34" spans="1:19" s="91" customFormat="1" ht="18" customHeight="1">
      <c r="A34" s="55" t="s">
        <v>41</v>
      </c>
      <c r="B34" s="203">
        <f>IF('実数'!B34/'率'!$S34*1000,'実数'!B34/'率'!$S34*1000,"-")</f>
        <v>3.772835583796664</v>
      </c>
      <c r="C34" s="203">
        <f>IF('実数'!E34/'率'!$S34*1000,'実数'!E34/'率'!$S34*1000,"-")</f>
        <v>13.105639396346307</v>
      </c>
      <c r="D34" s="204" t="str">
        <f>IF('実数'!H34/'実数'!$B34*1000,'実数'!H34/'実数'!$B34*1000,"-")</f>
        <v>-</v>
      </c>
      <c r="E34" s="207" t="str">
        <f>IF('実数'!K34/'実数'!$B34*1000,'実数'!K34/'実数'!$B34*1000,"-")</f>
        <v>-</v>
      </c>
      <c r="F34" s="203">
        <f>IF('実数'!N34/'率'!$S34*1000,'実数'!N34/'率'!$S34*1000,"-")</f>
        <v>-9.332803812549642</v>
      </c>
      <c r="G34" s="206" t="str">
        <f>IF('実数'!O34/('実数'!$B34+'実数'!$O34)*1000,'実数'!O34/('実数'!$B34+'実数'!$O34)*1000,"-")</f>
        <v>-</v>
      </c>
      <c r="H34" s="207" t="str">
        <f>IF('実数'!P34/('実数'!$B34+'実数'!$O34)*1000,'実数'!P34/('実数'!$B34+'実数'!$O34)*1000,"-")</f>
        <v>-</v>
      </c>
      <c r="I34" s="208" t="str">
        <f>IF('実数'!Q34/('実数'!$B34+'実数'!$O34)*1000,'実数'!Q34/('実数'!$B34+'実数'!$O34)*1000,"-")</f>
        <v>-</v>
      </c>
      <c r="J34" s="209"/>
      <c r="K34" s="209"/>
      <c r="L34" s="210" t="str">
        <f>IF('実数'!R34/('実数'!$B34+'実数'!$S34)*1000,'実数'!R34/('実数'!$B34+'実数'!$S34)*1000,"-")</f>
        <v>-</v>
      </c>
      <c r="M34" s="204" t="str">
        <f>IF('実数'!S34/('実数'!$B34+'実数'!$S34)*1000,'実数'!S34/('実数'!$B34+'実数'!$S34)*1000,"-")</f>
        <v>-</v>
      </c>
      <c r="N34" s="208" t="str">
        <f>IF('実数'!T34/'実数'!B34*1000,'実数'!T34/'実数'!B34*1000,"-")</f>
        <v>-</v>
      </c>
      <c r="O34" s="203">
        <f>IF('実数'!U34/'率'!$S34*1000,'実数'!U34/'率'!$S34*1000,"-")</f>
        <v>3.177124702144559</v>
      </c>
      <c r="P34" s="214">
        <f>IF('実数'!V34/'率'!$S34*1000,'実数'!V34/'率'!$S34*1000,"-")</f>
        <v>0.7942811755361397</v>
      </c>
      <c r="Q34" s="42" t="s">
        <v>41</v>
      </c>
      <c r="R34" s="90"/>
      <c r="S34" s="245">
        <v>5036</v>
      </c>
    </row>
    <row r="35" spans="1:19" s="91" customFormat="1" ht="18" customHeight="1">
      <c r="A35" s="65" t="s">
        <v>42</v>
      </c>
      <c r="B35" s="185">
        <f>IF('実数'!B35/'率'!$S35*1000,'実数'!B35/'率'!$S35*1000,"-")</f>
        <v>8.476099611454487</v>
      </c>
      <c r="C35" s="185">
        <f>IF('実数'!E35/'率'!$S35*1000,'実数'!E35/'率'!$S35*1000,"-")</f>
        <v>10.937348764535889</v>
      </c>
      <c r="D35" s="186">
        <f>IF('実数'!H35/'実数'!$B35*1000,'実数'!H35/'実数'!$B35*1000,"-")</f>
        <v>4.893964110929852</v>
      </c>
      <c r="E35" s="187">
        <f>IF('実数'!K35/'実数'!$B35*1000,'実数'!K35/'実数'!$B35*1000,"-")</f>
        <v>1.6313213703099512</v>
      </c>
      <c r="F35" s="185">
        <f>IF('実数'!N35/'率'!$S35*1000,'実数'!N35/'率'!$S35*1000,"-")</f>
        <v>-2.461249153081401</v>
      </c>
      <c r="G35" s="188">
        <f>IF('実数'!O35/('実数'!$B35+'実数'!$O35)*1000,'実数'!O35/('実数'!$B35+'実数'!$O35)*1000,"-")</f>
        <v>23.88535031847134</v>
      </c>
      <c r="H35" s="187">
        <f>IF('実数'!P35/('実数'!$B35+'実数'!$O35)*1000,'実数'!P35/('実数'!$B35+'実数'!$O35)*1000,"-")</f>
        <v>6.369426751592357</v>
      </c>
      <c r="I35" s="189">
        <f>IF('実数'!Q35/('実数'!$B35+'実数'!$O35)*1000,'実数'!Q35/('実数'!$B35+'実数'!$O35)*1000,"-")</f>
        <v>17.515923566878982</v>
      </c>
      <c r="J35" s="177"/>
      <c r="K35" s="177"/>
      <c r="L35" s="190">
        <f>IF('実数'!R35/('実数'!$B35+'実数'!$S35)*1000,'実数'!R35/('実数'!$B35+'実数'!$S35)*1000,"-")</f>
        <v>4.878048780487805</v>
      </c>
      <c r="M35" s="186">
        <f>IF('実数'!S35/('実数'!$B35+'実数'!$S35)*1000,'実数'!S35/('実数'!$B35+'実数'!$S35)*1000,"-")</f>
        <v>3.252032520325203</v>
      </c>
      <c r="N35" s="189">
        <f>IF('実数'!T35/'実数'!B35*1000,'実数'!T35/'実数'!B35*1000,"-")</f>
        <v>1.6313213703099512</v>
      </c>
      <c r="O35" s="185">
        <f>IF('実数'!U35/'率'!$S35*1000,'実数'!U35/'率'!$S35*1000,"-")</f>
        <v>5.226697639689717</v>
      </c>
      <c r="P35" s="198">
        <f>IF('実数'!V35/'率'!$S35*1000,'実数'!V35/'率'!$S35*1000,"-")</f>
        <v>2.1570498195544863</v>
      </c>
      <c r="Q35" s="84" t="s">
        <v>42</v>
      </c>
      <c r="R35" s="90"/>
      <c r="S35" s="246">
        <f>SUM(S36:S43)</f>
        <v>72321</v>
      </c>
    </row>
    <row r="36" spans="1:19" s="91" customFormat="1" ht="18" customHeight="1">
      <c r="A36" s="53" t="s">
        <v>43</v>
      </c>
      <c r="B36" s="215">
        <f>IF('実数'!B36/'率'!$S36*1000,'実数'!B36/'率'!$S36*1000,"-")</f>
        <v>9.884203311568847</v>
      </c>
      <c r="C36" s="215">
        <f>IF('実数'!E36/'率'!$S36*1000,'実数'!E36/'率'!$S36*1000,"-")</f>
        <v>10.353161862847662</v>
      </c>
      <c r="D36" s="216">
        <f>IF('実数'!H36/'実数'!$B36*1000,'実数'!H36/'実数'!$B36*1000,"-")</f>
        <v>10.948905109489052</v>
      </c>
      <c r="E36" s="217">
        <f>IF('実数'!K36/'実数'!$B36*1000,'実数'!K36/'実数'!$B36*1000,"-")</f>
        <v>3.6496350364963503</v>
      </c>
      <c r="F36" s="215">
        <f>IF('実数'!N36/'率'!$S36*1000,'実数'!N36/'率'!$S36*1000,"-")</f>
        <v>-0.4689585512788139</v>
      </c>
      <c r="G36" s="218">
        <f>IF('実数'!O36/('実数'!$B36+'実数'!$O36)*1000,'実数'!O36/('実数'!$B36+'実数'!$O36)*1000,"-")</f>
        <v>24.91103202846975</v>
      </c>
      <c r="H36" s="217" t="str">
        <f>IF('実数'!P36/('実数'!$B36+'実数'!$O36)*1000,'実数'!P36/('実数'!$B36+'実数'!$O36)*1000,"-")</f>
        <v>-</v>
      </c>
      <c r="I36" s="219">
        <f>IF('実数'!Q36/('実数'!$B36+'実数'!$O36)*1000,'実数'!Q36/('実数'!$B36+'実数'!$O36)*1000,"-")</f>
        <v>24.91103202846975</v>
      </c>
      <c r="J36" s="209"/>
      <c r="K36" s="209"/>
      <c r="L36" s="220">
        <f>IF('実数'!R36/('実数'!$B36+'実数'!$S36)*1000,'実数'!R36/('実数'!$B36+'実数'!$S36)*1000,"-")</f>
        <v>3.6496350364963503</v>
      </c>
      <c r="M36" s="216" t="str">
        <f>IF('実数'!S36/('実数'!$B36+'実数'!$S36)*1000,'実数'!S36/('実数'!$B36+'実数'!$S36)*1000,"-")</f>
        <v>-</v>
      </c>
      <c r="N36" s="219">
        <f>IF('実数'!T36/'実数'!B36*1000,'実数'!T36/'実数'!B36*1000,"-")</f>
        <v>3.6496350364963503</v>
      </c>
      <c r="O36" s="215">
        <f>IF('実数'!U36/'率'!$S36*1000,'実数'!U36/'率'!$S36*1000,"-")</f>
        <v>6.132534901338336</v>
      </c>
      <c r="P36" s="221">
        <f>IF('実数'!V36/'率'!$S36*1000,'実数'!V36/'率'!$S36*1000,"-")</f>
        <v>2.8498250423866383</v>
      </c>
      <c r="Q36" s="44" t="s">
        <v>43</v>
      </c>
      <c r="R36" s="90"/>
      <c r="S36" s="247">
        <v>27721</v>
      </c>
    </row>
    <row r="37" spans="1:19" s="91" customFormat="1" ht="18" customHeight="1">
      <c r="A37" s="54" t="s">
        <v>44</v>
      </c>
      <c r="B37" s="222">
        <f>IF('実数'!B37/'率'!$S37*1000,'実数'!B37/'率'!$S37*1000,"-")</f>
        <v>8.680753854940034</v>
      </c>
      <c r="C37" s="222">
        <f>IF('実数'!E37/'率'!$S37*1000,'実数'!E37/'率'!$S37*1000,"-")</f>
        <v>12.335808109651628</v>
      </c>
      <c r="D37" s="223" t="str">
        <f>IF('実数'!H37/'実数'!$B37*1000,'実数'!H37/'実数'!$B37*1000,"-")</f>
        <v>-</v>
      </c>
      <c r="E37" s="224" t="str">
        <f>IF('実数'!K37/'実数'!$B37*1000,'実数'!K37/'実数'!$B37*1000,"-")</f>
        <v>-</v>
      </c>
      <c r="F37" s="222">
        <f>IF('実数'!N37/'率'!$S37*1000,'実数'!N37/'率'!$S37*1000,"-")</f>
        <v>-3.6550542547115934</v>
      </c>
      <c r="G37" s="225">
        <f>IF('実数'!O37/('実数'!$B37+'実数'!$O37)*1000,'実数'!O37/('実数'!$B37+'実数'!$O37)*1000,"-")</f>
        <v>12.987012987012989</v>
      </c>
      <c r="H37" s="224">
        <f>IF('実数'!P37/('実数'!$B37+'実数'!$O37)*1000,'実数'!P37/('実数'!$B37+'実数'!$O37)*1000,"-")</f>
        <v>12.987012987012989</v>
      </c>
      <c r="I37" s="226" t="str">
        <f>IF('実数'!Q37/('実数'!$B37+'実数'!$O37)*1000,'実数'!Q37/('実数'!$B37+'実数'!$O37)*1000,"-")</f>
        <v>-</v>
      </c>
      <c r="J37" s="209"/>
      <c r="K37" s="209"/>
      <c r="L37" s="227" t="str">
        <f>IF('実数'!R37/('実数'!$B37+'実数'!$S37)*1000,'実数'!R37/('実数'!$B37+'実数'!$S37)*1000,"-")</f>
        <v>-</v>
      </c>
      <c r="M37" s="223" t="str">
        <f>IF('実数'!S37/('実数'!$B37+'実数'!$S37)*1000,'実数'!S37/('実数'!$B37+'実数'!$S37)*1000,"-")</f>
        <v>-</v>
      </c>
      <c r="N37" s="226" t="str">
        <f>IF('実数'!T37/'実数'!B37*1000,'実数'!T37/'実数'!B37*1000,"-")</f>
        <v>-</v>
      </c>
      <c r="O37" s="222">
        <f>IF('実数'!U37/'率'!$S37*1000,'実数'!U37/'率'!$S37*1000,"-")</f>
        <v>5.139920045688178</v>
      </c>
      <c r="P37" s="228">
        <f>IF('実数'!V37/'率'!$S37*1000,'実数'!V37/'率'!$S37*1000,"-")</f>
        <v>1.599086236436322</v>
      </c>
      <c r="Q37" s="45" t="s">
        <v>44</v>
      </c>
      <c r="R37" s="90"/>
      <c r="S37" s="248">
        <v>8755</v>
      </c>
    </row>
    <row r="38" spans="1:19" s="91" customFormat="1" ht="18" customHeight="1">
      <c r="A38" s="54" t="s">
        <v>45</v>
      </c>
      <c r="B38" s="222">
        <f>IF('実数'!B38/'率'!$S38*1000,'実数'!B38/'率'!$S38*1000,"-")</f>
        <v>7.6923076923076925</v>
      </c>
      <c r="C38" s="222">
        <f>IF('実数'!E38/'率'!$S38*1000,'実数'!E38/'率'!$S38*1000,"-")</f>
        <v>8.251748251748252</v>
      </c>
      <c r="D38" s="223" t="str">
        <f>IF('実数'!H38/'実数'!$B38*1000,'実数'!H38/'実数'!$B38*1000,"-")</f>
        <v>-</v>
      </c>
      <c r="E38" s="224" t="str">
        <f>IF('実数'!K38/'実数'!$B38*1000,'実数'!K38/'実数'!$B38*1000,"-")</f>
        <v>-</v>
      </c>
      <c r="F38" s="222">
        <f>IF('実数'!N38/'率'!$S38*1000,'実数'!N38/'率'!$S38*1000,"-")</f>
        <v>-0.5594405594405595</v>
      </c>
      <c r="G38" s="225">
        <f>IF('実数'!O38/('実数'!$B38+'実数'!$O38)*1000,'実数'!O38/('実数'!$B38+'実数'!$O38)*1000,"-")</f>
        <v>17.857142857142858</v>
      </c>
      <c r="H38" s="224" t="str">
        <f>IF('実数'!P38/('実数'!$B38+'実数'!$O38)*1000,'実数'!P38/('実数'!$B38+'実数'!$O38)*1000,"-")</f>
        <v>-</v>
      </c>
      <c r="I38" s="226">
        <f>IF('実数'!Q38/('実数'!$B38+'実数'!$O38)*1000,'実数'!Q38/('実数'!$B38+'実数'!$O38)*1000,"-")</f>
        <v>17.857142857142858</v>
      </c>
      <c r="J38" s="209"/>
      <c r="K38" s="209"/>
      <c r="L38" s="227" t="str">
        <f>IF('実数'!R38/('実数'!$B38+'実数'!$S38)*1000,'実数'!R38/('実数'!$B38+'実数'!$S38)*1000,"-")</f>
        <v>-</v>
      </c>
      <c r="M38" s="223" t="str">
        <f>IF('実数'!S38/('実数'!$B38+'実数'!$S38)*1000,'実数'!S38/('実数'!$B38+'実数'!$S38)*1000,"-")</f>
        <v>-</v>
      </c>
      <c r="N38" s="226" t="str">
        <f>IF('実数'!T38/'実数'!B38*1000,'実数'!T38/'実数'!B38*1000,"-")</f>
        <v>-</v>
      </c>
      <c r="O38" s="222">
        <f>IF('実数'!U38/'率'!$S38*1000,'実数'!U38/'率'!$S38*1000,"-")</f>
        <v>4.055944055944057</v>
      </c>
      <c r="P38" s="228">
        <f>IF('実数'!V38/'率'!$S38*1000,'実数'!V38/'率'!$S38*1000,"-")</f>
        <v>1.5384615384615385</v>
      </c>
      <c r="Q38" s="45" t="s">
        <v>45</v>
      </c>
      <c r="R38" s="90"/>
      <c r="S38" s="248">
        <v>7150</v>
      </c>
    </row>
    <row r="39" spans="1:19" s="91" customFormat="1" ht="18" customHeight="1">
      <c r="A39" s="54" t="s">
        <v>46</v>
      </c>
      <c r="B39" s="222">
        <f>IF('実数'!B39/'率'!$S39*1000,'実数'!B39/'率'!$S39*1000,"-")</f>
        <v>7.351958294345676</v>
      </c>
      <c r="C39" s="222">
        <f>IF('実数'!E39/'率'!$S39*1000,'実数'!E39/'率'!$S39*1000,"-")</f>
        <v>10.693757519048257</v>
      </c>
      <c r="D39" s="223" t="str">
        <f>IF('実数'!H39/'実数'!$B39*1000,'実数'!H39/'実数'!$B39*1000,"-")</f>
        <v>-</v>
      </c>
      <c r="E39" s="224" t="str">
        <f>IF('実数'!K39/'実数'!$B39*1000,'実数'!K39/'実数'!$B39*1000,"-")</f>
        <v>-</v>
      </c>
      <c r="F39" s="222">
        <f>IF('実数'!N39/'率'!$S39*1000,'実数'!N39/'率'!$S39*1000,"-")</f>
        <v>-3.3417992247025796</v>
      </c>
      <c r="G39" s="225">
        <f>IF('実数'!O39/('実数'!$B39+'実数'!$O39)*1000,'実数'!O39/('実数'!$B39+'実数'!$O39)*1000,"-")</f>
        <v>17.857142857142858</v>
      </c>
      <c r="H39" s="224" t="str">
        <f>IF('実数'!P39/('実数'!$B39+'実数'!$O39)*1000,'実数'!P39/('実数'!$B39+'実数'!$O39)*1000,"-")</f>
        <v>-</v>
      </c>
      <c r="I39" s="226">
        <f>IF('実数'!Q39/('実数'!$B39+'実数'!$O39)*1000,'実数'!Q39/('実数'!$B39+'実数'!$O39)*1000,"-")</f>
        <v>17.857142857142858</v>
      </c>
      <c r="J39" s="209"/>
      <c r="K39" s="209"/>
      <c r="L39" s="227" t="str">
        <f>IF('実数'!R39/('実数'!$B39+'実数'!$S39)*1000,'実数'!R39/('実数'!$B39+'実数'!$S39)*1000,"-")</f>
        <v>-</v>
      </c>
      <c r="M39" s="223" t="str">
        <f>IF('実数'!S39/('実数'!$B39+'実数'!$S39)*1000,'実数'!S39/('実数'!$B39+'実数'!$S39)*1000,"-")</f>
        <v>-</v>
      </c>
      <c r="N39" s="226" t="str">
        <f>IF('実数'!T39/'実数'!B39*1000,'実数'!T39/'実数'!B39*1000,"-")</f>
        <v>-</v>
      </c>
      <c r="O39" s="222">
        <f>IF('実数'!U39/'率'!$S39*1000,'実数'!U39/'率'!$S39*1000,"-")</f>
        <v>3.3417992247025796</v>
      </c>
      <c r="P39" s="228">
        <f>IF('実数'!V39/'率'!$S39*1000,'実数'!V39/'率'!$S39*1000,"-")</f>
        <v>2.138751503809651</v>
      </c>
      <c r="Q39" s="45" t="s">
        <v>46</v>
      </c>
      <c r="R39" s="90"/>
      <c r="S39" s="248">
        <v>7481</v>
      </c>
    </row>
    <row r="40" spans="1:19" s="91" customFormat="1" ht="18" customHeight="1">
      <c r="A40" s="54" t="s">
        <v>47</v>
      </c>
      <c r="B40" s="222">
        <f>IF('実数'!B40/'率'!$S40*1000,'実数'!B40/'率'!$S40*1000,"-")</f>
        <v>6.950477845351868</v>
      </c>
      <c r="C40" s="222">
        <f>IF('実数'!E40/'率'!$S40*1000,'実数'!E40/'率'!$S40*1000,"-")</f>
        <v>11.873732985809442</v>
      </c>
      <c r="D40" s="223" t="str">
        <f>IF('実数'!H40/'実数'!$B40*1000,'実数'!H40/'実数'!$B40*1000,"-")</f>
        <v>-</v>
      </c>
      <c r="E40" s="224" t="str">
        <f>IF('実数'!K40/'実数'!$B40*1000,'実数'!K40/'実数'!$B40*1000,"-")</f>
        <v>-</v>
      </c>
      <c r="F40" s="222">
        <f>IF('実数'!N40/'率'!$S40*1000,'実数'!N40/'率'!$S40*1000,"-")</f>
        <v>-4.923255140457573</v>
      </c>
      <c r="G40" s="225">
        <f>IF('実数'!O40/('実数'!$B40+'実数'!$O40)*1000,'実数'!O40/('実数'!$B40+'実数'!$O40)*1000,"-")</f>
        <v>58.8235294117647</v>
      </c>
      <c r="H40" s="224">
        <f>IF('実数'!P40/('実数'!$B40+'実数'!$O40)*1000,'実数'!P40/('実数'!$B40+'実数'!$O40)*1000,"-")</f>
        <v>39.21568627450981</v>
      </c>
      <c r="I40" s="226">
        <f>IF('実数'!Q40/('実数'!$B40+'実数'!$O40)*1000,'実数'!Q40/('実数'!$B40+'実数'!$O40)*1000,"-")</f>
        <v>19.607843137254903</v>
      </c>
      <c r="J40" s="209"/>
      <c r="K40" s="209"/>
      <c r="L40" s="227">
        <f>IF('実数'!R40/('実数'!$B40+'実数'!$S40)*1000,'実数'!R40/('実数'!$B40+'実数'!$S40)*1000,"-")</f>
        <v>40</v>
      </c>
      <c r="M40" s="223">
        <f>IF('実数'!S40/('実数'!$B40+'実数'!$S40)*1000,'実数'!S40/('実数'!$B40+'実数'!$S40)*1000,"-")</f>
        <v>40</v>
      </c>
      <c r="N40" s="226" t="str">
        <f>IF('実数'!T40/'実数'!B40*1000,'実数'!T40/'実数'!B40*1000,"-")</f>
        <v>-</v>
      </c>
      <c r="O40" s="222">
        <f>IF('実数'!U40/'率'!$S40*1000,'実数'!U40/'率'!$S40*1000,"-")</f>
        <v>4.7784535186794095</v>
      </c>
      <c r="P40" s="228">
        <f>IF('実数'!V40/'率'!$S40*1000,'実数'!V40/'率'!$S40*1000,"-")</f>
        <v>1.4480162177816391</v>
      </c>
      <c r="Q40" s="45" t="s">
        <v>47</v>
      </c>
      <c r="R40" s="90"/>
      <c r="S40" s="248">
        <v>6906</v>
      </c>
    </row>
    <row r="41" spans="1:19" s="91" customFormat="1" ht="18" customHeight="1">
      <c r="A41" s="54" t="s">
        <v>48</v>
      </c>
      <c r="B41" s="222">
        <f>IF('実数'!B41/'率'!$S41*1000,'実数'!B41/'率'!$S41*1000,"-")</f>
        <v>4.4</v>
      </c>
      <c r="C41" s="222">
        <f>IF('実数'!E41/'率'!$S41*1000,'実数'!E41/'率'!$S41*1000,"-")</f>
        <v>15.6</v>
      </c>
      <c r="D41" s="223" t="str">
        <f>IF('実数'!H41/'実数'!$B41*1000,'実数'!H41/'実数'!$B41*1000,"-")</f>
        <v>-</v>
      </c>
      <c r="E41" s="224" t="str">
        <f>IF('実数'!K41/'実数'!$B41*1000,'実数'!K41/'実数'!$B41*1000,"-")</f>
        <v>-</v>
      </c>
      <c r="F41" s="222">
        <f>IF('実数'!N41/'率'!$S41*1000,'実数'!N41/'率'!$S41*1000,"-")</f>
        <v>-11.2</v>
      </c>
      <c r="G41" s="225" t="str">
        <f>IF('実数'!O41/('実数'!$B41+'実数'!$O41)*1000,'実数'!O41/('実数'!$B41+'実数'!$O41)*1000,"-")</f>
        <v>-</v>
      </c>
      <c r="H41" s="224" t="str">
        <f>IF('実数'!P41/('実数'!$B41+'実数'!$O41)*1000,'実数'!P41/('実数'!$B41+'実数'!$O41)*1000,"-")</f>
        <v>-</v>
      </c>
      <c r="I41" s="226" t="str">
        <f>IF('実数'!Q41/('実数'!$B41+'実数'!$O41)*1000,'実数'!Q41/('実数'!$B41+'実数'!$O41)*1000,"-")</f>
        <v>-</v>
      </c>
      <c r="J41" s="209"/>
      <c r="K41" s="209"/>
      <c r="L41" s="227" t="str">
        <f>IF('実数'!R41/('実数'!$B41+'実数'!$S41)*1000,'実数'!R41/('実数'!$B41+'実数'!$S41)*1000,"-")</f>
        <v>-</v>
      </c>
      <c r="M41" s="223" t="str">
        <f>IF('実数'!S41/('実数'!$B41+'実数'!$S41)*1000,'実数'!S41/('実数'!$B41+'実数'!$S41)*1000,"-")</f>
        <v>-</v>
      </c>
      <c r="N41" s="226" t="str">
        <f>IF('実数'!T41/'実数'!B41*1000,'実数'!T41/'実数'!B41*1000,"-")</f>
        <v>-</v>
      </c>
      <c r="O41" s="222">
        <f>IF('実数'!U41/'率'!$S41*1000,'実数'!U41/'率'!$S41*1000,"-")</f>
        <v>5.6</v>
      </c>
      <c r="P41" s="228">
        <f>IF('実数'!V41/'率'!$S41*1000,'実数'!V41/'率'!$S41*1000,"-")</f>
        <v>0.8</v>
      </c>
      <c r="Q41" s="45" t="s">
        <v>48</v>
      </c>
      <c r="R41" s="90"/>
      <c r="S41" s="248">
        <v>2500</v>
      </c>
    </row>
    <row r="42" spans="1:19" s="91" customFormat="1" ht="18" customHeight="1">
      <c r="A42" s="54" t="s">
        <v>49</v>
      </c>
      <c r="B42" s="222">
        <f>IF('実数'!B42/'率'!$S42*1000,'実数'!B42/'率'!$S42*1000,"-")</f>
        <v>6.606890042472864</v>
      </c>
      <c r="C42" s="222">
        <f>IF('実数'!E42/'率'!$S42*1000,'実数'!E42/'率'!$S42*1000,"-")</f>
        <v>12.269938650306749</v>
      </c>
      <c r="D42" s="223" t="str">
        <f>IF('実数'!H42/'実数'!$B42*1000,'実数'!H42/'実数'!$B42*1000,"-")</f>
        <v>-</v>
      </c>
      <c r="E42" s="224" t="str">
        <f>IF('実数'!K42/'実数'!$B42*1000,'実数'!K42/'実数'!$B42*1000,"-")</f>
        <v>-</v>
      </c>
      <c r="F42" s="222">
        <f>IF('実数'!N42/'率'!$S42*1000,'実数'!N42/'率'!$S42*1000,"-")</f>
        <v>-5.663048607833884</v>
      </c>
      <c r="G42" s="225" t="str">
        <f>IF('実数'!O42/('実数'!$B42+'実数'!$O42)*1000,'実数'!O42/('実数'!$B42+'実数'!$O42)*1000,"-")</f>
        <v>-</v>
      </c>
      <c r="H42" s="224" t="str">
        <f>IF('実数'!P42/('実数'!$B42+'実数'!$O42)*1000,'実数'!P42/('実数'!$B42+'実数'!$O42)*1000,"-")</f>
        <v>-</v>
      </c>
      <c r="I42" s="226" t="str">
        <f>IF('実数'!Q42/('実数'!$B42+'実数'!$O42)*1000,'実数'!Q42/('実数'!$B42+'実数'!$O42)*1000,"-")</f>
        <v>-</v>
      </c>
      <c r="J42" s="209"/>
      <c r="K42" s="209"/>
      <c r="L42" s="227" t="str">
        <f>IF('実数'!R42/('実数'!$B42+'実数'!$S42)*1000,'実数'!R42/('実数'!$B42+'実数'!$S42)*1000,"-")</f>
        <v>-</v>
      </c>
      <c r="M42" s="223" t="str">
        <f>IF('実数'!S42/('実数'!$B42+'実数'!$S42)*1000,'実数'!S42/('実数'!$B42+'実数'!$S42)*1000,"-")</f>
        <v>-</v>
      </c>
      <c r="N42" s="226" t="str">
        <f>IF('実数'!T42/'実数'!B42*1000,'実数'!T42/'実数'!B42*1000,"-")</f>
        <v>-</v>
      </c>
      <c r="O42" s="222">
        <f>IF('実数'!U42/'率'!$S42*1000,'実数'!U42/'率'!$S42*1000,"-")</f>
        <v>5.663048607833884</v>
      </c>
      <c r="P42" s="228">
        <f>IF('実数'!V42/'率'!$S42*1000,'実数'!V42/'率'!$S42*1000,"-")</f>
        <v>0.9438414346389807</v>
      </c>
      <c r="Q42" s="45" t="s">
        <v>49</v>
      </c>
      <c r="R42" s="90"/>
      <c r="S42" s="248">
        <v>2119</v>
      </c>
    </row>
    <row r="43" spans="1:19" s="91" customFormat="1" ht="18" customHeight="1">
      <c r="A43" s="55" t="s">
        <v>50</v>
      </c>
      <c r="B43" s="203">
        <f>IF('実数'!B43/'率'!$S43*1000,'実数'!B43/'率'!$S43*1000,"-")</f>
        <v>8.256786046031582</v>
      </c>
      <c r="C43" s="203">
        <f>IF('実数'!E43/'率'!$S43*1000,'実数'!E43/'率'!$S43*1000,"-")</f>
        <v>11.353080813293426</v>
      </c>
      <c r="D43" s="204" t="str">
        <f>IF('実数'!H43/'実数'!$B43*1000,'実数'!H43/'実数'!$B43*1000,"-")</f>
        <v>-</v>
      </c>
      <c r="E43" s="207" t="str">
        <f>IF('実数'!K43/'実数'!$B43*1000,'実数'!K43/'実数'!$B43*1000,"-")</f>
        <v>-</v>
      </c>
      <c r="F43" s="203">
        <f>IF('実数'!N43/'率'!$S43*1000,'実数'!N43/'率'!$S43*1000,"-")</f>
        <v>-3.0962947672618433</v>
      </c>
      <c r="G43" s="206">
        <f>IF('実数'!O43/('実数'!$B43+'実数'!$O43)*1000,'実数'!O43/('実数'!$B43+'実数'!$O43)*1000,"-")</f>
        <v>24.390243902439025</v>
      </c>
      <c r="H43" s="207">
        <f>IF('実数'!P43/('実数'!$B43+'実数'!$O43)*1000,'実数'!P43/('実数'!$B43+'実数'!$O43)*1000,"-")</f>
        <v>12.195121951219512</v>
      </c>
      <c r="I43" s="208">
        <f>IF('実数'!Q43/('実数'!$B43+'実数'!$O43)*1000,'実数'!Q43/('実数'!$B43+'実数'!$O43)*1000,"-")</f>
        <v>12.195121951219512</v>
      </c>
      <c r="J43" s="209"/>
      <c r="K43" s="209"/>
      <c r="L43" s="210" t="str">
        <f>IF('実数'!R43/('実数'!$B43+'実数'!$S43)*1000,'実数'!R43/('実数'!$B43+'実数'!$S43)*1000,"-")</f>
        <v>-</v>
      </c>
      <c r="M43" s="204" t="str">
        <f>IF('実数'!S43/('実数'!$B43+'実数'!$S43)*1000,'実数'!S43/('実数'!$B43+'実数'!$S43)*1000,"-")</f>
        <v>-</v>
      </c>
      <c r="N43" s="208" t="str">
        <f>IF('実数'!T43/'実数'!B43*1000,'実数'!T43/'実数'!B43*1000,"-")</f>
        <v>-</v>
      </c>
      <c r="O43" s="203">
        <f>IF('実数'!U43/'率'!$S43*1000,'実数'!U43/'率'!$S43*1000,"-")</f>
        <v>5.160491278769738</v>
      </c>
      <c r="P43" s="214">
        <f>IF('実数'!V43/'率'!$S43*1000,'実数'!V43/'率'!$S43*1000,"-")</f>
        <v>2.270616162658685</v>
      </c>
      <c r="Q43" s="42" t="s">
        <v>50</v>
      </c>
      <c r="R43" s="90"/>
      <c r="S43" s="245">
        <v>9689</v>
      </c>
    </row>
    <row r="44" spans="1:19" s="91" customFormat="1" ht="18" customHeight="1">
      <c r="A44" s="65" t="s">
        <v>51</v>
      </c>
      <c r="B44" s="185">
        <f>IF('実数'!B44/'率'!$S44*1000,'実数'!B44/'率'!$S44*1000,"-")</f>
        <v>8.897125653260623</v>
      </c>
      <c r="C44" s="185">
        <f>IF('実数'!E44/'率'!$S44*1000,'実数'!E44/'率'!$S44*1000,"-")</f>
        <v>10.118438991138378</v>
      </c>
      <c r="D44" s="186">
        <f>IF('実数'!H44/'実数'!$B44*1000,'実数'!H44/'実数'!$B44*1000,"-")</f>
        <v>3.1923383878691145</v>
      </c>
      <c r="E44" s="187">
        <f>IF('実数'!K44/'実数'!$B44*1000,'実数'!K44/'実数'!$B44*1000,"-")</f>
        <v>0.7980845969672786</v>
      </c>
      <c r="F44" s="185">
        <f>IF('実数'!N44/'率'!$S44*1000,'実数'!N44/'率'!$S44*1000,"-")</f>
        <v>-1.221313337877755</v>
      </c>
      <c r="G44" s="188">
        <f>IF('実数'!O44/('実数'!$B44+'実数'!$O44)*1000,'実数'!O44/('実数'!$B44+'実数'!$O44)*1000,"-")</f>
        <v>26.418026418026418</v>
      </c>
      <c r="H44" s="187">
        <f>IF('実数'!P44/('実数'!$B44+'実数'!$O44)*1000,'実数'!P44/('実数'!$B44+'実数'!$O44)*1000,"-")</f>
        <v>9.324009324009324</v>
      </c>
      <c r="I44" s="189">
        <f>IF('実数'!Q44/('実数'!$B44+'実数'!$O44)*1000,'実数'!Q44/('実数'!$B44+'実数'!$O44)*1000,"-")</f>
        <v>17.094017094017097</v>
      </c>
      <c r="J44" s="177"/>
      <c r="K44" s="177"/>
      <c r="L44" s="190">
        <f>IF('実数'!R44/('実数'!$B44+'実数'!$S44)*1000,'実数'!R44/('実数'!$B44+'実数'!$S44)*1000,"-")</f>
        <v>3.1847133757961785</v>
      </c>
      <c r="M44" s="186">
        <f>IF('実数'!S44/('実数'!$B44+'実数'!$S44)*1000,'実数'!S44/('実数'!$B44+'実数'!$S44)*1000,"-")</f>
        <v>2.3885350318471334</v>
      </c>
      <c r="N44" s="189">
        <f>IF('実数'!T44/'実数'!B44*1000,'実数'!T44/'実数'!B44*1000,"-")</f>
        <v>0.7980845969672786</v>
      </c>
      <c r="O44" s="185">
        <f>IF('実数'!U44/'率'!$S44*1000,'実数'!U44/'率'!$S44*1000,"-")</f>
        <v>5.531413315155646</v>
      </c>
      <c r="P44" s="198">
        <f>IF('実数'!V44/'率'!$S44*1000,'実数'!V44/'率'!$S44*1000,"-")</f>
        <v>2.577539195637355</v>
      </c>
      <c r="Q44" s="84" t="s">
        <v>51</v>
      </c>
      <c r="R44" s="90"/>
      <c r="S44" s="246">
        <f>SUM(S45:S54)</f>
        <v>140832</v>
      </c>
    </row>
    <row r="45" spans="1:19" s="91" customFormat="1" ht="18" customHeight="1">
      <c r="A45" s="53" t="s">
        <v>52</v>
      </c>
      <c r="B45" s="215">
        <f>IF('実数'!B45/'率'!$S45*1000,'実数'!B45/'率'!$S45*1000,"-")</f>
        <v>9.599427753934192</v>
      </c>
      <c r="C45" s="215">
        <f>IF('実数'!E45/'率'!$S45*1000,'実数'!E45/'率'!$S45*1000,"-")</f>
        <v>8.869814020028613</v>
      </c>
      <c r="D45" s="216">
        <f>IF('実数'!H45/'実数'!$B45*1000,'実数'!H45/'実数'!$B45*1000,"-")</f>
        <v>2.9806259314456036</v>
      </c>
      <c r="E45" s="217">
        <f>IF('実数'!K45/'実数'!$B45*1000,'実数'!K45/'実数'!$B45*1000,"-")</f>
        <v>1.4903129657228018</v>
      </c>
      <c r="F45" s="215">
        <f>IF('実数'!N45/'率'!$S45*1000,'実数'!N45/'率'!$S45*1000,"-")</f>
        <v>0.7296137339055794</v>
      </c>
      <c r="G45" s="218">
        <f>IF('実数'!O45/('実数'!$B45+'実数'!$O45)*1000,'実数'!O45/('実数'!$B45+'実数'!$O45)*1000,"-")</f>
        <v>24.709302325581394</v>
      </c>
      <c r="H45" s="217">
        <f>IF('実数'!P45/('実数'!$B45+'実数'!$O45)*1000,'実数'!P45/('実数'!$B45+'実数'!$O45)*1000,"-")</f>
        <v>7.267441860465116</v>
      </c>
      <c r="I45" s="219">
        <f>IF('実数'!Q45/('実数'!$B45+'実数'!$O45)*1000,'実数'!Q45/('実数'!$B45+'実数'!$O45)*1000,"-")</f>
        <v>17.441860465116278</v>
      </c>
      <c r="J45" s="209"/>
      <c r="K45" s="209"/>
      <c r="L45" s="220">
        <f>IF('実数'!R45/('実数'!$B45+'実数'!$S45)*1000,'実数'!R45/('実数'!$B45+'実数'!$S45)*1000,"-")</f>
        <v>2.976190476190476</v>
      </c>
      <c r="M45" s="216">
        <f>IF('実数'!S45/('実数'!$B45+'実数'!$S45)*1000,'実数'!S45/('実数'!$B45+'実数'!$S45)*1000,"-")</f>
        <v>1.488095238095238</v>
      </c>
      <c r="N45" s="219">
        <f>IF('実数'!T45/'実数'!B45*1000,'実数'!T45/'実数'!B45*1000,"-")</f>
        <v>1.4903129657228018</v>
      </c>
      <c r="O45" s="215">
        <f>IF('実数'!U45/'率'!$S45*1000,'実数'!U45/'率'!$S45*1000,"-")</f>
        <v>5.851216022889843</v>
      </c>
      <c r="P45" s="221">
        <f>IF('実数'!V45/'率'!$S45*1000,'実数'!V45/'率'!$S45*1000,"-")</f>
        <v>2.832618025751073</v>
      </c>
      <c r="Q45" s="44" t="s">
        <v>52</v>
      </c>
      <c r="R45" s="90"/>
      <c r="S45" s="247">
        <v>69900</v>
      </c>
    </row>
    <row r="46" spans="1:19" s="91" customFormat="1" ht="18" customHeight="1">
      <c r="A46" s="54" t="s">
        <v>53</v>
      </c>
      <c r="B46" s="222">
        <f>IF('実数'!B46/'率'!$S46*1000,'実数'!B46/'率'!$S46*1000,"-")</f>
        <v>6.974128233970754</v>
      </c>
      <c r="C46" s="222">
        <f>IF('実数'!E46/'率'!$S46*1000,'実数'!E46/'率'!$S46*1000,"-")</f>
        <v>15.748031496062993</v>
      </c>
      <c r="D46" s="223" t="str">
        <f>IF('実数'!H46/'実数'!$B46*1000,'実数'!H46/'実数'!$B46*1000,"-")</f>
        <v>-</v>
      </c>
      <c r="E46" s="224" t="str">
        <f>IF('実数'!K46/'実数'!$B46*1000,'実数'!K46/'実数'!$B46*1000,"-")</f>
        <v>-</v>
      </c>
      <c r="F46" s="222">
        <f>IF('実数'!N46/'率'!$S46*1000,'実数'!N46/'率'!$S46*1000,"-")</f>
        <v>-8.773903262092238</v>
      </c>
      <c r="G46" s="225" t="str">
        <f>IF('実数'!O46/('実数'!$B46+'実数'!$O46)*1000,'実数'!O46/('実数'!$B46+'実数'!$O46)*1000,"-")</f>
        <v>-</v>
      </c>
      <c r="H46" s="224" t="str">
        <f>IF('実数'!P46/('実数'!$B46+'実数'!$O46)*1000,'実数'!P46/('実数'!$B46+'実数'!$O46)*1000,"-")</f>
        <v>-</v>
      </c>
      <c r="I46" s="226" t="str">
        <f>IF('実数'!Q46/('実数'!$B46+'実数'!$O46)*1000,'実数'!Q46/('実数'!$B46+'実数'!$O46)*1000,"-")</f>
        <v>-</v>
      </c>
      <c r="J46" s="209"/>
      <c r="K46" s="209"/>
      <c r="L46" s="227" t="str">
        <f>IF('実数'!R46/('実数'!$B46+'実数'!$S46)*1000,'実数'!R46/('実数'!$B46+'実数'!$S46)*1000,"-")</f>
        <v>-</v>
      </c>
      <c r="M46" s="223" t="str">
        <f>IF('実数'!S46/('実数'!$B46+'実数'!$S46)*1000,'実数'!S46/('実数'!$B46+'実数'!$S46)*1000,"-")</f>
        <v>-</v>
      </c>
      <c r="N46" s="226" t="str">
        <f>IF('実数'!T46/'実数'!B46*1000,'実数'!T46/'実数'!B46*1000,"-")</f>
        <v>-</v>
      </c>
      <c r="O46" s="222">
        <f>IF('実数'!U46/'率'!$S46*1000,'実数'!U46/'率'!$S46*1000,"-")</f>
        <v>5.624296962879639</v>
      </c>
      <c r="P46" s="228">
        <f>IF('実数'!V46/'率'!$S46*1000,'実数'!V46/'率'!$S46*1000,"-")</f>
        <v>0.6749156355455568</v>
      </c>
      <c r="Q46" s="45" t="s">
        <v>53</v>
      </c>
      <c r="R46" s="90"/>
      <c r="S46" s="248">
        <v>4445</v>
      </c>
    </row>
    <row r="47" spans="1:19" s="91" customFormat="1" ht="18" customHeight="1">
      <c r="A47" s="54" t="s">
        <v>54</v>
      </c>
      <c r="B47" s="222">
        <f>IF('実数'!B47/'率'!$S47*1000,'実数'!B47/'率'!$S47*1000,"-")</f>
        <v>10.819871990246876</v>
      </c>
      <c r="C47" s="222">
        <f>IF('実数'!E47/'率'!$S47*1000,'実数'!E47/'率'!$S47*1000,"-")</f>
        <v>9.905516610789393</v>
      </c>
      <c r="D47" s="223" t="str">
        <f>IF('実数'!H47/'実数'!$B47*1000,'実数'!H47/'実数'!$B47*1000,"-")</f>
        <v>-</v>
      </c>
      <c r="E47" s="224" t="str">
        <f>IF('実数'!K47/'実数'!$B47*1000,'実数'!K47/'実数'!$B47*1000,"-")</f>
        <v>-</v>
      </c>
      <c r="F47" s="222">
        <f>IF('実数'!N47/'率'!$S47*1000,'実数'!N47/'率'!$S47*1000,"-")</f>
        <v>0.9143553794574826</v>
      </c>
      <c r="G47" s="225" t="str">
        <f>IF('実数'!O47/('実数'!$B47+'実数'!$O47)*1000,'実数'!O47/('実数'!$B47+'実数'!$O47)*1000,"-")</f>
        <v>-</v>
      </c>
      <c r="H47" s="224" t="str">
        <f>IF('実数'!P47/('実数'!$B47+'実数'!$O47)*1000,'実数'!P47/('実数'!$B47+'実数'!$O47)*1000,"-")</f>
        <v>-</v>
      </c>
      <c r="I47" s="226" t="str">
        <f>IF('実数'!Q47/('実数'!$B47+'実数'!$O47)*1000,'実数'!Q47/('実数'!$B47+'実数'!$O47)*1000,"-")</f>
        <v>-</v>
      </c>
      <c r="J47" s="209"/>
      <c r="K47" s="209"/>
      <c r="L47" s="227" t="str">
        <f>IF('実数'!R47/('実数'!$B47+'実数'!$S47)*1000,'実数'!R47/('実数'!$B47+'実数'!$S47)*1000,"-")</f>
        <v>-</v>
      </c>
      <c r="M47" s="223" t="str">
        <f>IF('実数'!S47/('実数'!$B47+'実数'!$S47)*1000,'実数'!S47/('実数'!$B47+'実数'!$S47)*1000,"-")</f>
        <v>-</v>
      </c>
      <c r="N47" s="226" t="str">
        <f>IF('実数'!T47/'実数'!B47*1000,'実数'!T47/'実数'!B47*1000,"-")</f>
        <v>-</v>
      </c>
      <c r="O47" s="222">
        <f>IF('実数'!U47/'率'!$S47*1000,'実数'!U47/'率'!$S47*1000,"-")</f>
        <v>4.419384334044499</v>
      </c>
      <c r="P47" s="228">
        <f>IF('実数'!V47/'率'!$S47*1000,'実数'!V47/'率'!$S47*1000,"-")</f>
        <v>0.7619628162145687</v>
      </c>
      <c r="Q47" s="45" t="s">
        <v>54</v>
      </c>
      <c r="R47" s="90"/>
      <c r="S47" s="248">
        <v>6562</v>
      </c>
    </row>
    <row r="48" spans="1:19" s="91" customFormat="1" ht="18" customHeight="1">
      <c r="A48" s="54" t="s">
        <v>55</v>
      </c>
      <c r="B48" s="222">
        <f>IF('実数'!B48/'率'!$S48*1000,'実数'!B48/'率'!$S48*1000,"-")</f>
        <v>9.604728481714075</v>
      </c>
      <c r="C48" s="222">
        <f>IF('実数'!E48/'率'!$S48*1000,'実数'!E48/'率'!$S48*1000,"-")</f>
        <v>8.619628124615195</v>
      </c>
      <c r="D48" s="223" t="str">
        <f>IF('実数'!H48/'実数'!$B48*1000,'実数'!H48/'実数'!$B48*1000,"-")</f>
        <v>-</v>
      </c>
      <c r="E48" s="224" t="str">
        <f>IF('実数'!K48/'実数'!$B48*1000,'実数'!K48/'実数'!$B48*1000,"-")</f>
        <v>-</v>
      </c>
      <c r="F48" s="222">
        <f>IF('実数'!N48/'率'!$S48*1000,'実数'!N48/'率'!$S48*1000,"-")</f>
        <v>0.9851003570988793</v>
      </c>
      <c r="G48" s="225">
        <f>IF('実数'!O48/('実数'!$B48+'実数'!$O48)*1000,'実数'!O48/('実数'!$B48+'実数'!$O48)*1000,"-")</f>
        <v>25</v>
      </c>
      <c r="H48" s="224">
        <f>IF('実数'!P48/('実数'!$B48+'実数'!$O48)*1000,'実数'!P48/('実数'!$B48+'実数'!$O48)*1000,"-")</f>
        <v>12.5</v>
      </c>
      <c r="I48" s="226">
        <f>IF('実数'!Q48/('実数'!$B48+'実数'!$O48)*1000,'実数'!Q48/('実数'!$B48+'実数'!$O48)*1000,"-")</f>
        <v>12.5</v>
      </c>
      <c r="J48" s="209"/>
      <c r="K48" s="209"/>
      <c r="L48" s="227" t="str">
        <f>IF('実数'!R48/('実数'!$B48+'実数'!$S48)*1000,'実数'!R48/('実数'!$B48+'実数'!$S48)*1000,"-")</f>
        <v>-</v>
      </c>
      <c r="M48" s="223" t="str">
        <f>IF('実数'!S48/('実数'!$B48+'実数'!$S48)*1000,'実数'!S48/('実数'!$B48+'実数'!$S48)*1000,"-")</f>
        <v>-</v>
      </c>
      <c r="N48" s="226" t="str">
        <f>IF('実数'!T48/'実数'!B48*1000,'実数'!T48/'実数'!B48*1000,"-")</f>
        <v>-</v>
      </c>
      <c r="O48" s="222">
        <f>IF('実数'!U48/'率'!$S48*1000,'実数'!U48/'率'!$S48*1000,"-")</f>
        <v>6.1568772318679965</v>
      </c>
      <c r="P48" s="228">
        <f>IF('実数'!V48/'率'!$S48*1000,'実数'!V48/'率'!$S48*1000,"-")</f>
        <v>1.847063169560399</v>
      </c>
      <c r="Q48" s="45" t="s">
        <v>55</v>
      </c>
      <c r="R48" s="90"/>
      <c r="S48" s="248">
        <v>8121</v>
      </c>
    </row>
    <row r="49" spans="1:19" s="91" customFormat="1" ht="18" customHeight="1">
      <c r="A49" s="54" t="s">
        <v>56</v>
      </c>
      <c r="B49" s="222">
        <f>IF('実数'!B49/'率'!$S49*1000,'実数'!B49/'率'!$S49*1000,"-")</f>
        <v>6.391072787217855</v>
      </c>
      <c r="C49" s="222">
        <f>IF('実数'!E49/'率'!$S49*1000,'実数'!E49/'率'!$S49*1000,"-")</f>
        <v>10.702510778594979</v>
      </c>
      <c r="D49" s="223" t="str">
        <f>IF('実数'!H49/'実数'!$B49*1000,'実数'!H49/'実数'!$B49*1000,"-")</f>
        <v>-</v>
      </c>
      <c r="E49" s="224" t="str">
        <f>IF('実数'!K49/'実数'!$B49*1000,'実数'!K49/'実数'!$B49*1000,"-")</f>
        <v>-</v>
      </c>
      <c r="F49" s="222">
        <f>IF('実数'!N49/'率'!$S49*1000,'実数'!N49/'率'!$S49*1000,"-")</f>
        <v>-4.311437991377124</v>
      </c>
      <c r="G49" s="225">
        <f>IF('実数'!O49/('実数'!$B49+'実数'!$O49)*1000,'実数'!O49/('実数'!$B49+'実数'!$O49)*1000,"-")</f>
        <v>66.66666666666667</v>
      </c>
      <c r="H49" s="224">
        <f>IF('実数'!P49/('実数'!$B49+'実数'!$O49)*1000,'実数'!P49/('実数'!$B49+'実数'!$O49)*1000,"-")</f>
        <v>14.814814814814815</v>
      </c>
      <c r="I49" s="226">
        <f>IF('実数'!Q49/('実数'!$B49+'実数'!$O49)*1000,'実数'!Q49/('実数'!$B49+'実数'!$O49)*1000,"-")</f>
        <v>51.85185185185185</v>
      </c>
      <c r="J49" s="209"/>
      <c r="K49" s="209"/>
      <c r="L49" s="227" t="str">
        <f>IF('実数'!R49/('実数'!$B49+'実数'!$S49)*1000,'実数'!R49/('実数'!$B49+'実数'!$S49)*1000,"-")</f>
        <v>-</v>
      </c>
      <c r="M49" s="223" t="str">
        <f>IF('実数'!S49/('実数'!$B49+'実数'!$S49)*1000,'実数'!S49/('実数'!$B49+'実数'!$S49)*1000,"-")</f>
        <v>-</v>
      </c>
      <c r="N49" s="226" t="str">
        <f>IF('実数'!T49/'実数'!B49*1000,'実数'!T49/'実数'!B49*1000,"-")</f>
        <v>-</v>
      </c>
      <c r="O49" s="222">
        <f>IF('実数'!U49/'率'!$S49*1000,'実数'!U49/'率'!$S49*1000,"-")</f>
        <v>4.8693887902612225</v>
      </c>
      <c r="P49" s="228">
        <f>IF('実数'!V49/'率'!$S49*1000,'実数'!V49/'率'!$S49*1000,"-")</f>
        <v>2.5361399949277197</v>
      </c>
      <c r="Q49" s="45" t="s">
        <v>56</v>
      </c>
      <c r="R49" s="90"/>
      <c r="S49" s="248">
        <v>19715</v>
      </c>
    </row>
    <row r="50" spans="1:19" s="91" customFormat="1" ht="18" customHeight="1">
      <c r="A50" s="54" t="s">
        <v>57</v>
      </c>
      <c r="B50" s="222">
        <f>IF('実数'!B50/'率'!$S50*1000,'実数'!B50/'率'!$S50*1000,"-")</f>
        <v>7.452387524151256</v>
      </c>
      <c r="C50" s="222">
        <f>IF('実数'!E50/'率'!$S50*1000,'実数'!E50/'率'!$S50*1000,"-")</f>
        <v>14.352746342809827</v>
      </c>
      <c r="D50" s="223" t="str">
        <f>IF('実数'!H50/'実数'!$B50*1000,'実数'!H50/'実数'!$B50*1000,"-")</f>
        <v>-</v>
      </c>
      <c r="E50" s="224" t="str">
        <f>IF('実数'!K50/'実数'!$B50*1000,'実数'!K50/'実数'!$B50*1000,"-")</f>
        <v>-</v>
      </c>
      <c r="F50" s="222">
        <f>IF('実数'!N50/'率'!$S50*1000,'実数'!N50/'率'!$S50*1000,"-")</f>
        <v>-6.90035881865857</v>
      </c>
      <c r="G50" s="225">
        <f>IF('実数'!O50/('実数'!$B50+'実数'!$O50)*1000,'実数'!O50/('実数'!$B50+'実数'!$O50)*1000,"-")</f>
        <v>35.714285714285715</v>
      </c>
      <c r="H50" s="224">
        <f>IF('実数'!P50/('実数'!$B50+'実数'!$O50)*1000,'実数'!P50/('実数'!$B50+'実数'!$O50)*1000,"-")</f>
        <v>35.714285714285715</v>
      </c>
      <c r="I50" s="226" t="str">
        <f>IF('実数'!Q50/('実数'!$B50+'実数'!$O50)*1000,'実数'!Q50/('実数'!$B50+'実数'!$O50)*1000,"-")</f>
        <v>-</v>
      </c>
      <c r="J50" s="209"/>
      <c r="K50" s="209"/>
      <c r="L50" s="227" t="str">
        <f>IF('実数'!R50/('実数'!$B50+'実数'!$S50)*1000,'実数'!R50/('実数'!$B50+'実数'!$S50)*1000,"-")</f>
        <v>-</v>
      </c>
      <c r="M50" s="223" t="str">
        <f>IF('実数'!S50/('実数'!$B50+'実数'!$S50)*1000,'実数'!S50/('実数'!$B50+'実数'!$S50)*1000,"-")</f>
        <v>-</v>
      </c>
      <c r="N50" s="226" t="str">
        <f>IF('実数'!T50/'実数'!B50*1000,'実数'!T50/'実数'!B50*1000,"-")</f>
        <v>-</v>
      </c>
      <c r="O50" s="222">
        <f>IF('実数'!U50/'率'!$S50*1000,'実数'!U50/'率'!$S50*1000,"-")</f>
        <v>4.416229643941485</v>
      </c>
      <c r="P50" s="228">
        <f>IF('実数'!V50/'率'!$S50*1000,'実数'!V50/'率'!$S50*1000,"-")</f>
        <v>1.380071763731714</v>
      </c>
      <c r="Q50" s="45" t="s">
        <v>57</v>
      </c>
      <c r="R50" s="90"/>
      <c r="S50" s="248">
        <v>3623</v>
      </c>
    </row>
    <row r="51" spans="1:19" s="91" customFormat="1" ht="18" customHeight="1">
      <c r="A51" s="54" t="s">
        <v>58</v>
      </c>
      <c r="B51" s="222">
        <f>IF('実数'!B51/'率'!$S51*1000,'実数'!B51/'率'!$S51*1000,"-")</f>
        <v>7.32377174244736</v>
      </c>
      <c r="C51" s="222">
        <f>IF('実数'!E51/'率'!$S51*1000,'実数'!E51/'率'!$S51*1000,"-")</f>
        <v>14.64754348489472</v>
      </c>
      <c r="D51" s="223" t="str">
        <f>IF('実数'!H51/'実数'!$B51*1000,'実数'!H51/'実数'!$B51*1000,"-")</f>
        <v>-</v>
      </c>
      <c r="E51" s="224" t="str">
        <f>IF('実数'!K51/'実数'!$B51*1000,'実数'!K51/'実数'!$B51*1000,"-")</f>
        <v>-</v>
      </c>
      <c r="F51" s="222">
        <f>IF('実数'!N51/'率'!$S51*1000,'実数'!N51/'率'!$S51*1000,"-")</f>
        <v>-7.32377174244736</v>
      </c>
      <c r="G51" s="225">
        <f>IF('実数'!O51/('実数'!$B51+'実数'!$O51)*1000,'実数'!O51/('実数'!$B51+'実数'!$O51)*1000,"-")</f>
        <v>76.92307692307693</v>
      </c>
      <c r="H51" s="224" t="str">
        <f>IF('実数'!P51/('実数'!$B51+'実数'!$O51)*1000,'実数'!P51/('実数'!$B51+'実数'!$O51)*1000,"-")</f>
        <v>-</v>
      </c>
      <c r="I51" s="226">
        <f>IF('実数'!Q51/('実数'!$B51+'実数'!$O51)*1000,'実数'!Q51/('実数'!$B51+'実数'!$O51)*1000,"-")</f>
        <v>76.92307692307693</v>
      </c>
      <c r="J51" s="209"/>
      <c r="K51" s="209"/>
      <c r="L51" s="227" t="str">
        <f>IF('実数'!R51/('実数'!$B51+'実数'!$S51)*1000,'実数'!R51/('実数'!$B51+'実数'!$S51)*1000,"-")</f>
        <v>-</v>
      </c>
      <c r="M51" s="223" t="str">
        <f>IF('実数'!S51/('実数'!$B51+'実数'!$S51)*1000,'実数'!S51/('実数'!$B51+'実数'!$S51)*1000,"-")</f>
        <v>-</v>
      </c>
      <c r="N51" s="226" t="str">
        <f>IF('実数'!T51/'実数'!B51*1000,'実数'!T51/'実数'!B51*1000,"-")</f>
        <v>-</v>
      </c>
      <c r="O51" s="222">
        <f>IF('実数'!U51/'率'!$S51*1000,'実数'!U51/'率'!$S51*1000,"-")</f>
        <v>5.49282880683552</v>
      </c>
      <c r="P51" s="228">
        <f>IF('実数'!V51/'率'!$S51*1000,'実数'!V51/'率'!$S51*1000,"-")</f>
        <v>2.1361000915471466</v>
      </c>
      <c r="Q51" s="45" t="s">
        <v>58</v>
      </c>
      <c r="R51" s="90"/>
      <c r="S51" s="248">
        <v>3277</v>
      </c>
    </row>
    <row r="52" spans="1:19" s="91" customFormat="1" ht="18" customHeight="1">
      <c r="A52" s="54" t="s">
        <v>59</v>
      </c>
      <c r="B52" s="222">
        <f>IF('実数'!B52/'率'!$S52*1000,'実数'!B52/'率'!$S52*1000,"-")</f>
        <v>11.514614703277235</v>
      </c>
      <c r="C52" s="222">
        <f>IF('実数'!E52/'率'!$S52*1000,'実数'!E52/'率'!$S52*1000,"-")</f>
        <v>8.10792396266267</v>
      </c>
      <c r="D52" s="223">
        <f>IF('実数'!H52/'実数'!$B52*1000,'実数'!H52/'実数'!$B52*1000,"-")</f>
        <v>5.9171597633136095</v>
      </c>
      <c r="E52" s="224" t="str">
        <f>IF('実数'!K52/'実数'!$B52*1000,'実数'!K52/'実数'!$B52*1000,"-")</f>
        <v>-</v>
      </c>
      <c r="F52" s="222">
        <f>IF('実数'!N52/'率'!$S52*1000,'実数'!N52/'率'!$S52*1000,"-")</f>
        <v>3.4066907406145672</v>
      </c>
      <c r="G52" s="225">
        <f>IF('実数'!O52/('実数'!$B52+'実数'!$O52)*1000,'実数'!O52/('実数'!$B52+'実数'!$O52)*1000,"-")</f>
        <v>5.88235294117647</v>
      </c>
      <c r="H52" s="224">
        <f>IF('実数'!P52/('実数'!$B52+'実数'!$O52)*1000,'実数'!P52/('実数'!$B52+'実数'!$O52)*1000,"-")</f>
        <v>5.88235294117647</v>
      </c>
      <c r="I52" s="226" t="str">
        <f>IF('実数'!Q52/('実数'!$B52+'実数'!$O52)*1000,'実数'!Q52/('実数'!$B52+'実数'!$O52)*1000,"-")</f>
        <v>-</v>
      </c>
      <c r="J52" s="209"/>
      <c r="K52" s="209"/>
      <c r="L52" s="227">
        <f>IF('実数'!R52/('実数'!$B52+'実数'!$S52)*1000,'実数'!R52/('実数'!$B52+'実数'!$S52)*1000,"-")</f>
        <v>5.88235294117647</v>
      </c>
      <c r="M52" s="223">
        <f>IF('実数'!S52/('実数'!$B52+'実数'!$S52)*1000,'実数'!S52/('実数'!$B52+'実数'!$S52)*1000,"-")</f>
        <v>5.88235294117647</v>
      </c>
      <c r="N52" s="226" t="str">
        <f>IF('実数'!T52/'実数'!B52*1000,'実数'!T52/'実数'!B52*1000,"-")</f>
        <v>-</v>
      </c>
      <c r="O52" s="222">
        <f>IF('実数'!U52/'率'!$S52*1000,'実数'!U52/'率'!$S52*1000,"-")</f>
        <v>5.9957757034816375</v>
      </c>
      <c r="P52" s="228">
        <f>IF('実数'!V52/'率'!$S52*1000,'実数'!V52/'率'!$S52*1000,"-")</f>
        <v>4.0880288887374805</v>
      </c>
      <c r="Q52" s="45" t="s">
        <v>59</v>
      </c>
      <c r="R52" s="90"/>
      <c r="S52" s="248">
        <v>14677</v>
      </c>
    </row>
    <row r="53" spans="1:19" s="91" customFormat="1" ht="18" customHeight="1">
      <c r="A53" s="54" t="s">
        <v>60</v>
      </c>
      <c r="B53" s="222">
        <f>IF('実数'!B53/'率'!$S53*1000,'実数'!B53/'率'!$S53*1000,"-")</f>
        <v>5.3259480187473365</v>
      </c>
      <c r="C53" s="222">
        <f>IF('実数'!E53/'率'!$S53*1000,'実数'!E53/'率'!$S53*1000,"-")</f>
        <v>14.06050276949297</v>
      </c>
      <c r="D53" s="223" t="str">
        <f>IF('実数'!H53/'実数'!$B53*1000,'実数'!H53/'実数'!$B53*1000,"-")</f>
        <v>-</v>
      </c>
      <c r="E53" s="224" t="str">
        <f>IF('実数'!K53/'実数'!$B53*1000,'実数'!K53/'実数'!$B53*1000,"-")</f>
        <v>-</v>
      </c>
      <c r="F53" s="222">
        <f>IF('実数'!N53/'率'!$S53*1000,'実数'!N53/'率'!$S53*1000,"-")</f>
        <v>-8.734554750745632</v>
      </c>
      <c r="G53" s="225">
        <f>IF('実数'!O53/('実数'!$B53+'実数'!$O53)*1000,'実数'!O53/('実数'!$B53+'実数'!$O53)*1000,"-")</f>
        <v>74.07407407407408</v>
      </c>
      <c r="H53" s="224">
        <f>IF('実数'!P53/('実数'!$B53+'実数'!$O53)*1000,'実数'!P53/('実数'!$B53+'実数'!$O53)*1000,"-")</f>
        <v>74.07407407407408</v>
      </c>
      <c r="I53" s="226" t="str">
        <f>IF('実数'!Q53/('実数'!$B53+'実数'!$O53)*1000,'実数'!Q53/('実数'!$B53+'実数'!$O53)*1000,"-")</f>
        <v>-</v>
      </c>
      <c r="J53" s="209"/>
      <c r="K53" s="209"/>
      <c r="L53" s="227">
        <f>IF('実数'!R53/('実数'!$B53+'実数'!$S53)*1000,'実数'!R53/('実数'!$B53+'実数'!$S53)*1000,"-")</f>
        <v>38.46153846153847</v>
      </c>
      <c r="M53" s="223">
        <f>IF('実数'!S53/('実数'!$B53+'実数'!$S53)*1000,'実数'!S53/('実数'!$B53+'実数'!$S53)*1000,"-")</f>
        <v>38.46153846153847</v>
      </c>
      <c r="N53" s="226" t="str">
        <f>IF('実数'!T53/'実数'!B53*1000,'実数'!T53/'実数'!B53*1000,"-")</f>
        <v>-</v>
      </c>
      <c r="O53" s="222">
        <f>IF('実数'!U53/'率'!$S53*1000,'実数'!U53/'率'!$S53*1000,"-")</f>
        <v>4.89987217724755</v>
      </c>
      <c r="P53" s="228">
        <f>IF('実数'!V53/'率'!$S53*1000,'実数'!V53/'率'!$S53*1000,"-")</f>
        <v>2.7694929697486153</v>
      </c>
      <c r="Q53" s="45" t="s">
        <v>60</v>
      </c>
      <c r="R53" s="90"/>
      <c r="S53" s="248">
        <v>4694</v>
      </c>
    </row>
    <row r="54" spans="1:19" s="91" customFormat="1" ht="18" customHeight="1">
      <c r="A54" s="55" t="s">
        <v>61</v>
      </c>
      <c r="B54" s="203">
        <f>IF('実数'!B54/'率'!$S54*1000,'実数'!B54/'率'!$S54*1000,"-")</f>
        <v>5.328291509109659</v>
      </c>
      <c r="C54" s="203">
        <f>IF('実数'!E54/'率'!$S54*1000,'実数'!E54/'率'!$S54*1000,"-")</f>
        <v>17.8755586112066</v>
      </c>
      <c r="D54" s="204">
        <f>IF('実数'!H54/'実数'!$B54*1000,'実数'!H54/'実数'!$B54*1000,"-")</f>
        <v>32.25806451612903</v>
      </c>
      <c r="E54" s="207" t="str">
        <f>IF('実数'!K54/'実数'!$B54*1000,'実数'!K54/'実数'!$B54*1000,"-")</f>
        <v>-</v>
      </c>
      <c r="F54" s="203">
        <f>IF('実数'!N54/'率'!$S54*1000,'実数'!N54/'率'!$S54*1000,"-")</f>
        <v>-12.54726710209694</v>
      </c>
      <c r="G54" s="206" t="str">
        <f>IF('実数'!O54/('実数'!$B54+'実数'!$O54)*1000,'実数'!O54/('実数'!$B54+'実数'!$O54)*1000,"-")</f>
        <v>-</v>
      </c>
      <c r="H54" s="207" t="str">
        <f>IF('実数'!P54/('実数'!$B54+'実数'!$O54)*1000,'実数'!P54/('実数'!$B54+'実数'!$O54)*1000,"-")</f>
        <v>-</v>
      </c>
      <c r="I54" s="208" t="str">
        <f>IF('実数'!Q54/('実数'!$B54+'実数'!$O54)*1000,'実数'!Q54/('実数'!$B54+'実数'!$O54)*1000,"-")</f>
        <v>-</v>
      </c>
      <c r="J54" s="209"/>
      <c r="K54" s="209"/>
      <c r="L54" s="210" t="str">
        <f>IF('実数'!R54/('実数'!$B54+'実数'!$S54)*1000,'実数'!R54/('実数'!$B54+'実数'!$S54)*1000,"-")</f>
        <v>-</v>
      </c>
      <c r="M54" s="204" t="str">
        <f>IF('実数'!S54/('実数'!$B54+'実数'!$S54)*1000,'実数'!S54/('実数'!$B54+'実数'!$S54)*1000,"-")</f>
        <v>-</v>
      </c>
      <c r="N54" s="208" t="str">
        <f>IF('実数'!T54/'実数'!B54*1000,'実数'!T54/'実数'!B54*1000,"-")</f>
        <v>-</v>
      </c>
      <c r="O54" s="203">
        <f>IF('実数'!U54/'率'!$S54*1000,'実数'!U54/'率'!$S54*1000,"-")</f>
        <v>4.297009281540048</v>
      </c>
      <c r="P54" s="214">
        <f>IF('実数'!V54/'率'!$S54*1000,'実数'!V54/'率'!$S54*1000,"-")</f>
        <v>1.2031625988312133</v>
      </c>
      <c r="Q54" s="42" t="s">
        <v>61</v>
      </c>
      <c r="R54" s="90"/>
      <c r="S54" s="245">
        <v>5818</v>
      </c>
    </row>
    <row r="55" spans="1:19" s="91" customFormat="1" ht="18" customHeight="1">
      <c r="A55" s="65" t="s">
        <v>65</v>
      </c>
      <c r="B55" s="185">
        <f>IF('実数'!B55/'率'!$S55*1000,'実数'!B55/'率'!$S55*1000,"-")</f>
        <v>7.038379392919552</v>
      </c>
      <c r="C55" s="185">
        <f>IF('実数'!E55/'率'!$S55*1000,'実数'!E55/'率'!$S55*1000,"-")</f>
        <v>12.97650637499191</v>
      </c>
      <c r="D55" s="186">
        <f>IF('実数'!H55/'実数'!$B55*1000,'実数'!H55/'実数'!$B55*1000,"-")</f>
        <v>4.597701149425287</v>
      </c>
      <c r="E55" s="187">
        <f>IF('実数'!K55/'実数'!$B55*1000,'実数'!K55/'実数'!$B55*1000,"-")</f>
        <v>4.597701149425287</v>
      </c>
      <c r="F55" s="185">
        <f>IF('実数'!N55/'率'!$S55*1000,'実数'!N55/'率'!$S55*1000,"-")</f>
        <v>-5.938126982072357</v>
      </c>
      <c r="G55" s="188">
        <f>IF('実数'!O55/('実数'!$B55+'実数'!$O55)*1000,'実数'!O55/('実数'!$B55+'実数'!$O55)*1000,"-")</f>
        <v>35.47671840354767</v>
      </c>
      <c r="H55" s="187">
        <f>IF('実数'!P55/('実数'!$B55+'実数'!$O55)*1000,'実数'!P55/('実数'!$B55+'実数'!$O55)*1000,"-")</f>
        <v>19.955654101995563</v>
      </c>
      <c r="I55" s="189">
        <f>IF('実数'!Q55/('実数'!$B55+'実数'!$O55)*1000,'実数'!Q55/('実数'!$B55+'実数'!$O55)*1000,"-")</f>
        <v>15.521064301552107</v>
      </c>
      <c r="J55" s="177"/>
      <c r="K55" s="177"/>
      <c r="L55" s="190">
        <f>IF('実数'!R55/('実数'!$B55+'実数'!$S55)*1000,'実数'!R55/('実数'!$B55+'実数'!$S55)*1000,"-")</f>
        <v>4.587155963302752</v>
      </c>
      <c r="M55" s="186">
        <f>IF('実数'!S55/('実数'!$B55+'実数'!$S55)*1000,'実数'!S55/('実数'!$B55+'実数'!$S55)*1000,"-")</f>
        <v>2.293577981651376</v>
      </c>
      <c r="N55" s="189">
        <f>IF('実数'!T55/'実数'!B55*1000,'実数'!T55/'実数'!B55*1000,"-")</f>
        <v>2.2988505747126435</v>
      </c>
      <c r="O55" s="185">
        <f>IF('実数'!U55/'率'!$S55*1000,'実数'!U55/'率'!$S55*1000,"-")</f>
        <v>4.028865445602227</v>
      </c>
      <c r="P55" s="198">
        <f>IF('実数'!V55/'率'!$S55*1000,'実数'!V55/'率'!$S55*1000,"-")</f>
        <v>2.3946670118438935</v>
      </c>
      <c r="Q55" s="84" t="s">
        <v>65</v>
      </c>
      <c r="R55" s="90"/>
      <c r="S55" s="246">
        <f>SUM(S56:S61)</f>
        <v>61804</v>
      </c>
    </row>
    <row r="56" spans="1:19" s="91" customFormat="1" ht="18" customHeight="1">
      <c r="A56" s="57" t="s">
        <v>66</v>
      </c>
      <c r="B56" s="229">
        <f>IF('実数'!B56/'率'!$S56*1000,'実数'!B56/'率'!$S56*1000,"-")</f>
        <v>8.261924506280904</v>
      </c>
      <c r="C56" s="229">
        <f>IF('実数'!E56/'率'!$S56*1000,'実数'!E56/'率'!$S56*1000,"-")</f>
        <v>12.008968334408305</v>
      </c>
      <c r="D56" s="230">
        <f>IF('実数'!H56/'実数'!$B56*1000,'実数'!H56/'実数'!$B56*1000,"-")</f>
        <v>3.717472118959108</v>
      </c>
      <c r="E56" s="217">
        <f>IF('実数'!K56/'実数'!$B56*1000,'実数'!K56/'実数'!$B56*1000,"-")</f>
        <v>3.717472118959108</v>
      </c>
      <c r="F56" s="229">
        <f>IF('実数'!N56/'率'!$S56*1000,'実数'!N56/'率'!$S56*1000,"-")</f>
        <v>-3.7470438281273992</v>
      </c>
      <c r="G56" s="218">
        <f>IF('実数'!O56/('実数'!$B56+'実数'!$O56)*1000,'実数'!O56/('実数'!$B56+'実数'!$O56)*1000,"-")</f>
        <v>42.704626334519574</v>
      </c>
      <c r="H56" s="217">
        <f>IF('実数'!P56/('実数'!$B56+'実数'!$O56)*1000,'実数'!P56/('実数'!$B56+'実数'!$O56)*1000,"-")</f>
        <v>28.469750889679712</v>
      </c>
      <c r="I56" s="219">
        <f>IF('実数'!Q56/('実数'!$B56+'実数'!$O56)*1000,'実数'!Q56/('実数'!$B56+'実数'!$O56)*1000,"-")</f>
        <v>14.234875444839856</v>
      </c>
      <c r="J56" s="209"/>
      <c r="K56" s="209"/>
      <c r="L56" s="220" t="str">
        <f>IF('実数'!R56/('実数'!$B56+'実数'!$S56)*1000,'実数'!R56/('実数'!$B56+'実数'!$S56)*1000,"-")</f>
        <v>-</v>
      </c>
      <c r="M56" s="216" t="str">
        <f>IF('実数'!S56/('実数'!$B56+'実数'!$S56)*1000,'実数'!S56/('実数'!$B56+'実数'!$S56)*1000,"-")</f>
        <v>-</v>
      </c>
      <c r="N56" s="219" t="str">
        <f>IF('実数'!T56/'実数'!B56*1000,'実数'!T56/'実数'!B56*1000,"-")</f>
        <v>-</v>
      </c>
      <c r="O56" s="215">
        <f>IF('実数'!U56/'率'!$S56*1000,'実数'!U56/'率'!$S56*1000,"-")</f>
        <v>4.484167204152461</v>
      </c>
      <c r="P56" s="221">
        <f>IF('実数'!V56/'率'!$S56*1000,'実数'!V56/'率'!$S56*1000,"-")</f>
        <v>2.3342240240793637</v>
      </c>
      <c r="Q56" s="44" t="s">
        <v>66</v>
      </c>
      <c r="R56" s="90"/>
      <c r="S56" s="247">
        <v>32559</v>
      </c>
    </row>
    <row r="57" spans="1:19" s="91" customFormat="1" ht="18" customHeight="1">
      <c r="A57" s="54" t="s">
        <v>67</v>
      </c>
      <c r="B57" s="222">
        <f>IF('実数'!B57/'率'!$S57*1000,'実数'!B57/'率'!$S57*1000,"-")</f>
        <v>6.2614140360031305</v>
      </c>
      <c r="C57" s="222">
        <f>IF('実数'!E57/'率'!$S57*1000,'実数'!E57/'率'!$S57*1000,"-")</f>
        <v>13.409861727106705</v>
      </c>
      <c r="D57" s="223">
        <f>IF('実数'!H57/'実数'!$B57*1000,'実数'!H57/'実数'!$B57*1000,"-")</f>
        <v>8.333333333333334</v>
      </c>
      <c r="E57" s="224">
        <f>IF('実数'!K57/'実数'!$B57*1000,'実数'!K57/'実数'!$B57*1000,"-")</f>
        <v>8.333333333333334</v>
      </c>
      <c r="F57" s="222">
        <f>IF('実数'!N57/'率'!$S57*1000,'実数'!N57/'率'!$S57*1000,"-")</f>
        <v>-7.148447691103574</v>
      </c>
      <c r="G57" s="225">
        <f>IF('実数'!O57/('実数'!$B57+'実数'!$O57)*1000,'実数'!O57/('実数'!$B57+'実数'!$O57)*1000,"-")</f>
        <v>16.393442622950822</v>
      </c>
      <c r="H57" s="224" t="str">
        <f>IF('実数'!P57/('実数'!$B57+'実数'!$O57)*1000,'実数'!P57/('実数'!$B57+'実数'!$O57)*1000,"-")</f>
        <v>-</v>
      </c>
      <c r="I57" s="226">
        <f>IF('実数'!Q57/('実数'!$B57+'実数'!$O57)*1000,'実数'!Q57/('実数'!$B57+'実数'!$O57)*1000,"-")</f>
        <v>16.393442622950822</v>
      </c>
      <c r="J57" s="209"/>
      <c r="K57" s="209"/>
      <c r="L57" s="227">
        <f>IF('実数'!R57/('実数'!$B57+'実数'!$S57)*1000,'実数'!R57/('実数'!$B57+'実数'!$S57)*1000,"-")</f>
        <v>8.333333333333334</v>
      </c>
      <c r="M57" s="223" t="str">
        <f>IF('実数'!S57/('実数'!$B57+'実数'!$S57)*1000,'実数'!S57/('実数'!$B57+'実数'!$S57)*1000,"-")</f>
        <v>-</v>
      </c>
      <c r="N57" s="226">
        <f>IF('実数'!T57/'実数'!B57*1000,'実数'!T57/'実数'!B57*1000,"-")</f>
        <v>8.333333333333334</v>
      </c>
      <c r="O57" s="222">
        <f>IF('実数'!U57/'率'!$S57*1000,'実数'!U57/'率'!$S57*1000,"-")</f>
        <v>3.9133837725019567</v>
      </c>
      <c r="P57" s="228">
        <f>IF('実数'!V57/'率'!$S57*1000,'実数'!V57/'率'!$S57*1000,"-")</f>
        <v>2.974171667101487</v>
      </c>
      <c r="Q57" s="45" t="s">
        <v>67</v>
      </c>
      <c r="R57" s="90"/>
      <c r="S57" s="248">
        <v>19165</v>
      </c>
    </row>
    <row r="58" spans="1:19" s="91" customFormat="1" ht="18" customHeight="1">
      <c r="A58" s="54" t="s">
        <v>68</v>
      </c>
      <c r="B58" s="222">
        <f>IF('実数'!B58/'率'!$S58*1000,'実数'!B58/'率'!$S58*1000,"-")</f>
        <v>4.891304347826087</v>
      </c>
      <c r="C58" s="222">
        <f>IF('実数'!E58/'率'!$S58*1000,'実数'!E58/'率'!$S58*1000,"-")</f>
        <v>17.1195652173913</v>
      </c>
      <c r="D58" s="223" t="str">
        <f>IF('実数'!H58/'実数'!$B58*1000,'実数'!H58/'実数'!$B58*1000,"-")</f>
        <v>-</v>
      </c>
      <c r="E58" s="224" t="str">
        <f>IF('実数'!K58/'実数'!$B58*1000,'実数'!K58/'実数'!$B58*1000,"-")</f>
        <v>-</v>
      </c>
      <c r="F58" s="222">
        <f>IF('実数'!N58/'率'!$S58*1000,'実数'!N58/'率'!$S58*1000,"-")</f>
        <v>-12.228260869565219</v>
      </c>
      <c r="G58" s="225">
        <f>IF('実数'!O58/('実数'!$B58+'実数'!$O58)*1000,'実数'!O58/('実数'!$B58+'実数'!$O58)*1000,"-")</f>
        <v>52.63157894736842</v>
      </c>
      <c r="H58" s="224" t="str">
        <f>IF('実数'!P58/('実数'!$B58+'実数'!$O58)*1000,'実数'!P58/('実数'!$B58+'実数'!$O58)*1000,"-")</f>
        <v>-</v>
      </c>
      <c r="I58" s="226">
        <f>IF('実数'!Q58/('実数'!$B58+'実数'!$O58)*1000,'実数'!Q58/('実数'!$B58+'実数'!$O58)*1000,"-")</f>
        <v>52.63157894736842</v>
      </c>
      <c r="J58" s="209"/>
      <c r="K58" s="209"/>
      <c r="L58" s="227" t="str">
        <f>IF('実数'!R58/('実数'!$B58+'実数'!$S58)*1000,'実数'!R58/('実数'!$B58+'実数'!$S58)*1000,"-")</f>
        <v>-</v>
      </c>
      <c r="M58" s="223" t="str">
        <f>IF('実数'!S58/('実数'!$B58+'実数'!$S58)*1000,'実数'!S58/('実数'!$B58+'実数'!$S58)*1000,"-")</f>
        <v>-</v>
      </c>
      <c r="N58" s="226" t="str">
        <f>IF('実数'!T58/'実数'!B58*1000,'実数'!T58/'実数'!B58*1000,"-")</f>
        <v>-</v>
      </c>
      <c r="O58" s="222">
        <f>IF('実数'!U58/'率'!$S58*1000,'実数'!U58/'率'!$S58*1000,"-")</f>
        <v>2.4456521739130435</v>
      </c>
      <c r="P58" s="228">
        <f>IF('実数'!V58/'率'!$S58*1000,'実数'!V58/'率'!$S58*1000,"-")</f>
        <v>1.9021739130434783</v>
      </c>
      <c r="Q58" s="45" t="s">
        <v>68</v>
      </c>
      <c r="R58" s="90"/>
      <c r="S58" s="248">
        <v>3680</v>
      </c>
    </row>
    <row r="59" spans="1:19" s="91" customFormat="1" ht="18" customHeight="1">
      <c r="A59" s="54" t="s">
        <v>69</v>
      </c>
      <c r="B59" s="222">
        <f>IF('実数'!B59/'率'!$S59*1000,'実数'!B59/'率'!$S59*1000,"-")</f>
        <v>6.572295247724975</v>
      </c>
      <c r="C59" s="222">
        <f>IF('実数'!E59/'率'!$S59*1000,'実数'!E59/'率'!$S59*1000,"-")</f>
        <v>17.189079878665318</v>
      </c>
      <c r="D59" s="223" t="str">
        <f>IF('実数'!H59/'実数'!$B59*1000,'実数'!H59/'実数'!$B59*1000,"-")</f>
        <v>-</v>
      </c>
      <c r="E59" s="224" t="str">
        <f>IF('実数'!K59/'実数'!$B59*1000,'実数'!K59/'実数'!$B59*1000,"-")</f>
        <v>-</v>
      </c>
      <c r="F59" s="222">
        <f>IF('実数'!N59/'率'!$S59*1000,'実数'!N59/'率'!$S59*1000,"-")</f>
        <v>-10.616784630940344</v>
      </c>
      <c r="G59" s="225" t="str">
        <f>IF('実数'!O59/('実数'!$B59+'実数'!$O59)*1000,'実数'!O59/('実数'!$B59+'実数'!$O59)*1000,"-")</f>
        <v>-</v>
      </c>
      <c r="H59" s="224" t="str">
        <f>IF('実数'!P59/('実数'!$B59+'実数'!$O59)*1000,'実数'!P59/('実数'!$B59+'実数'!$O59)*1000,"-")</f>
        <v>-</v>
      </c>
      <c r="I59" s="226" t="str">
        <f>IF('実数'!Q59/('実数'!$B59+'実数'!$O59)*1000,'実数'!Q59/('実数'!$B59+'実数'!$O59)*1000,"-")</f>
        <v>-</v>
      </c>
      <c r="J59" s="209"/>
      <c r="K59" s="209"/>
      <c r="L59" s="227" t="str">
        <f>IF('実数'!R59/('実数'!$B59+'実数'!$S59)*1000,'実数'!R59/('実数'!$B59+'実数'!$S59)*1000,"-")</f>
        <v>-</v>
      </c>
      <c r="M59" s="223" t="str">
        <f>IF('実数'!S59/('実数'!$B59+'実数'!$S59)*1000,'実数'!S59/('実数'!$B59+'実数'!$S59)*1000,"-")</f>
        <v>-</v>
      </c>
      <c r="N59" s="226" t="str">
        <f>IF('実数'!T59/'実数'!B59*1000,'実数'!T59/'実数'!B59*1000,"-")</f>
        <v>-</v>
      </c>
      <c r="O59" s="222">
        <f>IF('実数'!U59/'率'!$S59*1000,'実数'!U59/'率'!$S59*1000,"-")</f>
        <v>5.055611729019211</v>
      </c>
      <c r="P59" s="228">
        <f>IF('実数'!V59/'率'!$S59*1000,'実数'!V59/'率'!$S59*1000,"-")</f>
        <v>1.0111223458038423</v>
      </c>
      <c r="Q59" s="45" t="s">
        <v>69</v>
      </c>
      <c r="R59" s="90"/>
      <c r="S59" s="248">
        <v>1978</v>
      </c>
    </row>
    <row r="60" spans="1:19" s="91" customFormat="1" ht="18" customHeight="1">
      <c r="A60" s="54" t="s">
        <v>70</v>
      </c>
      <c r="B60" s="222">
        <f>IF('実数'!B60/'率'!$S60*1000,'実数'!B60/'率'!$S60*1000,"-")</f>
        <v>3.682272488164124</v>
      </c>
      <c r="C60" s="222">
        <f>IF('実数'!E60/'率'!$S60*1000,'実数'!E60/'率'!$S60*1000,"-")</f>
        <v>13.150973172014728</v>
      </c>
      <c r="D60" s="223" t="str">
        <f>IF('実数'!H60/'実数'!$B60*1000,'実数'!H60/'実数'!$B60*1000,"-")</f>
        <v>-</v>
      </c>
      <c r="E60" s="224" t="str">
        <f>IF('実数'!K60/'実数'!$B60*1000,'実数'!K60/'実数'!$B60*1000,"-")</f>
        <v>-</v>
      </c>
      <c r="F60" s="222">
        <f>IF('実数'!N60/'率'!$S60*1000,'実数'!N60/'率'!$S60*1000,"-")</f>
        <v>-9.468700683850605</v>
      </c>
      <c r="G60" s="225">
        <f>IF('実数'!O60/('実数'!$B60+'実数'!$O60)*1000,'実数'!O60/('実数'!$B60+'実数'!$O60)*1000,"-")</f>
        <v>66.66666666666667</v>
      </c>
      <c r="H60" s="224">
        <f>IF('実数'!P60/('実数'!$B60+'実数'!$O60)*1000,'実数'!P60/('実数'!$B60+'実数'!$O60)*1000,"-")</f>
        <v>66.66666666666667</v>
      </c>
      <c r="I60" s="226" t="str">
        <f>IF('実数'!Q60/('実数'!$B60+'実数'!$O60)*1000,'実数'!Q60/('実数'!$B60+'実数'!$O60)*1000,"-")</f>
        <v>-</v>
      </c>
      <c r="J60" s="209"/>
      <c r="K60" s="209"/>
      <c r="L60" s="227">
        <f>IF('実数'!R60/('実数'!$B60+'実数'!$S60)*1000,'実数'!R60/('実数'!$B60+'実数'!$S60)*1000,"-")</f>
        <v>66.66666666666667</v>
      </c>
      <c r="M60" s="223">
        <f>IF('実数'!S60/('実数'!$B60+'実数'!$S60)*1000,'実数'!S60/('実数'!$B60+'実数'!$S60)*1000,"-")</f>
        <v>66.66666666666667</v>
      </c>
      <c r="N60" s="226" t="str">
        <f>IF('実数'!T60/'実数'!B60*1000,'実数'!T60/'実数'!B60*1000,"-")</f>
        <v>-</v>
      </c>
      <c r="O60" s="222">
        <f>IF('実数'!U60/'率'!$S60*1000,'実数'!U60/'率'!$S60*1000,"-")</f>
        <v>2.1041557075223567</v>
      </c>
      <c r="P60" s="228">
        <f>IF('実数'!V60/'率'!$S60*1000,'実数'!V60/'率'!$S60*1000,"-")</f>
        <v>1.5781167806417675</v>
      </c>
      <c r="Q60" s="45" t="s">
        <v>70</v>
      </c>
      <c r="R60" s="90"/>
      <c r="S60" s="248">
        <v>3802</v>
      </c>
    </row>
    <row r="61" spans="1:19" s="91" customFormat="1" ht="18" customHeight="1">
      <c r="A61" s="55" t="s">
        <v>71</v>
      </c>
      <c r="B61" s="203">
        <f>IF('実数'!B61/'率'!$S61*1000,'実数'!B61/'率'!$S61*1000,"-")</f>
        <v>1.6129032258064515</v>
      </c>
      <c r="C61" s="203">
        <f>IF('実数'!E61/'率'!$S61*1000,'実数'!E61/'率'!$S61*1000,"-")</f>
        <v>11.29032258064516</v>
      </c>
      <c r="D61" s="204" t="str">
        <f>IF('実数'!H61/'実数'!$B61*1000,'実数'!H61/'実数'!$B61*1000,"-")</f>
        <v>-</v>
      </c>
      <c r="E61" s="207" t="str">
        <f>IF('実数'!K61/'実数'!$B61*1000,'実数'!K61/'実数'!$B61*1000,"-")</f>
        <v>-</v>
      </c>
      <c r="F61" s="203">
        <f>IF('実数'!N61/'率'!$S61*1000,'実数'!N61/'率'!$S61*1000,"-")</f>
        <v>-9.67741935483871</v>
      </c>
      <c r="G61" s="206" t="str">
        <f>IF('実数'!O61/('実数'!$B61+'実数'!$O61)*1000,'実数'!O61/('実数'!$B61+'実数'!$O61)*1000,"-")</f>
        <v>-</v>
      </c>
      <c r="H61" s="207" t="str">
        <f>IF('実数'!P61/('実数'!$B61+'実数'!$O61)*1000,'実数'!P61/('実数'!$B61+'実数'!$O61)*1000,"-")</f>
        <v>-</v>
      </c>
      <c r="I61" s="208" t="str">
        <f>IF('実数'!Q61/('実数'!$B61+'実数'!$O61)*1000,'実数'!Q61/('実数'!$B61+'実数'!$O61)*1000,"-")</f>
        <v>-</v>
      </c>
      <c r="J61" s="209"/>
      <c r="K61" s="209"/>
      <c r="L61" s="210" t="str">
        <f>IF('実数'!R61/('実数'!$B61+'実数'!$S61)*1000,'実数'!R61/('実数'!$B61+'実数'!$S61)*1000,"-")</f>
        <v>-</v>
      </c>
      <c r="M61" s="204" t="str">
        <f>IF('実数'!S61/('実数'!$B61+'実数'!$S61)*1000,'実数'!S61/('実数'!$B61+'実数'!$S61)*1000,"-")</f>
        <v>-</v>
      </c>
      <c r="N61" s="208" t="str">
        <f>IF('実数'!T61/'実数'!B61*1000,'実数'!T61/'実数'!B61*1000,"-")</f>
        <v>-</v>
      </c>
      <c r="O61" s="203">
        <f>IF('実数'!U61/'率'!$S61*1000,'実数'!U61/'率'!$S61*1000,"-")</f>
        <v>1.6129032258064515</v>
      </c>
      <c r="P61" s="214" t="str">
        <f>IF('実数'!V61/'率'!$S61*1000,'実数'!V61/'率'!$S61*1000,"-")</f>
        <v>-</v>
      </c>
      <c r="Q61" s="42" t="s">
        <v>71</v>
      </c>
      <c r="R61" s="90"/>
      <c r="S61" s="245">
        <v>620</v>
      </c>
    </row>
    <row r="62" spans="1:19" s="91" customFormat="1" ht="18" customHeight="1">
      <c r="A62" s="71" t="s">
        <v>72</v>
      </c>
      <c r="B62" s="185">
        <f>IF('実数'!B62/'率'!$S62*1000,'実数'!B62/'率'!$S62*1000,"-")</f>
        <v>5.038602194229988</v>
      </c>
      <c r="C62" s="185">
        <f>IF('実数'!E62/'率'!$S62*1000,'実数'!E62/'率'!$S62*1000,"-")</f>
        <v>13.531084924827306</v>
      </c>
      <c r="D62" s="186" t="str">
        <f>IF('実数'!H62/'実数'!$B62*1000,'実数'!H62/'実数'!$B62*1000,"-")</f>
        <v>-</v>
      </c>
      <c r="E62" s="187" t="str">
        <f>IF('実数'!K62/'実数'!$B62*1000,'実数'!K62/'実数'!$B62*1000,"-")</f>
        <v>-</v>
      </c>
      <c r="F62" s="185">
        <f>IF('実数'!N62/'率'!$S62*1000,'実数'!N62/'率'!$S62*1000,"-")</f>
        <v>-8.492482730597319</v>
      </c>
      <c r="G62" s="188">
        <f>IF('実数'!O62/('実数'!$B62+'実数'!$O62)*1000,'実数'!O62/('実数'!$B62+'実数'!$O62)*1000,"-")</f>
        <v>15.873015873015872</v>
      </c>
      <c r="H62" s="187" t="str">
        <f>IF('実数'!P62/('実数'!$B62+'実数'!$O62)*1000,'実数'!P62/('実数'!$B62+'実数'!$O62)*1000,"-")</f>
        <v>-</v>
      </c>
      <c r="I62" s="189">
        <f>IF('実数'!Q62/('実数'!$B62+'実数'!$O62)*1000,'実数'!Q62/('実数'!$B62+'実数'!$O62)*1000,"-")</f>
        <v>15.873015873015872</v>
      </c>
      <c r="J62" s="177"/>
      <c r="K62" s="177"/>
      <c r="L62" s="190" t="str">
        <f>IF('実数'!R62/('実数'!$B62+'実数'!$S62)*1000,'実数'!R62/('実数'!$B62+'実数'!$S62)*1000,"-")</f>
        <v>-</v>
      </c>
      <c r="M62" s="186" t="str">
        <f>IF('実数'!S62/('実数'!$B62+'実数'!$S62)*1000,'実数'!S62/('実数'!$B62+'実数'!$S62)*1000,"-")</f>
        <v>-</v>
      </c>
      <c r="N62" s="189" t="str">
        <f>IF('実数'!T62/'実数'!B62*1000,'実数'!T62/'実数'!B62*1000,"-")</f>
        <v>-</v>
      </c>
      <c r="O62" s="185">
        <f>IF('実数'!U62/'率'!$S62*1000,'実数'!U62/'率'!$S62*1000,"-")</f>
        <v>3.0475416497358796</v>
      </c>
      <c r="P62" s="198">
        <f>IF('実数'!V62/'率'!$S62*1000,'実数'!V62/'率'!$S62*1000,"-")</f>
        <v>1.6253555465258025</v>
      </c>
      <c r="Q62" s="85" t="s">
        <v>72</v>
      </c>
      <c r="R62" s="90"/>
      <c r="S62" s="249">
        <f>SUM(S63:S65)</f>
        <v>24610</v>
      </c>
    </row>
    <row r="63" spans="1:19" s="91" customFormat="1" ht="18" customHeight="1">
      <c r="A63" s="53" t="s">
        <v>62</v>
      </c>
      <c r="B63" s="215">
        <f>IF('実数'!B63/'率'!$S63*1000,'実数'!B63/'率'!$S63*1000,"-")</f>
        <v>5.977519329478266</v>
      </c>
      <c r="C63" s="215">
        <f>IF('実数'!E63/'率'!$S63*1000,'実数'!E63/'率'!$S63*1000,"-")</f>
        <v>11.630173478006627</v>
      </c>
      <c r="D63" s="216" t="str">
        <f>IF('実数'!H63/'実数'!$B63*1000,'実数'!H63/'実数'!$B63*1000,"-")</f>
        <v>-</v>
      </c>
      <c r="E63" s="217" t="str">
        <f>IF('実数'!K63/'実数'!$B63*1000,'実数'!K63/'実数'!$B63*1000,"-")</f>
        <v>-</v>
      </c>
      <c r="F63" s="215">
        <f>IF('実数'!N63/'率'!$S63*1000,'実数'!N63/'率'!$S63*1000,"-")</f>
        <v>-5.65265414852836</v>
      </c>
      <c r="G63" s="218">
        <f>IF('実数'!O63/('実数'!$B63+'実数'!$O63)*1000,'実数'!O63/('実数'!$B63+'実数'!$O63)*1000,"-")</f>
        <v>10.752688172043012</v>
      </c>
      <c r="H63" s="217" t="str">
        <f>IF('実数'!P63/('実数'!$B63+'実数'!$O63)*1000,'実数'!P63/('実数'!$B63+'実数'!$O63)*1000,"-")</f>
        <v>-</v>
      </c>
      <c r="I63" s="219">
        <f>IF('実数'!Q63/('実数'!$B63+'実数'!$O63)*1000,'実数'!Q63/('実数'!$B63+'実数'!$O63)*1000,"-")</f>
        <v>10.752688172043012</v>
      </c>
      <c r="J63" s="209"/>
      <c r="K63" s="209"/>
      <c r="L63" s="220" t="str">
        <f>IF('実数'!R63/('実数'!$B63+'実数'!$S63)*1000,'実数'!R63/('実数'!$B63+'実数'!$S63)*1000,"-")</f>
        <v>-</v>
      </c>
      <c r="M63" s="216" t="str">
        <f>IF('実数'!S63/('実数'!$B63+'実数'!$S63)*1000,'実数'!S63/('実数'!$B63+'実数'!$S63)*1000,"-")</f>
        <v>-</v>
      </c>
      <c r="N63" s="219" t="str">
        <f>IF('実数'!T63/'実数'!B63*1000,'実数'!T63/'実数'!B63*1000,"-")</f>
        <v>-</v>
      </c>
      <c r="O63" s="215">
        <f>IF('実数'!U63/'率'!$S63*1000,'実数'!U63/'率'!$S63*1000,"-")</f>
        <v>3.8983821713988696</v>
      </c>
      <c r="P63" s="221">
        <f>IF('実数'!V63/'率'!$S63*1000,'実数'!V63/'率'!$S63*1000,"-")</f>
        <v>2.0791371580793974</v>
      </c>
      <c r="Q63" s="44" t="s">
        <v>62</v>
      </c>
      <c r="R63" s="90"/>
      <c r="S63" s="247">
        <v>15391</v>
      </c>
    </row>
    <row r="64" spans="1:19" s="91" customFormat="1" ht="18" customHeight="1">
      <c r="A64" s="54" t="s">
        <v>63</v>
      </c>
      <c r="B64" s="222">
        <f>IF('実数'!B64/'率'!$S64*1000,'実数'!B64/'率'!$S64*1000,"-")</f>
        <v>3.742648369274639</v>
      </c>
      <c r="C64" s="222">
        <f>IF('実数'!E64/'率'!$S64*1000,'実数'!E64/'率'!$S64*1000,"-")</f>
        <v>12.475494564248796</v>
      </c>
      <c r="D64" s="223" t="str">
        <f>IF('実数'!H64/'実数'!$B64*1000,'実数'!H64/'実数'!$B64*1000,"-")</f>
        <v>-</v>
      </c>
      <c r="E64" s="224" t="str">
        <f>IF('実数'!K64/'実数'!$B64*1000,'実数'!K64/'実数'!$B64*1000,"-")</f>
        <v>-</v>
      </c>
      <c r="F64" s="222">
        <f>IF('実数'!N64/'率'!$S64*1000,'実数'!N64/'率'!$S64*1000,"-")</f>
        <v>-8.732846194974158</v>
      </c>
      <c r="G64" s="225">
        <f>IF('実数'!O64/('実数'!$B64+'実数'!$O64)*1000,'実数'!O64/('実数'!$B64+'実数'!$O64)*1000,"-")</f>
        <v>45.45454545454545</v>
      </c>
      <c r="H64" s="224" t="str">
        <f>IF('実数'!P64/('実数'!$B64+'実数'!$O64)*1000,'実数'!P64/('実数'!$B64+'実数'!$O64)*1000,"-")</f>
        <v>-</v>
      </c>
      <c r="I64" s="226">
        <f>IF('実数'!Q64/('実数'!$B64+'実数'!$O64)*1000,'実数'!Q64/('実数'!$B64+'実数'!$O64)*1000,"-")</f>
        <v>45.45454545454545</v>
      </c>
      <c r="J64" s="209"/>
      <c r="K64" s="209"/>
      <c r="L64" s="227" t="str">
        <f>IF('実数'!R64/('実数'!$B64+'実数'!$S64)*1000,'実数'!R64/('実数'!$B64+'実数'!$S64)*1000,"-")</f>
        <v>-</v>
      </c>
      <c r="M64" s="223" t="str">
        <f>IF('実数'!S64/('実数'!$B64+'実数'!$S64)*1000,'実数'!S64/('実数'!$B64+'実数'!$S64)*1000,"-")</f>
        <v>-</v>
      </c>
      <c r="N64" s="226" t="str">
        <f>IF('実数'!T64/'実数'!B64*1000,'実数'!T64/'実数'!B64*1000,"-")</f>
        <v>-</v>
      </c>
      <c r="O64" s="222">
        <f>IF('実数'!U64/'率'!$S64*1000,'実数'!U64/'率'!$S64*1000,"-")</f>
        <v>1.9604348600962396</v>
      </c>
      <c r="P64" s="228">
        <f>IF('実数'!V64/'率'!$S64*1000,'実数'!V64/'率'!$S64*1000,"-")</f>
        <v>0.7128854036713598</v>
      </c>
      <c r="Q64" s="45" t="s">
        <v>63</v>
      </c>
      <c r="R64" s="90"/>
      <c r="S64" s="248">
        <v>5611</v>
      </c>
    </row>
    <row r="65" spans="1:19" s="91" customFormat="1" ht="18" customHeight="1" thickBot="1">
      <c r="A65" s="56" t="s">
        <v>64</v>
      </c>
      <c r="B65" s="231">
        <f>IF('実数'!B65/'率'!$S65*1000,'実数'!B65/'率'!$S65*1000,"-")</f>
        <v>3.048780487804878</v>
      </c>
      <c r="C65" s="231">
        <f>IF('実数'!E65/'率'!$S65*1000,'実数'!E65/'率'!$S65*1000,"-")</f>
        <v>23.28159645232816</v>
      </c>
      <c r="D65" s="232" t="str">
        <f>IF('実数'!H65/'実数'!$B65*1000,'実数'!H65/'実数'!$B65*1000,"-")</f>
        <v>-</v>
      </c>
      <c r="E65" s="233" t="str">
        <f>IF('実数'!K65/'実数'!$B65*1000,'実数'!K65/'実数'!$B65*1000,"-")</f>
        <v>-</v>
      </c>
      <c r="F65" s="231">
        <f>IF('実数'!N65/'率'!$S65*1000,'実数'!N65/'率'!$S65*1000,"-")</f>
        <v>-20.232815964523283</v>
      </c>
      <c r="G65" s="234" t="str">
        <f>IF('実数'!O65/('実数'!$B65+'実数'!$O65)*1000,'実数'!O65/('実数'!$B65+'実数'!$O65)*1000,"-")</f>
        <v>-</v>
      </c>
      <c r="H65" s="233" t="str">
        <f>IF('実数'!P65/('実数'!$B65+'実数'!$O65)*1000,'実数'!P65/('実数'!$B65+'実数'!$O65)*1000,"-")</f>
        <v>-</v>
      </c>
      <c r="I65" s="235" t="str">
        <f>IF('実数'!Q65/('実数'!$B65+'実数'!$O65)*1000,'実数'!Q65/('実数'!$B65+'実数'!$O65)*1000,"-")</f>
        <v>-</v>
      </c>
      <c r="J65" s="209"/>
      <c r="K65" s="209"/>
      <c r="L65" s="236" t="str">
        <f>IF('実数'!R65/('実数'!$B65+'実数'!$S65)*1000,'実数'!R65/('実数'!$B65+'実数'!$S65)*1000,"-")</f>
        <v>-</v>
      </c>
      <c r="M65" s="232" t="str">
        <f>IF('実数'!S65/('実数'!$B65+'実数'!$S65)*1000,'実数'!S65/('実数'!$B65+'実数'!$S65)*1000,"-")</f>
        <v>-</v>
      </c>
      <c r="N65" s="235" t="str">
        <f>IF('実数'!T65/'実数'!B65*1000,'実数'!T65/'実数'!B65*1000,"-")</f>
        <v>-</v>
      </c>
      <c r="O65" s="231">
        <f>IF('実数'!U65/'率'!$S65*1000,'実数'!U65/'率'!$S65*1000,"-")</f>
        <v>1.1086474501108647</v>
      </c>
      <c r="P65" s="237">
        <f>IF('実数'!V65/'率'!$S65*1000,'実数'!V65/'率'!$S65*1000,"-")</f>
        <v>1.1086474501108647</v>
      </c>
      <c r="Q65" s="43" t="s">
        <v>64</v>
      </c>
      <c r="R65" s="90"/>
      <c r="S65" s="250">
        <v>3608</v>
      </c>
    </row>
    <row r="66" spans="1:19" s="117" customFormat="1" ht="9.75" customHeight="1">
      <c r="A66" s="2"/>
      <c r="B66" s="191"/>
      <c r="C66" s="191"/>
      <c r="D66" s="191"/>
      <c r="E66" s="191"/>
      <c r="F66" s="191"/>
      <c r="G66" s="191"/>
      <c r="H66" s="191"/>
      <c r="I66" s="191"/>
      <c r="J66" s="192"/>
      <c r="K66" s="192"/>
      <c r="L66" s="191"/>
      <c r="M66" s="191"/>
      <c r="N66" s="191"/>
      <c r="O66" s="191"/>
      <c r="P66" s="199"/>
      <c r="Q66" s="2"/>
      <c r="R66" s="116"/>
      <c r="S66" s="251"/>
    </row>
    <row r="67" spans="1:19" ht="22.5" customHeight="1">
      <c r="A67" s="2"/>
      <c r="B67" s="191"/>
      <c r="C67" s="191"/>
      <c r="D67" s="191"/>
      <c r="F67" s="191"/>
      <c r="P67" s="200"/>
      <c r="Q67" s="2"/>
      <c r="R67" s="121"/>
      <c r="S67" s="252"/>
    </row>
    <row r="68" spans="16:19" ht="22.5" customHeight="1">
      <c r="P68" s="200"/>
      <c r="R68" s="121"/>
      <c r="S68" s="252"/>
    </row>
    <row r="69" spans="16:19" ht="22.5" customHeight="1">
      <c r="P69" s="200"/>
      <c r="R69" s="121"/>
      <c r="S69" s="252"/>
    </row>
    <row r="70" spans="16:19" ht="22.5" customHeight="1">
      <c r="P70" s="200"/>
      <c r="R70" s="121"/>
      <c r="S70" s="252"/>
    </row>
    <row r="71" spans="16:19" ht="22.5" customHeight="1">
      <c r="P71" s="200"/>
      <c r="R71" s="121"/>
      <c r="S71" s="252"/>
    </row>
    <row r="72" spans="16:19" ht="22.5" customHeight="1">
      <c r="P72" s="200"/>
      <c r="R72" s="121"/>
      <c r="S72" s="252"/>
    </row>
    <row r="73" spans="16:19" ht="22.5" customHeight="1">
      <c r="P73" s="200"/>
      <c r="R73" s="121"/>
      <c r="S73" s="252"/>
    </row>
    <row r="74" spans="18:19" ht="22.5" customHeight="1">
      <c r="R74" s="121"/>
      <c r="S74" s="252"/>
    </row>
    <row r="75" spans="18:19" ht="17.25">
      <c r="R75" s="121"/>
      <c r="S75" s="252"/>
    </row>
  </sheetData>
  <mergeCells count="16">
    <mergeCell ref="O2:O4"/>
    <mergeCell ref="P2:P4"/>
    <mergeCell ref="B2:B4"/>
    <mergeCell ref="C2:C4"/>
    <mergeCell ref="D4:E4"/>
    <mergeCell ref="D2:D3"/>
    <mergeCell ref="E2:E3"/>
    <mergeCell ref="F2:F4"/>
    <mergeCell ref="G4:I4"/>
    <mergeCell ref="G2:G3"/>
    <mergeCell ref="N2:N3"/>
    <mergeCell ref="L4:N4"/>
    <mergeCell ref="H2:H3"/>
    <mergeCell ref="I2:I3"/>
    <mergeCell ref="L2:L3"/>
    <mergeCell ref="M2:M3"/>
  </mergeCells>
  <printOptions/>
  <pageMargins left="0.3937007874015748" right="0.3937007874015748" top="0.1968503937007874" bottom="0" header="0.5118110236220472" footer="0.31496062992125984"/>
  <pageSetup firstPageNumber="26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0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和歌山県</cp:lastModifiedBy>
  <cp:lastPrinted>2003-08-28T04:23:45Z</cp:lastPrinted>
  <dcterms:created xsi:type="dcterms:W3CDTF">1999-09-14T08:44:40Z</dcterms:created>
  <dcterms:modified xsi:type="dcterms:W3CDTF">2003-08-28T05:43:43Z</dcterms:modified>
  <cp:category/>
  <cp:version/>
  <cp:contentType/>
  <cp:contentStatus/>
</cp:coreProperties>
</file>